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workbookProtection workbookPassword="C969" lockStructure="1"/>
  <bookViews>
    <workbookView xWindow="120" yWindow="636" windowWidth="19440" windowHeight="11340" tabRatio="852"/>
  </bookViews>
  <sheets>
    <sheet name="Registration FAQs" sheetId="23" r:id="rId1"/>
    <sheet name="Instructions" sheetId="4" r:id="rId2"/>
    <sheet name="Inputs" sheetId="5" r:id="rId3"/>
    <sheet name="Engine 1" sheetId="6" r:id="rId4"/>
    <sheet name="Engine 2" sheetId="7" r:id="rId5"/>
    <sheet name="Engine 3" sheetId="8" r:id="rId6"/>
    <sheet name="Engine 4" sheetId="9" r:id="rId7"/>
    <sheet name="Engine 5" sheetId="10" r:id="rId8"/>
    <sheet name="Total Emissions" sheetId="11" r:id="rId9"/>
    <sheet name="Output-Summary Printout" sheetId="21" r:id="rId10"/>
    <sheet name="Change Log" sheetId="13" state="hidden" r:id="rId11"/>
    <sheet name="Emission Factors" sheetId="14" state="hidden" r:id="rId12"/>
    <sheet name="Fuel Energy Content" sheetId="24" state="hidden" r:id="rId13"/>
    <sheet name="Additional References" sheetId="17" state="hidden" r:id="rId14"/>
    <sheet name="EPA Regional Contact Info" sheetId="18" state="hidden" r:id="rId15"/>
  </sheets>
  <definedNames>
    <definedName name="_xlnm._FilterDatabase" localSheetId="14" hidden="1">'EPA Regional Contact Info'!$A$4:$N$55</definedName>
    <definedName name="Allowable_Hours_for_Engine_Operation">'Additional References'!$B$7</definedName>
    <definedName name="Brake_Specific_Fuel_Consumption">'Additional References'!$B$16</definedName>
    <definedName name="Btu_hr_to_hp_Conversion_Factor">'Additional References'!$B$12</definedName>
    <definedName name="CO_PM10_Attainment_List">Inputs!$F$3:$F$5</definedName>
    <definedName name="Cubic_Meter_to_Cubic_Foot_Conversion_Factor">'Additional References'!$B$15</definedName>
    <definedName name="Emission_Rate_Unit_1">'Engine 1'!$K$20:$K$21</definedName>
    <definedName name="Emission_Rate_Unit_2">'Engine 2'!$K$20:$K$21</definedName>
    <definedName name="Emission_Rate_Unit_3">'Engine 3'!$K$20:$K$21</definedName>
    <definedName name="Emission_Rate_Unit_4">'Engine 4'!$K$20:$K$21</definedName>
    <definedName name="Emission_Rate_Unit_5">'Engine 5'!$K$20:$K$21</definedName>
    <definedName name="Engine_Fuel_Type_1">'Engine 1'!$F$5</definedName>
    <definedName name="Engine_Fuel_Type_2">'Engine 2'!$F$5</definedName>
    <definedName name="Engine_Fuel_Type_3">'Engine 3'!$F$5</definedName>
    <definedName name="Engine_Fuel_Type_4">'Engine 4'!$F$5</definedName>
    <definedName name="Engine_Fuel_Type_5">'Engine 5'!$F$5</definedName>
    <definedName name="EngineFuelType1">'Engine 1'!$K$5:$K$10</definedName>
    <definedName name="EngineFuelType2">'Engine 2'!$K$5:$K$10</definedName>
    <definedName name="EngineFuelType3">'Engine 3'!$K$5:$K$10</definedName>
    <definedName name="EngineFuelType4">'Engine 4'!$K$5:$K$10</definedName>
    <definedName name="EngineFuelType5">'Engine 5'!$K$5:$K$10</definedName>
    <definedName name="EngineUse1">'Engine 1'!$K$16:$K$17</definedName>
    <definedName name="EngineUse2">'Engine 2'!$K$16:$K$17</definedName>
    <definedName name="EngineUse3">'Engine 3'!$K$16:$K$17</definedName>
    <definedName name="EngineUse4">'Engine 4'!$K$16:$K$17</definedName>
    <definedName name="EngineUse5">'Engine 5'!$K$16:$K$17</definedName>
    <definedName name="Fuel_Consumption_1">'Engine 1'!$F$10</definedName>
    <definedName name="Fuel_Consumption_2">'Engine 2'!$F$10</definedName>
    <definedName name="Fuel_Consumption_3">'Engine 3'!$F$10</definedName>
    <definedName name="Fuel_Consumption_4">'Engine 4'!$F$10</definedName>
    <definedName name="Fuel_Consumption_5">'Engine 5'!$F$10</definedName>
    <definedName name="Fuel_Energy_to_Output_Efficiency">'Additional References'!$B$17</definedName>
    <definedName name="g_hp_hr_1">'Engine 1'!$K$20</definedName>
    <definedName name="g_hp_hr_2">'Engine 2'!$K$20</definedName>
    <definedName name="g_hp_hr_3">'Engine 3'!$K$20</definedName>
    <definedName name="g_hp_hr_4">'Engine 4'!$K$20</definedName>
    <definedName name="g_hp_hr_5">'Engine 5'!$K$20</definedName>
    <definedName name="Gasoline_Energy_Content">'Fuel Energy Content'!$B$11</definedName>
    <definedName name="Grams_to_Pounds_Conversion_Factor">'Additional References'!$B$10</definedName>
    <definedName name="Hp_to_Btu_hr_Conversion_Factor">'Additional References'!$B$13</definedName>
    <definedName name="kW_to_Btu_hr_Conversion_Factor">'Additional References'!$B$14</definedName>
    <definedName name="kW_to_hp_Conversion_Factor">'Additional References'!$B$11</definedName>
    <definedName name="Mechanical_Output_1">'Engine 1'!$F$8</definedName>
    <definedName name="Mechanical_Output_2">'Engine 2'!$F$8</definedName>
    <definedName name="Mechanical_Output_3">'Engine 3'!$F$8</definedName>
    <definedName name="Mechanical_Output_4">'Engine 4'!$F$8</definedName>
    <definedName name="Mechanical_Output_5">'Engine 5'!$F$8</definedName>
    <definedName name="Natural_Gas_Energy_Content">'Fuel Energy Content'!$B$12</definedName>
    <definedName name="Oil_Distillate_Energy_Content">'Fuel Energy Content'!$B$13</definedName>
    <definedName name="Ozone_Attainment_List">Inputs!$F$8:$F$13</definedName>
    <definedName name="Power_Output_1">'Engine 1'!$F$9</definedName>
    <definedName name="Power_Output_2">'Engine 2'!$F$9</definedName>
    <definedName name="Power_Output_3">'Engine 3'!$F$9</definedName>
    <definedName name="Power_Output_4">'Engine 4'!$F$9</definedName>
    <definedName name="Power_Output_5">'Engine 5'!$F$9</definedName>
    <definedName name="_xlnm.Print_Area" localSheetId="2">Inputs!$A$1:$C$39</definedName>
    <definedName name="_xlnm.Print_Area" localSheetId="9">'Output-Summary Printout'!$A$1:$F$42</definedName>
    <definedName name="_xlnm.Print_Area" localSheetId="0">'Registration FAQs'!$B$1:$C$37</definedName>
    <definedName name="_xlnm.Print_Area" localSheetId="8">'Total Emissions'!$A$1:$H$21</definedName>
    <definedName name="SO2_PM25_Attainment_List">Inputs!$F$16:$F$17</definedName>
    <definedName name="State_List">Inputs!$F$33:$F$77</definedName>
  </definedNames>
  <calcPr calcId="152511"/>
</workbook>
</file>

<file path=xl/calcChain.xml><?xml version="1.0" encoding="utf-8"?>
<calcChain xmlns="http://schemas.openxmlformats.org/spreadsheetml/2006/main">
  <c r="G8" i="6" l="1"/>
  <c r="K4" i="10" l="1"/>
  <c r="K5" i="10"/>
  <c r="K6" i="10"/>
  <c r="G7" i="10"/>
  <c r="K7" i="10"/>
  <c r="G8" i="10"/>
  <c r="K8" i="10"/>
  <c r="G9" i="10"/>
  <c r="K9" i="10"/>
  <c r="B10" i="10"/>
  <c r="K10" i="10"/>
  <c r="K12" i="10"/>
  <c r="K15" i="10"/>
  <c r="G16" i="10"/>
  <c r="K16" i="10"/>
  <c r="K17" i="10"/>
  <c r="K21" i="10"/>
  <c r="C25" i="10"/>
  <c r="H26" i="10"/>
  <c r="H27" i="10"/>
  <c r="H28" i="10"/>
  <c r="H29" i="10"/>
  <c r="H30" i="10"/>
  <c r="H31" i="10"/>
  <c r="H31" i="9"/>
  <c r="H30" i="9"/>
  <c r="H29" i="9"/>
  <c r="H28" i="9"/>
  <c r="H27" i="9"/>
  <c r="H26" i="9"/>
  <c r="C25" i="9"/>
  <c r="K21" i="9"/>
  <c r="G16" i="9"/>
  <c r="K12" i="9"/>
  <c r="B10" i="9"/>
  <c r="G9" i="9"/>
  <c r="G8" i="9"/>
  <c r="G7" i="9"/>
  <c r="H31" i="8"/>
  <c r="H30" i="8"/>
  <c r="H29" i="8"/>
  <c r="H28" i="8"/>
  <c r="H27" i="8"/>
  <c r="H26" i="8"/>
  <c r="C25" i="8"/>
  <c r="K21" i="8"/>
  <c r="G16" i="8"/>
  <c r="K12" i="8"/>
  <c r="B10" i="8"/>
  <c r="G9" i="8"/>
  <c r="G8" i="8"/>
  <c r="G7" i="8"/>
  <c r="H31" i="7"/>
  <c r="H30" i="7"/>
  <c r="H29" i="7"/>
  <c r="H28" i="7"/>
  <c r="H27" i="7"/>
  <c r="H26" i="7"/>
  <c r="C25" i="7"/>
  <c r="K21" i="7"/>
  <c r="G16" i="7"/>
  <c r="K12" i="7"/>
  <c r="B10" i="7"/>
  <c r="G9" i="7"/>
  <c r="G8" i="7"/>
  <c r="G7" i="7"/>
  <c r="B17" i="17"/>
  <c r="B10" i="6"/>
  <c r="K21" i="6"/>
  <c r="G9" i="6" l="1"/>
  <c r="G20" i="6"/>
  <c r="G7" i="6"/>
  <c r="G16" i="6"/>
  <c r="B10" i="17"/>
  <c r="G21" i="6" s="1"/>
  <c r="K12" i="6"/>
  <c r="B11" i="24"/>
  <c r="B13" i="24"/>
  <c r="B12" i="24"/>
  <c r="G19" i="6" l="1"/>
  <c r="G18" i="6"/>
  <c r="G10" i="8"/>
  <c r="K13" i="8" s="1"/>
  <c r="B11" i="8" s="1"/>
  <c r="G10" i="7"/>
  <c r="K13" i="7" s="1"/>
  <c r="G10" i="9"/>
  <c r="K13" i="9" s="1"/>
  <c r="G10" i="10"/>
  <c r="K13" i="10" s="1"/>
  <c r="G10" i="6"/>
  <c r="K13" i="6" s="1"/>
  <c r="G19" i="10"/>
  <c r="G20" i="9"/>
  <c r="G18" i="8"/>
  <c r="G20" i="7"/>
  <c r="G18" i="7"/>
  <c r="G17" i="9"/>
  <c r="G21" i="7"/>
  <c r="G17" i="10"/>
  <c r="G20" i="10"/>
  <c r="G19" i="9"/>
  <c r="G21" i="8"/>
  <c r="G17" i="8"/>
  <c r="G19" i="7"/>
  <c r="G18" i="9"/>
  <c r="G20" i="8"/>
  <c r="G19" i="8"/>
  <c r="G17" i="7"/>
  <c r="G21" i="10"/>
  <c r="G18" i="10"/>
  <c r="G21" i="9"/>
  <c r="G17" i="6"/>
  <c r="C29" i="7"/>
  <c r="D29" i="7" s="1"/>
  <c r="I29" i="7" s="1"/>
  <c r="C27" i="7"/>
  <c r="D27" i="7" s="1"/>
  <c r="I27" i="7" s="1"/>
  <c r="C26" i="7"/>
  <c r="D26" i="7" s="1"/>
  <c r="I26" i="7" s="1"/>
  <c r="C28" i="7"/>
  <c r="D28" i="7" s="1"/>
  <c r="I28" i="7" s="1"/>
  <c r="C30" i="8"/>
  <c r="C26" i="8" l="1"/>
  <c r="C27" i="8"/>
  <c r="D27" i="8" s="1"/>
  <c r="C29" i="8"/>
  <c r="D29" i="8" s="1"/>
  <c r="I29" i="8" s="1"/>
  <c r="C31" i="8"/>
  <c r="D31" i="8" s="1"/>
  <c r="I31" i="8" s="1"/>
  <c r="C28" i="8"/>
  <c r="D28" i="8" s="1"/>
  <c r="I28" i="8" s="1"/>
  <c r="D26" i="8"/>
  <c r="I26" i="8" s="1"/>
  <c r="D30" i="8"/>
  <c r="I30" i="8" s="1"/>
  <c r="C30" i="9"/>
  <c r="D30" i="9" s="1"/>
  <c r="C29" i="9"/>
  <c r="D29" i="9" s="1"/>
  <c r="B11" i="9"/>
  <c r="C28" i="9"/>
  <c r="D28" i="9" s="1"/>
  <c r="C31" i="9"/>
  <c r="D31" i="9" s="1"/>
  <c r="C27" i="9"/>
  <c r="D27" i="9" s="1"/>
  <c r="C26" i="9"/>
  <c r="D26" i="9" s="1"/>
  <c r="B11" i="7"/>
  <c r="C30" i="7"/>
  <c r="D30" i="7" s="1"/>
  <c r="C31" i="7"/>
  <c r="D31" i="7" s="1"/>
  <c r="C29" i="10"/>
  <c r="D29" i="10" s="1"/>
  <c r="C26" i="10"/>
  <c r="D26" i="10" s="1"/>
  <c r="C27" i="10"/>
  <c r="D27" i="10" s="1"/>
  <c r="C31" i="10"/>
  <c r="D31" i="10" s="1"/>
  <c r="B11" i="10"/>
  <c r="C30" i="10"/>
  <c r="D30" i="10" s="1"/>
  <c r="C28" i="10"/>
  <c r="D28" i="10" s="1"/>
  <c r="I28" i="10" s="1"/>
  <c r="G8" i="11" s="1"/>
  <c r="I27" i="8"/>
  <c r="C31" i="6"/>
  <c r="C27" i="6"/>
  <c r="C30" i="6"/>
  <c r="C26" i="6"/>
  <c r="C29" i="6"/>
  <c r="C28" i="6"/>
  <c r="I30" i="10" l="1"/>
  <c r="G10" i="11" s="1"/>
  <c r="I29" i="10"/>
  <c r="G9" i="11" s="1"/>
  <c r="I26" i="9"/>
  <c r="I31" i="10"/>
  <c r="G11" i="11" s="1"/>
  <c r="I31" i="7"/>
  <c r="I27" i="9"/>
  <c r="I29" i="9"/>
  <c r="I26" i="10"/>
  <c r="G6" i="11" s="1"/>
  <c r="I28" i="9"/>
  <c r="I27" i="10"/>
  <c r="G7" i="11" s="1"/>
  <c r="I30" i="7"/>
  <c r="I31" i="9"/>
  <c r="I30" i="9"/>
  <c r="K17" i="9"/>
  <c r="K16" i="9"/>
  <c r="K15" i="9"/>
  <c r="K10" i="9"/>
  <c r="K9" i="9"/>
  <c r="K8" i="9"/>
  <c r="K7" i="9"/>
  <c r="K6" i="9"/>
  <c r="K5" i="9"/>
  <c r="K4" i="9"/>
  <c r="K17" i="8"/>
  <c r="K16" i="8"/>
  <c r="K15" i="8"/>
  <c r="K10" i="8"/>
  <c r="K9" i="8"/>
  <c r="K8" i="8"/>
  <c r="K7" i="8"/>
  <c r="K6" i="8"/>
  <c r="K5" i="8"/>
  <c r="K4" i="8"/>
  <c r="K17" i="7"/>
  <c r="K16" i="7"/>
  <c r="K15" i="7"/>
  <c r="K10" i="7"/>
  <c r="K9" i="7"/>
  <c r="K8" i="7"/>
  <c r="K7" i="7"/>
  <c r="K6" i="7"/>
  <c r="K5" i="7"/>
  <c r="K4" i="7"/>
  <c r="K16" i="6"/>
  <c r="K17" i="6"/>
  <c r="K5" i="6"/>
  <c r="K6" i="6"/>
  <c r="K7" i="6"/>
  <c r="K8" i="6"/>
  <c r="K9" i="6"/>
  <c r="K10" i="6"/>
  <c r="K15" i="6"/>
  <c r="K4" i="6"/>
  <c r="F34" i="5" l="1"/>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33" i="5"/>
  <c r="F22" i="21" l="1"/>
  <c r="F20" i="21"/>
  <c r="F18" i="21"/>
  <c r="F16" i="21"/>
  <c r="F14" i="21"/>
  <c r="F12" i="21"/>
  <c r="L22" i="21"/>
  <c r="L20" i="21"/>
  <c r="L18" i="21"/>
  <c r="L16" i="21"/>
  <c r="L14" i="21"/>
  <c r="L12" i="21"/>
  <c r="E5" i="21"/>
  <c r="E4" i="21"/>
  <c r="E3" i="21"/>
  <c r="A33" i="21"/>
  <c r="B5" i="21"/>
  <c r="B4" i="21"/>
  <c r="B3" i="21"/>
  <c r="B11" i="6" l="1"/>
  <c r="B15" i="5" l="1"/>
  <c r="C21" i="5" l="1"/>
  <c r="C20" i="5"/>
  <c r="C25" i="5"/>
  <c r="D38" i="21" s="1"/>
  <c r="C24" i="5"/>
  <c r="D37" i="21" s="1"/>
  <c r="C23" i="5"/>
  <c r="D36" i="21" s="1"/>
  <c r="C19" i="5"/>
  <c r="C18" i="5"/>
  <c r="D41" i="21" s="1"/>
  <c r="C17" i="5"/>
  <c r="D40" i="21" s="1"/>
  <c r="C16" i="5"/>
  <c r="D34" i="21" s="1"/>
  <c r="C22" i="5"/>
  <c r="D35" i="21" s="1"/>
  <c r="B2" i="4" l="1"/>
  <c r="C25" i="6" l="1"/>
  <c r="B7" i="17" l="1"/>
  <c r="E30" i="9" l="1"/>
  <c r="F30" i="9" s="1"/>
  <c r="E28" i="9"/>
  <c r="F28" i="9" s="1"/>
  <c r="E26" i="9"/>
  <c r="F26" i="9" s="1"/>
  <c r="E31" i="8"/>
  <c r="F31" i="8" s="1"/>
  <c r="E29" i="8"/>
  <c r="F29" i="8" s="1"/>
  <c r="E27" i="8"/>
  <c r="F27" i="8" s="1"/>
  <c r="E30" i="7"/>
  <c r="F30" i="7" s="1"/>
  <c r="E28" i="7"/>
  <c r="F28" i="7" s="1"/>
  <c r="E26" i="7"/>
  <c r="F26" i="7" s="1"/>
  <c r="E31" i="7"/>
  <c r="F31" i="7" s="1"/>
  <c r="E29" i="7"/>
  <c r="F29" i="7" s="1"/>
  <c r="E27" i="7"/>
  <c r="F27" i="7" s="1"/>
  <c r="E26" i="10"/>
  <c r="F26" i="10" s="1"/>
  <c r="E28" i="10"/>
  <c r="F28" i="10" s="1"/>
  <c r="E30" i="10"/>
  <c r="F30" i="10" s="1"/>
  <c r="E30" i="8"/>
  <c r="F30" i="8" s="1"/>
  <c r="E28" i="8"/>
  <c r="F28" i="8" s="1"/>
  <c r="E26" i="8"/>
  <c r="F26" i="8" s="1"/>
  <c r="E31" i="9"/>
  <c r="F31" i="9" s="1"/>
  <c r="E29" i="9"/>
  <c r="F29" i="9" s="1"/>
  <c r="E27" i="9"/>
  <c r="F27" i="9" s="1"/>
  <c r="E27" i="10"/>
  <c r="F27" i="10" s="1"/>
  <c r="E29" i="10"/>
  <c r="F29" i="10" s="1"/>
  <c r="E31" i="10"/>
  <c r="F31" i="10" s="1"/>
  <c r="E28" i="6"/>
  <c r="E31" i="6"/>
  <c r="E30" i="6"/>
  <c r="E27" i="6"/>
  <c r="E26" i="6"/>
  <c r="E29" i="6"/>
  <c r="H31" i="6" l="1"/>
  <c r="D31" i="6"/>
  <c r="H30" i="6"/>
  <c r="D30" i="6"/>
  <c r="H29" i="6"/>
  <c r="D29" i="6"/>
  <c r="H28" i="6"/>
  <c r="D28" i="6"/>
  <c r="F28" i="6" s="1"/>
  <c r="H27" i="6"/>
  <c r="D27" i="6"/>
  <c r="H26" i="6"/>
  <c r="D26" i="6"/>
  <c r="B1" i="4"/>
  <c r="G18" i="11" l="1"/>
  <c r="G17" i="11"/>
  <c r="G21" i="11"/>
  <c r="G16" i="11"/>
  <c r="G20" i="11"/>
  <c r="G19" i="11"/>
  <c r="F18" i="11"/>
  <c r="F17" i="11"/>
  <c r="F21" i="11"/>
  <c r="F16" i="11"/>
  <c r="F20" i="11"/>
  <c r="F19" i="11"/>
  <c r="E18" i="11"/>
  <c r="E8" i="11"/>
  <c r="E7" i="11"/>
  <c r="E17" i="11"/>
  <c r="E11" i="11"/>
  <c r="E21" i="11"/>
  <c r="E16" i="11"/>
  <c r="E6" i="11"/>
  <c r="E20" i="11"/>
  <c r="E10" i="11"/>
  <c r="E9" i="11"/>
  <c r="E19" i="11"/>
  <c r="D18" i="11"/>
  <c r="D8" i="11"/>
  <c r="D7" i="11"/>
  <c r="D17" i="11"/>
  <c r="D11" i="11"/>
  <c r="D21" i="11"/>
  <c r="D16" i="11"/>
  <c r="D6" i="11"/>
  <c r="D20" i="11"/>
  <c r="D10" i="11"/>
  <c r="D9" i="11"/>
  <c r="D19" i="11"/>
  <c r="C18" i="11"/>
  <c r="I28" i="6"/>
  <c r="C8" i="11" s="1"/>
  <c r="I27" i="6"/>
  <c r="C7" i="11" s="1"/>
  <c r="F27" i="6"/>
  <c r="C17" i="11" s="1"/>
  <c r="I31" i="6"/>
  <c r="C11" i="11" s="1"/>
  <c r="F31" i="6"/>
  <c r="C21" i="11" s="1"/>
  <c r="F26" i="6"/>
  <c r="C16" i="11" s="1"/>
  <c r="I26" i="6"/>
  <c r="C6" i="11" s="1"/>
  <c r="F30" i="6"/>
  <c r="C20" i="11" s="1"/>
  <c r="I30" i="6"/>
  <c r="C10" i="11" s="1"/>
  <c r="I29" i="6"/>
  <c r="C9" i="11" s="1"/>
  <c r="F29" i="6"/>
  <c r="C19" i="11" s="1"/>
  <c r="H20" i="11" l="1"/>
  <c r="E18" i="21" s="1"/>
  <c r="H18" i="11"/>
  <c r="E16" i="21" s="1"/>
  <c r="H19" i="11"/>
  <c r="E14" i="21" s="1"/>
  <c r="H21" i="11"/>
  <c r="E12" i="21" s="1"/>
  <c r="K12" i="21" s="1"/>
  <c r="H17" i="11"/>
  <c r="E22" i="21" s="1"/>
  <c r="H16" i="11"/>
  <c r="E20" i="21" s="1"/>
  <c r="F10" i="11"/>
  <c r="F6" i="11"/>
  <c r="H6" i="11" s="1"/>
  <c r="F8" i="11"/>
  <c r="F9" i="11"/>
  <c r="F11" i="11"/>
  <c r="F7" i="11"/>
  <c r="M12" i="21" l="1"/>
  <c r="M20" i="21"/>
  <c r="K20" i="21"/>
  <c r="M14" i="21"/>
  <c r="K14" i="21"/>
  <c r="M22" i="21"/>
  <c r="K22" i="21"/>
  <c r="K18" i="21"/>
  <c r="M18" i="21"/>
  <c r="K16" i="21"/>
  <c r="M16" i="21"/>
  <c r="C20" i="21"/>
  <c r="H7" i="11"/>
  <c r="C22" i="21" s="1"/>
  <c r="H11" i="11"/>
  <c r="C12" i="21" s="1"/>
  <c r="H9" i="11"/>
  <c r="C14" i="21" s="1"/>
  <c r="H8" i="11"/>
  <c r="C16" i="21" s="1"/>
  <c r="H10" i="11"/>
  <c r="C18" i="21" s="1"/>
  <c r="A30" i="21" l="1"/>
  <c r="A32" i="21" s="1"/>
</calcChain>
</file>

<file path=xl/sharedStrings.xml><?xml version="1.0" encoding="utf-8"?>
<sst xmlns="http://schemas.openxmlformats.org/spreadsheetml/2006/main" count="1190" uniqueCount="507">
  <si>
    <t>Purpose</t>
  </si>
  <si>
    <t>Source Category Description</t>
  </si>
  <si>
    <r>
      <t xml:space="preserve">There are two ignition methods used in stationary internal combustion engines, spark ignition and compression ignition. Spark ignition engines burn gasoline or natural gas, which have a relatively high ignition temperature and require an electrical discharge to initiate combustion. Compression ignition engines burn diesel fuel, which has a relatively low ignition temperature and can spontaneously ignite since the compressed air temperature is above the auto-ignition temperature of the fuel. Compression ignition engines are typically larger than spark ignition engines, but are limited to slower engine speeds. The primary air pollutants from internal combustion engines are oxides of nitrogen, volatile organic compounds, carbon monoxide, particulate matter, and, depending on the sulfur content of the fuel, sulfur dioxide.
</t>
    </r>
    <r>
      <rPr>
        <i/>
        <sz val="10"/>
        <rFont val="Arial"/>
        <family val="2"/>
      </rPr>
      <t>Gasoline and Diesel Engines</t>
    </r>
    <r>
      <rPr>
        <sz val="10"/>
        <rFont val="Arial"/>
        <family val="2"/>
      </rPr>
      <t xml:space="preserve"> – Gasoline and diesel engines are reciprocating internal combustion engines where ignition is achieved through electric discharge or compression as discussed above. Gasoline and diesel engines are used for a variety of applications, including refrigeration units, generators, pumps, conveyors, and well-drilling equipment.
</t>
    </r>
    <r>
      <rPr>
        <i/>
        <sz val="10"/>
        <rFont val="Arial"/>
        <family val="2"/>
      </rPr>
      <t xml:space="preserve">Natural Gas Turbines </t>
    </r>
    <r>
      <rPr>
        <sz val="10"/>
        <rFont val="Arial"/>
        <family val="2"/>
      </rPr>
      <t xml:space="preserve">- A natural gas turbine is an internal combustion engine that operates with rotary rather than reciprocating motion. Natural gas turbines are used in a broad scope of applications including electric power generation, cogeneration, natural gas transmission, and various industrial processes such as pulp and paper, chemical, and food processing.
</t>
    </r>
    <r>
      <rPr>
        <i/>
        <sz val="10"/>
        <rFont val="Arial"/>
        <family val="2"/>
      </rPr>
      <t>Natural Gas-Fired Reciprocating Engines</t>
    </r>
    <r>
      <rPr>
        <sz val="10"/>
        <rFont val="Arial"/>
        <family val="2"/>
      </rPr>
      <t xml:space="preserve"> - Most natural gas-fired reciprocating engines are used in the natural gas industry at pipeline compressor and storage stations and at gas processing plants. Natural gas-fired reciprocating engines are separated into three design classes: 2-cycle (stroke) lean-burn, 4-stroke lean-burn, and 4-stroke rich-burn. Two-stroke engines complete the power cycle in a single crankshaft revolution as compared to the two crankshaft revolutions required for 4-stroke engines. Lean- and rich-burn refers to the fuel-to-air ratio during the combustion process. Lean burn is when fuel is the limiting reactant and there is excess oxygen. This means that ideally, there will be complete combustion. Rich-burn is when there is an excess of fuel and air is the limiting reactant. Thus, there will be unburned hydrocarbons and CO that are exhausted due to incomplete combustion.
</t>
    </r>
  </si>
  <si>
    <t>Instructions - Please read prior to filling out workbook</t>
  </si>
  <si>
    <t>carbon monoxide</t>
  </si>
  <si>
    <t>nitrogen oxides</t>
  </si>
  <si>
    <t>new source review</t>
  </si>
  <si>
    <t>sulfur dioxide</t>
  </si>
  <si>
    <t>volatile organic compound</t>
  </si>
  <si>
    <t>Steps to Complete this Workbook</t>
  </si>
  <si>
    <t>1:  Facility Information</t>
  </si>
  <si>
    <t>2:  Facility Contact</t>
  </si>
  <si>
    <r>
      <t xml:space="preserve">On the </t>
    </r>
    <r>
      <rPr>
        <b/>
        <i/>
        <sz val="10"/>
        <rFont val="Arial"/>
        <family val="2"/>
      </rPr>
      <t>Inputs</t>
    </r>
    <r>
      <rPr>
        <sz val="10"/>
        <rFont val="Arial"/>
        <family val="2"/>
      </rPr>
      <t xml:space="preserve"> worksheet, replace the default contact information with information specific to your facility's primary contact.</t>
    </r>
  </si>
  <si>
    <t>3:  Air Basin Attainment Status</t>
  </si>
  <si>
    <t>Facility Information</t>
  </si>
  <si>
    <t>Name</t>
  </si>
  <si>
    <t>Address</t>
  </si>
  <si>
    <t>101 Acme Way</t>
  </si>
  <si>
    <t>Nonattainment - serious</t>
  </si>
  <si>
    <t>Nonattainment - severe</t>
  </si>
  <si>
    <t>Nonattainment - extreme</t>
  </si>
  <si>
    <t>Facility Contact</t>
  </si>
  <si>
    <t>John Doe</t>
  </si>
  <si>
    <t>Telephone</t>
  </si>
  <si>
    <t>555-555-5555</t>
  </si>
  <si>
    <t>Email</t>
  </si>
  <si>
    <t>john.doe@acme.com</t>
  </si>
  <si>
    <t>Air Basin Attainment Status</t>
  </si>
  <si>
    <t>CO Attainment Status (select one):</t>
  </si>
  <si>
    <t>Attainment</t>
  </si>
  <si>
    <r>
      <t>SO</t>
    </r>
    <r>
      <rPr>
        <vertAlign val="subscript"/>
        <sz val="10"/>
        <rFont val="Arial"/>
        <family val="2"/>
      </rPr>
      <t>2</t>
    </r>
    <r>
      <rPr>
        <sz val="10"/>
        <rFont val="Arial"/>
        <family val="2"/>
      </rPr>
      <t xml:space="preserve"> Attainment Status (select one):</t>
    </r>
  </si>
  <si>
    <r>
      <t>PM</t>
    </r>
    <r>
      <rPr>
        <vertAlign val="subscript"/>
        <sz val="10"/>
        <rFont val="Arial"/>
        <family val="2"/>
      </rPr>
      <t>10</t>
    </r>
    <r>
      <rPr>
        <sz val="10"/>
        <rFont val="Arial"/>
        <family val="2"/>
      </rPr>
      <t xml:space="preserve"> Attainment Status (select one):</t>
    </r>
  </si>
  <si>
    <t>Engine and Fuel Type</t>
  </si>
  <si>
    <t>reciprocating - diesel</t>
  </si>
  <si>
    <t>reciprocating - gasoline</t>
  </si>
  <si>
    <t>turbine - natural gas</t>
  </si>
  <si>
    <t>reciprocating - natural gas rich burn</t>
  </si>
  <si>
    <t>Engine Use</t>
  </si>
  <si>
    <t>routine</t>
  </si>
  <si>
    <t>emergency</t>
  </si>
  <si>
    <t>Internal Combustion Engine 1</t>
  </si>
  <si>
    <t>Emissions</t>
  </si>
  <si>
    <t>Pollutant</t>
  </si>
  <si>
    <t>Emission Factor</t>
  </si>
  <si>
    <t>Emission Rate</t>
  </si>
  <si>
    <t>(lb/hr)</t>
  </si>
  <si>
    <t>(hr/yr)</t>
  </si>
  <si>
    <t>(hour/yr)</t>
  </si>
  <si>
    <t>PM</t>
  </si>
  <si>
    <r>
      <t>PM</t>
    </r>
    <r>
      <rPr>
        <vertAlign val="subscript"/>
        <sz val="10"/>
        <rFont val="Arial"/>
        <family val="2"/>
      </rPr>
      <t>10</t>
    </r>
  </si>
  <si>
    <r>
      <t>PM</t>
    </r>
    <r>
      <rPr>
        <vertAlign val="subscript"/>
        <sz val="10"/>
        <rFont val="Arial"/>
        <family val="2"/>
      </rPr>
      <t>2.5</t>
    </r>
  </si>
  <si>
    <r>
      <t>SO</t>
    </r>
    <r>
      <rPr>
        <vertAlign val="subscript"/>
        <sz val="10"/>
        <rFont val="Arial"/>
        <family val="2"/>
      </rPr>
      <t>2</t>
    </r>
  </si>
  <si>
    <r>
      <t>NO</t>
    </r>
    <r>
      <rPr>
        <vertAlign val="subscript"/>
        <sz val="10"/>
        <rFont val="Arial"/>
        <family val="2"/>
      </rPr>
      <t>x</t>
    </r>
  </si>
  <si>
    <t>VOC</t>
  </si>
  <si>
    <t>CO</t>
  </si>
  <si>
    <t>Internal Combustion Engine 2</t>
  </si>
  <si>
    <t>Internal Combustion Engine 3</t>
  </si>
  <si>
    <t>Internal Combustion Engine 4</t>
  </si>
  <si>
    <t>Internal Combustion Engine 5</t>
  </si>
  <si>
    <t>Total Emissions</t>
  </si>
  <si>
    <t>Internal Combustion Engines</t>
  </si>
  <si>
    <t>Engine 1</t>
  </si>
  <si>
    <t>Engine 2</t>
  </si>
  <si>
    <t>Engine 3</t>
  </si>
  <si>
    <t>Engine 4</t>
  </si>
  <si>
    <t>Engine 5</t>
  </si>
  <si>
    <r>
      <t>PM</t>
    </r>
    <r>
      <rPr>
        <b/>
        <vertAlign val="subscript"/>
        <sz val="10"/>
        <rFont val="Arial"/>
        <family val="2"/>
      </rPr>
      <t>10</t>
    </r>
  </si>
  <si>
    <r>
      <t>PM</t>
    </r>
    <r>
      <rPr>
        <b/>
        <vertAlign val="subscript"/>
        <sz val="10"/>
        <rFont val="Arial"/>
        <family val="2"/>
      </rPr>
      <t>2.5</t>
    </r>
  </si>
  <si>
    <r>
      <t>SO</t>
    </r>
    <r>
      <rPr>
        <b/>
        <vertAlign val="subscript"/>
        <sz val="10"/>
        <rFont val="Arial"/>
        <family val="2"/>
      </rPr>
      <t>2</t>
    </r>
  </si>
  <si>
    <r>
      <t>NO</t>
    </r>
    <r>
      <rPr>
        <b/>
        <vertAlign val="subscript"/>
        <sz val="10"/>
        <rFont val="Arial"/>
        <family val="2"/>
      </rPr>
      <t>x</t>
    </r>
  </si>
  <si>
    <t xml:space="preserve"> </t>
  </si>
  <si>
    <t>Facility Name:</t>
  </si>
  <si>
    <t>Facility Address:</t>
  </si>
  <si>
    <t>Email:</t>
  </si>
  <si>
    <t>Major Source</t>
  </si>
  <si>
    <t>Minor Source</t>
  </si>
  <si>
    <t>(tons/yr)</t>
  </si>
  <si>
    <t>Icon Key</t>
  </si>
  <si>
    <t>Exceeds major source threshold.</t>
  </si>
  <si>
    <t>Exceeds minor source threshold.</t>
  </si>
  <si>
    <t>Below minor source threshold.</t>
  </si>
  <si>
    <t>Workbook Version</t>
  </si>
  <si>
    <t>Date</t>
  </si>
  <si>
    <t>Description</t>
  </si>
  <si>
    <t>Change made by:</t>
  </si>
  <si>
    <t>Affiliation:</t>
  </si>
  <si>
    <t>QA performed by:</t>
  </si>
  <si>
    <t>Contact Information</t>
  </si>
  <si>
    <t>Initial workbook version</t>
  </si>
  <si>
    <t>Jonathan Dorn</t>
  </si>
  <si>
    <t>Abt Associates</t>
  </si>
  <si>
    <t>RECIPROCATING ENGINES (&lt;600HP) DIESEL (lb/hp*hr)</t>
  </si>
  <si>
    <r>
      <t>RECIPROCATING ENGINES (&gt;=600HP) DIESEL (lb/hp*hr)</t>
    </r>
    <r>
      <rPr>
        <b/>
        <vertAlign val="superscript"/>
        <sz val="10"/>
        <rFont val="Arial"/>
        <family val="2"/>
      </rPr>
      <t>1</t>
    </r>
  </si>
  <si>
    <r>
      <t>TURBINE ENGINES (electrical generation) NATURAL GAS (lb/MMBtu fuel input)</t>
    </r>
    <r>
      <rPr>
        <b/>
        <vertAlign val="superscript"/>
        <sz val="10"/>
        <rFont val="Arial"/>
        <family val="2"/>
      </rPr>
      <t>1</t>
    </r>
  </si>
  <si>
    <t>RECIPROCATING GASOLINE (lb/hp*hr)</t>
  </si>
  <si>
    <t>RECIPROCATING Natural Gas 4-Stroke  Rich-Burn (lb/MMBtu)</t>
  </si>
  <si>
    <t>RECIPROCATING Natural Gas 4-Stroke Lean-Burn (lb/MMBtu)</t>
  </si>
  <si>
    <t>source</t>
  </si>
  <si>
    <t>horsepower</t>
  </si>
  <si>
    <t>million British thermal units</t>
  </si>
  <si>
    <t>Select engine use (routine operation or emergency generation)</t>
  </si>
  <si>
    <t>Engine and Fuel Parameters</t>
  </si>
  <si>
    <t>Sources:</t>
  </si>
  <si>
    <t>A</t>
  </si>
  <si>
    <t>B</t>
  </si>
  <si>
    <t>C</t>
  </si>
  <si>
    <t>D</t>
  </si>
  <si>
    <t>E</t>
  </si>
  <si>
    <t>F</t>
  </si>
  <si>
    <r>
      <t>SO</t>
    </r>
    <r>
      <rPr>
        <vertAlign val="subscript"/>
        <sz val="10"/>
        <rFont val="Arial"/>
        <family val="2"/>
      </rPr>
      <t>2</t>
    </r>
    <r>
      <rPr>
        <sz val="10"/>
        <rFont val="Arial"/>
        <family val="2"/>
      </rPr>
      <t xml:space="preserve"> emission factor given is multiplied by the sulfur content of the fuel (in percent) in the </t>
    </r>
    <r>
      <rPr>
        <b/>
        <i/>
        <sz val="10"/>
        <rFont val="Arial"/>
        <family val="2"/>
      </rPr>
      <t>Engine</t>
    </r>
    <r>
      <rPr>
        <sz val="10"/>
        <rFont val="Arial"/>
        <family val="2"/>
      </rPr>
      <t xml:space="preserve"> worksheets.</t>
    </r>
  </si>
  <si>
    <t>United States Environmental Protection Agency, 1996, AP 42 Compilation of Air Pollution Emissions Factors, Fifth Edition, Volume I, Chapter 3.3 - Gasoline and Diesel Industrial Engines, available at http://www.epa.gov/ttn/chief/ap42/ch03/index.html (accessed December 2012).</t>
  </si>
  <si>
    <t>United States Environmental Protection Agency, 1996, AP 42 Compilation of Air Pollution Emissions Factors, Fifth Edition, Volume I, Chapter 3.4 - Large Stationary Diesel and All Stationary Dual-fuel Engines , available at http://www.epa.gov/ttn/chief/ap42/ch03/final/c03s04.pdf (accessed December 2012).</t>
  </si>
  <si>
    <t>United States Environmental Protection Agency, 2000, AP 42 Compilation of Air Pollution Emissions Factors, Fifth Edition, Volume I, Chapter 3.1 - Stationary Gas Turbines, available at http://www.epa.gov/ttn/chief/ap42/ch03/final/c03s01.pdf (accessed December 2012).</t>
  </si>
  <si>
    <t>United States Environmental Protection Agency, 2000, AP 42 Compilation of Air Pollution Emissions Factors, Fifth Edition, Volume I, Chapter 3.2 - Natural Gas-fired Reciprocating Engines, available at http://www.epa.gov/ttn/chief/ap42/ch03/final/c03s02.pdf (accessed December 2012).</t>
  </si>
  <si>
    <t>Additional References</t>
  </si>
  <si>
    <t>Data Element</t>
  </si>
  <si>
    <t xml:space="preserve">Value </t>
  </si>
  <si>
    <t>Units</t>
  </si>
  <si>
    <t>Source</t>
  </si>
  <si>
    <t>Percent</t>
  </si>
  <si>
    <t>Hours</t>
  </si>
  <si>
    <t>Assuming continuous operation</t>
  </si>
  <si>
    <t>N/A</t>
  </si>
  <si>
    <t>United States Environmental Protection Agency, AP 42 Compilation of Air Pollution Emissions Factors, Fifth Edition, Volume I, Chapter 3, available at http://www.epa.gov/ttn/chief/ap42/ch03/index.html (accessed December 2012).</t>
  </si>
  <si>
    <t>"Calculating Potential to Emit (PTE) for Emergency Generators," Memorandum from John S. Seitz, Director of EPA's OAQPS, to EPA Regional Directors, September 6, 1995, available at http://www.epa.gov/region07/air/title5/t5memos/emgen.pdf (accessed December 2012).</t>
  </si>
  <si>
    <t>Emission Factors</t>
  </si>
  <si>
    <t>5:  Emissions Summaries</t>
  </si>
  <si>
    <t>RECIPROCATING Natural Gas 2-Stroke Lean-Burn (lb/MMBtu)</t>
  </si>
  <si>
    <t>G</t>
  </si>
  <si>
    <t>reciprocating - natural gas 2-stroke lean burn</t>
  </si>
  <si>
    <t>reciprocating - natural gas 4-stroke lean burn</t>
  </si>
  <si>
    <t>Engineering judgment, including odorant, based on United States Environmental Protection Agency, 2000, AP 42 Compilation of Air Pollution Emissions Factors, Fifth Edition, Volume I, Chapter 3.2 - Natural Gas-fired Reciprocating Engines, available at http://www.epa.gov/ttn/chief/ap42/ch03/final/c03s02.pdf (accessed December 2012).</t>
  </si>
  <si>
    <t>Frank Divita</t>
  </si>
  <si>
    <t xml:space="preserve">jonathan_dorn@abtassoc.com </t>
  </si>
  <si>
    <t>Acme Corporation</t>
  </si>
  <si>
    <t>12/06/2012</t>
  </si>
  <si>
    <t>Tracey Westfield</t>
  </si>
  <si>
    <t>Internal Combustion Engine Registration Calculator</t>
  </si>
  <si>
    <t>Registration Calculator Inputs</t>
  </si>
  <si>
    <t>Registration Summary</t>
  </si>
  <si>
    <t>Explanation of Text Colors and Cell Shading</t>
  </si>
  <si>
    <t>Cells shaded gray do not need to be completed.</t>
  </si>
  <si>
    <t>particulate matter less than or equal to 10 micrometers (µm) in size</t>
  </si>
  <si>
    <t>particulate matter less than or equal to 2.5 micrometers (µm) in size</t>
  </si>
  <si>
    <t>Acronyms/Definitions</t>
  </si>
  <si>
    <t>hp</t>
  </si>
  <si>
    <t>MMBtu</t>
  </si>
  <si>
    <t>NSR</t>
  </si>
  <si>
    <r>
      <t>PM</t>
    </r>
    <r>
      <rPr>
        <vertAlign val="subscript"/>
        <sz val="10"/>
        <rFont val="Arial"/>
        <family val="2"/>
      </rPr>
      <t>10</t>
    </r>
    <r>
      <rPr>
        <sz val="10"/>
        <rFont val="Arial"/>
        <family val="2"/>
      </rPr>
      <t xml:space="preserve"> </t>
    </r>
  </si>
  <si>
    <r>
      <t>PM</t>
    </r>
    <r>
      <rPr>
        <vertAlign val="subscript"/>
        <sz val="10"/>
        <rFont val="Arial"/>
        <family val="2"/>
      </rPr>
      <t>2.5</t>
    </r>
    <r>
      <rPr>
        <sz val="10"/>
        <rFont val="Arial"/>
        <family val="2"/>
      </rPr>
      <t xml:space="preserve"> </t>
    </r>
  </si>
  <si>
    <r>
      <t>SO</t>
    </r>
    <r>
      <rPr>
        <vertAlign val="subscript"/>
        <sz val="10"/>
        <rFont val="Arial"/>
        <family val="2"/>
      </rPr>
      <t xml:space="preserve">2 </t>
    </r>
  </si>
  <si>
    <t xml:space="preserve">VOC </t>
  </si>
  <si>
    <t>Threshold</t>
  </si>
  <si>
    <t>12/19/2012</t>
  </si>
  <si>
    <t xml:space="preserve">Corrected PTE hours so that PTE hours will always equal or exceed actual hours. Changed PTE to registration (i.e., registration calculator, registration emissions, etc.). </t>
  </si>
  <si>
    <r>
      <t xml:space="preserve">This workbook is designed to estimate emissions from up to five internal combustion engines. If your facility has more than five internal combustion engines, please contact your regional permitting authority. You will need to enter information on each engine used at your facility.  This workbook automatically calculates air pollutant emissions based on this information.  Some sample data have already been entered (in blue font) to assist with filling this out.  You will need to replace these sample data with your own.  The last tab along the bottom of this workbook, called the </t>
    </r>
    <r>
      <rPr>
        <b/>
        <i/>
        <sz val="10"/>
        <rFont val="Arial"/>
        <family val="2"/>
      </rPr>
      <t>Output-Summary Printout</t>
    </r>
    <r>
      <rPr>
        <sz val="10"/>
        <rFont val="Arial"/>
        <family val="2"/>
      </rPr>
      <t>, is a one-page summary of your facility's emissions and, based on the information entered, indicates whether your facility is required to register under the Tribal New Source Review Rule.  Please read all instructions below before using this workbook.  All worksheets in this workbook are printer-friendly. If necessary, print this page for reference while completing the worksheets.</t>
    </r>
  </si>
  <si>
    <t>Regional Contact Information</t>
  </si>
  <si>
    <t>State</t>
  </si>
  <si>
    <t>State Abbreviation</t>
  </si>
  <si>
    <t>EPA Region</t>
  </si>
  <si>
    <t>City</t>
  </si>
  <si>
    <t>ZIP</t>
  </si>
  <si>
    <t>Connecticut</t>
  </si>
  <si>
    <t>CT</t>
  </si>
  <si>
    <t>Maine</t>
  </si>
  <si>
    <t>ME</t>
  </si>
  <si>
    <t>Massachusetts</t>
  </si>
  <si>
    <t>MA</t>
  </si>
  <si>
    <t>New Hampshire</t>
  </si>
  <si>
    <t>NH</t>
  </si>
  <si>
    <t>Rhode Island</t>
  </si>
  <si>
    <t>RI</t>
  </si>
  <si>
    <t>Vermont</t>
  </si>
  <si>
    <t>VT</t>
  </si>
  <si>
    <t>New Jersey</t>
  </si>
  <si>
    <t>NJ</t>
  </si>
  <si>
    <t>New York</t>
  </si>
  <si>
    <t>NY</t>
  </si>
  <si>
    <t>Delaware</t>
  </si>
  <si>
    <t>DE</t>
  </si>
  <si>
    <t>District of Columbia</t>
  </si>
  <si>
    <t>DC</t>
  </si>
  <si>
    <t>Maryland</t>
  </si>
  <si>
    <t>MD</t>
  </si>
  <si>
    <t>Pennsylvania</t>
  </si>
  <si>
    <t>PA</t>
  </si>
  <si>
    <t>Virginia</t>
  </si>
  <si>
    <t>VA</t>
  </si>
  <si>
    <t>West Virginia</t>
  </si>
  <si>
    <t>WV</t>
  </si>
  <si>
    <t>Alabama</t>
  </si>
  <si>
    <t>AL</t>
  </si>
  <si>
    <t>Florida</t>
  </si>
  <si>
    <t>FL</t>
  </si>
  <si>
    <t>GA</t>
  </si>
  <si>
    <t>Kentucky</t>
  </si>
  <si>
    <t>KY</t>
  </si>
  <si>
    <t>Mississippi</t>
  </si>
  <si>
    <t>MS</t>
  </si>
  <si>
    <t>North Carolina</t>
  </si>
  <si>
    <t>NC</t>
  </si>
  <si>
    <t>South Carolina</t>
  </si>
  <si>
    <t>SC</t>
  </si>
  <si>
    <t>Tennessee</t>
  </si>
  <si>
    <t>TN</t>
  </si>
  <si>
    <t>Illinois</t>
  </si>
  <si>
    <t>IL</t>
  </si>
  <si>
    <t>Indiana</t>
  </si>
  <si>
    <t>IN</t>
  </si>
  <si>
    <t>Michigan</t>
  </si>
  <si>
    <t>MI</t>
  </si>
  <si>
    <t>Minnesota</t>
  </si>
  <si>
    <t>MN</t>
  </si>
  <si>
    <t>Ohio</t>
  </si>
  <si>
    <t>OH</t>
  </si>
  <si>
    <t>Wisconsin</t>
  </si>
  <si>
    <t>WI</t>
  </si>
  <si>
    <t>Arkansas</t>
  </si>
  <si>
    <t>AR</t>
  </si>
  <si>
    <t>LA</t>
  </si>
  <si>
    <t>New Mexico</t>
  </si>
  <si>
    <t>NM</t>
  </si>
  <si>
    <t>Oklahoma</t>
  </si>
  <si>
    <t>OK</t>
  </si>
  <si>
    <t>Texas</t>
  </si>
  <si>
    <t>TX</t>
  </si>
  <si>
    <t>Iowa</t>
  </si>
  <si>
    <t>IA</t>
  </si>
  <si>
    <t>Kansas</t>
  </si>
  <si>
    <t>KS</t>
  </si>
  <si>
    <t>Missouri</t>
  </si>
  <si>
    <t>MO</t>
  </si>
  <si>
    <t>Nebraska</t>
  </si>
  <si>
    <t>NE</t>
  </si>
  <si>
    <t>Colorado</t>
  </si>
  <si>
    <t>Montana</t>
  </si>
  <si>
    <t>MT</t>
  </si>
  <si>
    <t>North Dakota</t>
  </si>
  <si>
    <t>ND</t>
  </si>
  <si>
    <t>South Dakota</t>
  </si>
  <si>
    <t>SD</t>
  </si>
  <si>
    <t>Utah</t>
  </si>
  <si>
    <t>UT</t>
  </si>
  <si>
    <t>Wyoming</t>
  </si>
  <si>
    <t>WY</t>
  </si>
  <si>
    <t>Arizona</t>
  </si>
  <si>
    <t>AZ</t>
  </si>
  <si>
    <t>California</t>
  </si>
  <si>
    <t>CA</t>
  </si>
  <si>
    <t>Hawaii</t>
  </si>
  <si>
    <t>HI</t>
  </si>
  <si>
    <t>Nevada</t>
  </si>
  <si>
    <t>NV</t>
  </si>
  <si>
    <t>Alaska</t>
  </si>
  <si>
    <t>AK</t>
  </si>
  <si>
    <t>Idaho</t>
  </si>
  <si>
    <t>ID</t>
  </si>
  <si>
    <t>Oregon</t>
  </si>
  <si>
    <t>OR</t>
  </si>
  <si>
    <t>Washington</t>
  </si>
  <si>
    <t>WA</t>
  </si>
  <si>
    <t>EPA Regional Contact Information</t>
  </si>
  <si>
    <t xml:space="preserve">Brendan McCahill </t>
  </si>
  <si>
    <t>Address 1</t>
  </si>
  <si>
    <t>Address 2</t>
  </si>
  <si>
    <t>Boston</t>
  </si>
  <si>
    <t>02109-3912</t>
  </si>
  <si>
    <t>617-918-1652</t>
  </si>
  <si>
    <t>McCahill.brendan@epa.gov</t>
  </si>
  <si>
    <t>Alternate Name</t>
  </si>
  <si>
    <t>Alt Telephone</t>
  </si>
  <si>
    <t>Alt Email</t>
  </si>
  <si>
    <t>Gavin Lau</t>
  </si>
  <si>
    <t>212-637-3708</t>
  </si>
  <si>
    <t>lau.gavin@epa.gov</t>
  </si>
  <si>
    <t>Umesh Dholakia</t>
  </si>
  <si>
    <t>212-637-4023</t>
  </si>
  <si>
    <t>Dholakia.umesh@epa.gov</t>
  </si>
  <si>
    <t>290 Broadway</t>
  </si>
  <si>
    <t>10007-1866</t>
  </si>
  <si>
    <t>Ana Oquendo</t>
  </si>
  <si>
    <t>404-562-9781</t>
  </si>
  <si>
    <t>oquendo.ana@epa.gov</t>
  </si>
  <si>
    <t>Lorinda Shepherd</t>
  </si>
  <si>
    <t>404-562-8435</t>
  </si>
  <si>
    <t>shepherd.lorinda@epa.gov</t>
  </si>
  <si>
    <t>61 Forsyth Street, S.W.</t>
  </si>
  <si>
    <t>Atlanta</t>
  </si>
  <si>
    <t>30303-8960</t>
  </si>
  <si>
    <t>Kaushal Gupta</t>
  </si>
  <si>
    <t>312-886-6803</t>
  </si>
  <si>
    <t>gupta.kaushal@epa.gov</t>
  </si>
  <si>
    <t>77 West Jackson Boulevard</t>
  </si>
  <si>
    <t>Chicago</t>
  </si>
  <si>
    <t>60604-3507</t>
  </si>
  <si>
    <t>Bob Webber</t>
  </si>
  <si>
    <t>913-551-7251</t>
  </si>
  <si>
    <t>webber.robert@epa.gov</t>
  </si>
  <si>
    <t xml:space="preserve">KS  </t>
  </si>
  <si>
    <t>Claudia Smith</t>
  </si>
  <si>
    <t>303-312-6520</t>
  </si>
  <si>
    <t>smith.claudia@epa.gov</t>
  </si>
  <si>
    <t>Kathleen Paser</t>
  </si>
  <si>
    <t>303-312-6526</t>
  </si>
  <si>
    <t>paser.kathleen@epa.gov</t>
  </si>
  <si>
    <t>1595 Wynkoop St.</t>
  </si>
  <si>
    <t>MC: 8P-AR</t>
  </si>
  <si>
    <t>Denver</t>
  </si>
  <si>
    <t>80202-1129</t>
  </si>
  <si>
    <t>Geoffrey Glass</t>
  </si>
  <si>
    <t>415-972-3498</t>
  </si>
  <si>
    <t>glass.geoffrey@epa.gov</t>
  </si>
  <si>
    <t>Roberto Gutierrez</t>
  </si>
  <si>
    <t>415-947-4276</t>
  </si>
  <si>
    <t>Gutierrez.roberto@epa.gov</t>
  </si>
  <si>
    <t xml:space="preserve">75 Hawthorne St. </t>
  </si>
  <si>
    <t>MC: AIR-3</t>
  </si>
  <si>
    <t>San Francisco</t>
  </si>
  <si>
    <t>Bill Todd</t>
  </si>
  <si>
    <t>206-553-6914</t>
  </si>
  <si>
    <t>todd.bill@epa.gov</t>
  </si>
  <si>
    <t>1200 Sixth Avenue</t>
  </si>
  <si>
    <t>MC: AWT-107</t>
  </si>
  <si>
    <t>Seattle</t>
  </si>
  <si>
    <t>None</t>
  </si>
  <si>
    <t>5 Post Office Square</t>
  </si>
  <si>
    <t>MC: OEP</t>
  </si>
  <si>
    <t>25th Floor</t>
  </si>
  <si>
    <t>12th Floor</t>
  </si>
  <si>
    <t>Rm#: 18130</t>
  </si>
  <si>
    <t>Primary Contact Email</t>
  </si>
  <si>
    <t>Alternate Contact Email</t>
  </si>
  <si>
    <t>Primary Contact Name</t>
  </si>
  <si>
    <t>Alternate Contact Name</t>
  </si>
  <si>
    <t>Primary Contact Telephone</t>
  </si>
  <si>
    <t>Alternate Contact Telephone</t>
  </si>
  <si>
    <t>Albuquerque</t>
  </si>
  <si>
    <t>Zip Code</t>
  </si>
  <si>
    <t>Nonattainment</t>
  </si>
  <si>
    <t>Nonattainment - marginal</t>
  </si>
  <si>
    <t>Nonattainment - moderate</t>
  </si>
  <si>
    <t>Ozone Attainment Status List</t>
  </si>
  <si>
    <r>
      <t>CO and PM</t>
    </r>
    <r>
      <rPr>
        <b/>
        <vertAlign val="subscript"/>
        <sz val="10"/>
        <rFont val="Arial"/>
        <family val="2"/>
      </rPr>
      <t>10</t>
    </r>
    <r>
      <rPr>
        <b/>
        <sz val="10"/>
        <rFont val="Arial"/>
        <family val="2"/>
      </rPr>
      <t xml:space="preserve"> Attainment Status List</t>
    </r>
  </si>
  <si>
    <r>
      <t>SO</t>
    </r>
    <r>
      <rPr>
        <b/>
        <vertAlign val="subscript"/>
        <sz val="10"/>
        <rFont val="Arial"/>
        <family val="2"/>
      </rPr>
      <t>2</t>
    </r>
    <r>
      <rPr>
        <b/>
        <sz val="10"/>
        <rFont val="Arial"/>
        <family val="2"/>
      </rPr>
      <t xml:space="preserve"> and PM</t>
    </r>
    <r>
      <rPr>
        <b/>
        <vertAlign val="subscript"/>
        <sz val="10"/>
        <rFont val="Arial"/>
        <family val="2"/>
      </rPr>
      <t>2.5</t>
    </r>
    <r>
      <rPr>
        <b/>
        <sz val="10"/>
        <rFont val="Arial"/>
        <family val="2"/>
      </rPr>
      <t xml:space="preserve"> Attainment Status List</t>
    </r>
  </si>
  <si>
    <t xml:space="preserve">http://www.epa.gov/oar/oaqps/greenbk/ancl.html </t>
  </si>
  <si>
    <t>EPA</t>
  </si>
  <si>
    <t>U.S. Environmental Protection Agency</t>
  </si>
  <si>
    <t>Name:</t>
  </si>
  <si>
    <t>Address:</t>
  </si>
  <si>
    <t>Telephone:</t>
  </si>
  <si>
    <t>U.S. Environmental Protection Agency 1993. Emissions Factor Documentation for AP-42 Section 1.11 Waste Oil Combustion. Table 2-1. Available electronically at: http://www.epa.gov/ttnchie1/ap42/ch01/bgdocs/b01s11.pdf (accessed December 2012).</t>
  </si>
  <si>
    <t>Bonnie Braganza</t>
  </si>
  <si>
    <t>214-665-7340</t>
  </si>
  <si>
    <t>braganza.bonnie@epa.gov</t>
  </si>
  <si>
    <t>1445 Ross Avenue, Suite 1200</t>
  </si>
  <si>
    <t>MC: 6PD</t>
  </si>
  <si>
    <t>Dallas</t>
  </si>
  <si>
    <t>75202-2733</t>
  </si>
  <si>
    <t>1997 8-Hr Ozone Attainment Status (select one):</t>
  </si>
  <si>
    <t>scf</t>
  </si>
  <si>
    <t>standard cubic feet</t>
  </si>
  <si>
    <t>01/01/2013</t>
  </si>
  <si>
    <t>TRIBAL NEW SOURCE REVIEW PROGRAM</t>
  </si>
  <si>
    <t>Registration for Existing True Minor Sources of Air Pollution in Indian Country</t>
  </si>
  <si>
    <t>What is the Tribal New Source Review Rule?</t>
  </si>
  <si>
    <t>Do I need to register my minor source?</t>
  </si>
  <si>
    <r>
      <t xml:space="preserve">How do I determine if my source is a </t>
    </r>
    <r>
      <rPr>
        <b/>
        <i/>
        <sz val="10"/>
        <rFont val="Arial"/>
        <family val="2"/>
      </rPr>
      <t>true minor</t>
    </r>
    <r>
      <rPr>
        <b/>
        <sz val="10"/>
        <rFont val="Arial"/>
        <family val="2"/>
      </rPr>
      <t xml:space="preserve"> source?</t>
    </r>
  </si>
  <si>
    <t>How do I register my true minor source?</t>
  </si>
  <si>
    <t>1.</t>
  </si>
  <si>
    <t>2.</t>
  </si>
  <si>
    <t>How often must I register?</t>
  </si>
  <si>
    <t>This is a one-time registration for your true minor source.  However, after registration, you must notify your EPA Regional Office in writing if:</t>
  </si>
  <si>
    <t>3.</t>
  </si>
  <si>
    <t>May I register using my own emission information, rather than using the Registration Calculators?</t>
  </si>
  <si>
    <t>How does registration relate to obtaining a permit?</t>
  </si>
  <si>
    <t>Registration steps for existing true minor sources:</t>
  </si>
  <si>
    <t>Once completed, the calculator’s Output-Summary Printout worksheet will provide information on your registration requirements.</t>
  </si>
  <si>
    <t>4.</t>
  </si>
  <si>
    <t>5.</t>
  </si>
  <si>
    <t>If you have any questions about registration or completing the calculators, please contact your EPA Regional Office.</t>
  </si>
  <si>
    <r>
      <t>PM</t>
    </r>
    <r>
      <rPr>
        <vertAlign val="subscript"/>
        <sz val="10"/>
        <rFont val="Arial"/>
        <family val="2"/>
      </rPr>
      <t>2.5</t>
    </r>
    <r>
      <rPr>
        <sz val="10"/>
        <rFont val="Arial"/>
        <family val="2"/>
      </rPr>
      <t xml:space="preserve"> Attainment Status (select one):</t>
    </r>
  </si>
  <si>
    <t>Estimated Actual Emissions</t>
  </si>
  <si>
    <t>Registration Determination</t>
  </si>
  <si>
    <t>Exceeds Major Source Threshold Determination</t>
  </si>
  <si>
    <t>Allowable Emissions</t>
  </si>
  <si>
    <r>
      <t xml:space="preserve">Text in </t>
    </r>
    <r>
      <rPr>
        <b/>
        <sz val="10"/>
        <color rgb="FFFF0000"/>
        <rFont val="Arial"/>
        <family val="2"/>
      </rPr>
      <t>red</t>
    </r>
    <r>
      <rPr>
        <sz val="10"/>
        <rFont val="Arial"/>
        <family val="2"/>
      </rPr>
      <t xml:space="preserve"> or </t>
    </r>
    <r>
      <rPr>
        <b/>
        <sz val="10"/>
        <color rgb="FFCC6600"/>
        <rFont val="Arial"/>
        <family val="2"/>
      </rPr>
      <t>brown</t>
    </r>
    <r>
      <rPr>
        <sz val="10"/>
        <rFont val="Arial"/>
        <family val="2"/>
      </rPr>
      <t xml:space="preserve"> is a disclaimer or calculated value and cannot be changed.</t>
    </r>
  </si>
  <si>
    <r>
      <t xml:space="preserve">Text in </t>
    </r>
    <r>
      <rPr>
        <b/>
        <sz val="10"/>
        <color indexed="12"/>
        <rFont val="Arial"/>
        <family val="2"/>
      </rPr>
      <t>blue</t>
    </r>
    <r>
      <rPr>
        <sz val="10"/>
        <rFont val="Arial"/>
        <family val="2"/>
      </rPr>
      <t xml:space="preserve"> is to be overwritten, as necessary, with your facility's inputs.</t>
    </r>
  </si>
  <si>
    <t>Allowable
Emissions</t>
  </si>
  <si>
    <t>Potential annual emissions from a source calculated using the maximum rated capacity of the source (unless the source is subject to practically and legally enforceable limits which restrict the operating rate, or hours of operation, or both) and any applicable standards as set forth in 40 CFR parts 60 and 61.</t>
  </si>
  <si>
    <t>CE</t>
  </si>
  <si>
    <t>control efficiency</t>
  </si>
  <si>
    <t>EF</t>
  </si>
  <si>
    <t>emission factor</t>
  </si>
  <si>
    <t>Estimates of actual emissions take into account equipment, operating conditions, and air pollution control measures and are calculated using the actual operating hours, production rates, in-place control equipment, and types of materials processed, stored, or combusted during the preceding calendar year (e.g., 2012).</t>
  </si>
  <si>
    <r>
      <t xml:space="preserve">Note: Your facility's information and estimates will be entered on the </t>
    </r>
    <r>
      <rPr>
        <b/>
        <i/>
        <sz val="10"/>
        <rFont val="Arial"/>
        <family val="2"/>
      </rPr>
      <t>Inputs</t>
    </r>
    <r>
      <rPr>
        <sz val="10"/>
        <rFont val="Arial"/>
        <family val="2"/>
      </rPr>
      <t xml:space="preserve"> and </t>
    </r>
    <r>
      <rPr>
        <b/>
        <i/>
        <sz val="10"/>
        <rFont val="Arial"/>
        <family val="2"/>
      </rPr>
      <t>Engine</t>
    </r>
    <r>
      <rPr>
        <sz val="10"/>
        <rFont val="Arial"/>
        <family val="2"/>
      </rPr>
      <t xml:space="preserve"> worksheets.</t>
    </r>
  </si>
  <si>
    <r>
      <t xml:space="preserve">On the </t>
    </r>
    <r>
      <rPr>
        <b/>
        <i/>
        <sz val="10"/>
        <rFont val="Arial"/>
        <family val="2"/>
      </rPr>
      <t>Inputs</t>
    </r>
    <r>
      <rPr>
        <sz val="10"/>
        <rFont val="Arial"/>
        <family val="2"/>
      </rPr>
      <t xml:space="preserve"> worksheet, replace the default facility information with information specific to your facility. </t>
    </r>
  </si>
  <si>
    <r>
      <t xml:space="preserve">On the </t>
    </r>
    <r>
      <rPr>
        <b/>
        <i/>
        <sz val="10"/>
        <rFont val="Arial"/>
        <family val="2"/>
      </rPr>
      <t>Inputs</t>
    </r>
    <r>
      <rPr>
        <sz val="10"/>
        <rFont val="Arial"/>
        <family val="2"/>
      </rPr>
      <t xml:space="preserve"> worksheet, select the air basin attainment status for each pollutant from the drop-down lists for the air basin in which your facility resides. This information is necessary since the pollutant thresholds that trigger registration requirements vary by attainment status. If you are unsure of the appropriate attainment statuses for the air basin in which your facility is located, refer to EPA’s Green Book (available by clicking on the link below) or ask your EPA Regional contact for help. Your EPA Regional contact will be listed on the </t>
    </r>
    <r>
      <rPr>
        <b/>
        <i/>
        <sz val="10"/>
        <rFont val="Arial"/>
        <family val="2"/>
      </rPr>
      <t>Inputs</t>
    </r>
    <r>
      <rPr>
        <sz val="10"/>
        <rFont val="Arial"/>
        <family val="2"/>
      </rPr>
      <t xml:space="preserve"> worksheet once you have selected the correct state in which your facility resides.</t>
    </r>
  </si>
  <si>
    <r>
      <t xml:space="preserve">The </t>
    </r>
    <r>
      <rPr>
        <b/>
        <i/>
        <sz val="10"/>
        <rFont val="Arial"/>
        <family val="2"/>
      </rPr>
      <t>Total Emissions</t>
    </r>
    <r>
      <rPr>
        <sz val="10"/>
        <rFont val="Arial"/>
        <family val="2"/>
      </rPr>
      <t xml:space="preserve"> worksheet provides a summary of your estimated actual emissions and allowable emissions by source. The </t>
    </r>
    <r>
      <rPr>
        <b/>
        <i/>
        <sz val="10"/>
        <rFont val="Arial"/>
        <family val="2"/>
      </rPr>
      <t>Output-Summary Printout</t>
    </r>
    <r>
      <rPr>
        <sz val="10"/>
        <rFont val="Arial"/>
        <family val="2"/>
      </rPr>
      <t xml:space="preserve"> worksheet provides a facility-level summary of your estimated actual emissions and allowable emissions and indicates whether or not your facility is required to register under the Tribal New Source Review Rule.   </t>
    </r>
  </si>
  <si>
    <r>
      <t xml:space="preserve">Owners/operators of facilities with internal combustion engines must evaluate the emissions of air pollutants from their facility to determine the need to register their facility under the Tribal New Source Review Rule. This workbook should </t>
    </r>
    <r>
      <rPr>
        <b/>
        <i/>
        <sz val="10"/>
        <rFont val="Arial"/>
        <family val="2"/>
      </rPr>
      <t>not</t>
    </r>
    <r>
      <rPr>
        <sz val="10"/>
        <rFont val="Arial"/>
        <family val="2"/>
      </rPr>
      <t xml:space="preserve"> to be used for permitting purposes.</t>
    </r>
  </si>
  <si>
    <t>Estimated Actual and Allowable Emissions Calculations</t>
  </si>
  <si>
    <t>Allowable Emissions (tons/yr)</t>
  </si>
  <si>
    <t xml:space="preserve">Total Allowable </t>
  </si>
  <si>
    <t>Total Estimated Actual</t>
  </si>
  <si>
    <t>40 CFR 49.130(d)(2)</t>
  </si>
  <si>
    <t>11201 Renner Blvd.</t>
  </si>
  <si>
    <t>MC: AWMD/APCO</t>
  </si>
  <si>
    <t>Lenexa</t>
  </si>
  <si>
    <t>Georgia</t>
  </si>
  <si>
    <t>Louisiana</t>
  </si>
  <si>
    <t>Estimated Actual Emissions for 2012</t>
  </si>
  <si>
    <t>Estimated Actual Emissions for 2012 (tons/yr)</t>
  </si>
  <si>
    <t>Enter the total number of hours operated in calendar year 2012</t>
  </si>
  <si>
    <t>Hours Operated in 2012</t>
  </si>
  <si>
    <t>Hours for Allowable Emissions Calculation</t>
  </si>
  <si>
    <t>Estimated Actual 
Emissions for 2012</t>
  </si>
  <si>
    <t xml:space="preserve">The Tribal New Source Review (NSR) Rule protects public health and the environment in Indian country as new facilities are built, and existing facilities expand, without unduly burdening economic development.  The Tribal NSR Rule establishes a registration program that will allow the United States Environmental Protection Agency (EPA) to develop and maintain a record of minor source emissions in Indian country.  The EPA developed the Excel Workbook Registration Calculators for you (the source owner/operator) to use to determine if you must register and to facilitate the registration process, if required.  
</t>
  </si>
  <si>
    <r>
      <rPr>
        <sz val="10"/>
        <rFont val="Arial"/>
        <family val="2"/>
      </rPr>
      <t xml:space="preserve">Please visit EPA's Tribal Air website at </t>
    </r>
    <r>
      <rPr>
        <u/>
        <sz val="10"/>
        <color theme="10"/>
        <rFont val="Arial"/>
        <family val="2"/>
      </rPr>
      <t xml:space="preserve">http://www.epa.gov/air/tribal/tribalnsr.html </t>
    </r>
    <r>
      <rPr>
        <sz val="10"/>
        <rFont val="Arial"/>
        <family val="2"/>
      </rPr>
      <t>for more information about the Tribal NSR Rule.</t>
    </r>
  </si>
  <si>
    <t>You are exempt from the registration requirement if your source is subject to the registration requirements under 40 CFR 49.138—Rule for the registration of air pollution sources and the reporting of emissions (also known as the Federal Air Rules for Reservations (FARR)).  The FARR is a set of federal air rules that only apply to 39 Indian Reservations in Idaho, Oregon, and Washington.
If your air pollution source is not located on one of the 39 Indian Reservations in Idaho, Oregon, or Washington, you must register your source with your EPA Regional Office (the reviewing authority) by March 1, 2013 if you own or operate an existing true minor air pollution source (as defined in 40 CFR 49.152(d)) and your source’s emissions are equal to or greater than the cutoff levels listed in Table 1 at 40 CFR 49.153.</t>
  </si>
  <si>
    <t>True minor source means a source, not including exempt emissions units and activities listed in 40 CFR 49.153(c), that emits or has the potential to emit regulated NSR pollutants in amounts that are less than the major source thresholds in 40 CFR 52.21, (generally 100 to 250 tons per year), but equal to or greater than the minor NSR thresholds in Table 1 at 40 CFR 49.153, without the need to take an enforceable restriction to reduce its potential to emit to such levels.  That is, a true minor source is a minor source that is not a synthetic minor source.  The potential to emit includes fugitive emissions, to the extent that they are quantifiable, only if the source belongs to one of the source categories listed in 40 CFR 51, Appendix S, paragraph II.A.4(iii).</t>
  </si>
  <si>
    <t>The EPA has provided this registration calculator to assist you in determining your registration requirements. Completing this calculator will:</t>
  </si>
  <si>
    <r>
      <t>help you determine if you need to register your air pollution emission source, based on your emission level and area’s attainment status</t>
    </r>
    <r>
      <rPr>
        <b/>
        <sz val="10"/>
        <rFont val="Arial"/>
        <family val="2"/>
      </rPr>
      <t>;</t>
    </r>
    <r>
      <rPr>
        <sz val="10"/>
        <rFont val="Arial"/>
        <family val="2"/>
      </rPr>
      <t xml:space="preserve"> and</t>
    </r>
  </si>
  <si>
    <t>your source relocates (send report no later than 30 days prior to relocation);</t>
  </si>
  <si>
    <t>your source has a new owner/operator (send report within 90 days after change in ownership); or</t>
  </si>
  <si>
    <t>your source closes (send report within 90 days after cessation of all operations).</t>
  </si>
  <si>
    <r>
      <t xml:space="preserve">Registering your source does not relieve you of the requirement to obtain any required permit.  Please note that </t>
    </r>
    <r>
      <rPr>
        <i/>
        <sz val="10"/>
        <rFont val="Arial"/>
        <family val="2"/>
      </rPr>
      <t>registering</t>
    </r>
    <r>
      <rPr>
        <sz val="10"/>
        <rFont val="Arial"/>
        <family val="2"/>
      </rPr>
      <t xml:space="preserve"> your source and </t>
    </r>
    <r>
      <rPr>
        <i/>
        <sz val="10"/>
        <rFont val="Arial"/>
        <family val="2"/>
      </rPr>
      <t>obtaining a permit</t>
    </r>
    <r>
      <rPr>
        <sz val="10"/>
        <rFont val="Arial"/>
        <family val="2"/>
      </rPr>
      <t xml:space="preserve">, if needed, are two different and separate requirements.  The emissions information generated by the Registration Calculators is different than the emissions information needed for a permit application, thus you may </t>
    </r>
    <r>
      <rPr>
        <b/>
        <i/>
        <sz val="10"/>
        <rFont val="Arial"/>
        <family val="2"/>
      </rPr>
      <t>not</t>
    </r>
    <r>
      <rPr>
        <sz val="10"/>
        <rFont val="Arial"/>
        <family val="2"/>
      </rPr>
      <t xml:space="preserve"> use the Registration Calculator emissions information when applying for a permit.</t>
    </r>
  </si>
  <si>
    <t>Complete this calculator and all other calculators that are applicable to your true minor source as accurately as possible.</t>
  </si>
  <si>
    <t>List of States with Federally Recognized Tribes</t>
  </si>
  <si>
    <t>The Registration Calculators are provided for the convenience of most minor sources, which are unlikely to have tracked emissions data since minor sources in Indian country have been unregulated until now.  However, if you have actual emission data from your source you may choose not to use the calculator(s), but your registration information must comply with all of the requirements in 40 CFR 49.160 and be submitted using the form provided on EPA's Tribal Air website. Please click on the URL below to access the form.</t>
  </si>
  <si>
    <t xml:space="preserve">http://www.epa.gov/air/tribal/pdfs/existing_source_registration_rev.pdf </t>
  </si>
  <si>
    <r>
      <t xml:space="preserve">This workbook is an aid to assist facility owners/operators in determining their need to register their facility under the Tribal New Source Review Rule. Owners/operators should provide the best estimate of inputs required in this workbook based on their facility's existing available records, actual test data, manufacturers' data and/or fuel (instrumentation) meters. If a source owner/operator has a more accurate methodology for estimating emissions, he/she is not obligated to use this registration calculator; however, the source owner/operator must comply with all of the applicable requirements in 40 CFR 49.160 and submit all registration information using the forms provided on EPA's Tribal Air website. For example, if you believe that the actual emissions in calendar year 2012 estimated using this calculator are not representative of the emissions that your source actually emitted, you may submit your own estimate of actual emissions and the rationale for the actual emissions.
</t>
    </r>
    <r>
      <rPr>
        <b/>
        <i/>
        <sz val="10"/>
        <color rgb="FFFF0000"/>
        <rFont val="Arial"/>
        <family val="2"/>
      </rPr>
      <t xml:space="preserve">Please note that the emissions information generated by this registration calculator is different than the emissions information needed for a permit application, thus you may not use the registration calculator emission estimates when applying for a permit (if required). </t>
    </r>
  </si>
  <si>
    <r>
      <t xml:space="preserve">Text in </t>
    </r>
    <r>
      <rPr>
        <b/>
        <sz val="10"/>
        <rFont val="Arial"/>
        <family val="2"/>
      </rPr>
      <t>black</t>
    </r>
    <r>
      <rPr>
        <sz val="10"/>
        <rFont val="Arial"/>
        <family val="2"/>
      </rPr>
      <t xml:space="preserve"> is a title, heading or calculated value and cannot be changed.</t>
    </r>
  </si>
  <si>
    <t>Distillate Oil Maximum Sulfur Content</t>
  </si>
  <si>
    <t>Natural Gas Maximum Sulfur Content</t>
  </si>
  <si>
    <t>Allowable Hours for Routine Operation</t>
  </si>
  <si>
    <t>Allowable Hours for Emergency Operation</t>
  </si>
  <si>
    <t>Modified Registration FAQs text and corrected compatibility issue with drop-down lists.  Added controls and restrictions. Added fields to display default values. Simplified language where possible. Removed formulas from instructions tab. Updated Region 7 contact information.</t>
  </si>
  <si>
    <t>Distillate Oil Actual Sulfur Content</t>
  </si>
  <si>
    <t>Emergency Generator</t>
  </si>
  <si>
    <t>A generator whose sole function is to provide back-up power when electric power from the local utility is interrupted.</t>
  </si>
  <si>
    <t>g/hp-hr</t>
  </si>
  <si>
    <t>g</t>
  </si>
  <si>
    <t>grams</t>
  </si>
  <si>
    <t>hp-hr</t>
  </si>
  <si>
    <t>horsepower-hour</t>
  </si>
  <si>
    <t>Select engine - fuel type combination</t>
  </si>
  <si>
    <t>Fuel Energy Content</t>
  </si>
  <si>
    <t>Units Same as Source</t>
  </si>
  <si>
    <t>Fuel</t>
  </si>
  <si>
    <t>Energy Content</t>
  </si>
  <si>
    <t>Energy Content Numerator</t>
  </si>
  <si>
    <t>Energy Content Denominator</t>
  </si>
  <si>
    <t>bbl</t>
  </si>
  <si>
    <r>
      <t xml:space="preserve">U.S. Energy Information Administration, </t>
    </r>
    <r>
      <rPr>
        <b/>
        <sz val="10"/>
        <rFont val="Arial"/>
        <family val="2"/>
      </rPr>
      <t>Annual Energy Review 2011</t>
    </r>
    <r>
      <rPr>
        <sz val="10"/>
        <rFont val="Arial"/>
        <family val="2"/>
      </rPr>
      <t xml:space="preserve">, </t>
    </r>
    <r>
      <rPr>
        <i/>
        <sz val="10"/>
        <rFont val="Arial"/>
        <family val="2"/>
      </rPr>
      <t>Table A1. Approximate Heat Content of Petroleum Products (Million Btu per Barrel)</t>
    </r>
    <r>
      <rPr>
        <sz val="10"/>
        <rFont val="Arial"/>
        <family val="2"/>
      </rPr>
      <t>, September 2012, http://www.eia.gov/totalenergy/data/annual/pdf/aer.pdf.</t>
    </r>
  </si>
  <si>
    <t>Natural Gas</t>
  </si>
  <si>
    <t>Btu</t>
  </si>
  <si>
    <r>
      <t>ft</t>
    </r>
    <r>
      <rPr>
        <vertAlign val="superscript"/>
        <sz val="10"/>
        <rFont val="Arial"/>
        <family val="2"/>
      </rPr>
      <t>3</t>
    </r>
  </si>
  <si>
    <r>
      <t xml:space="preserve">U.S. Energy Information Administration, </t>
    </r>
    <r>
      <rPr>
        <b/>
        <sz val="10"/>
        <rFont val="Arial"/>
        <family val="2"/>
      </rPr>
      <t>Annual Energy Review 2011</t>
    </r>
    <r>
      <rPr>
        <sz val="10"/>
        <rFont val="Arial"/>
        <family val="2"/>
      </rPr>
      <t xml:space="preserve">, </t>
    </r>
    <r>
      <rPr>
        <i/>
        <sz val="10"/>
        <rFont val="Arial"/>
        <family val="2"/>
      </rPr>
      <t>Table A4. Approximate Heat Content of Natural Gas</t>
    </r>
    <r>
      <rPr>
        <sz val="10"/>
        <rFont val="Arial"/>
        <family val="2"/>
      </rPr>
      <t>, September 2012,  http://www.eia.gov/totalenergy/data/annual/pdf/aer.pdf.</t>
    </r>
  </si>
  <si>
    <t>Oil - Distillate</t>
  </si>
  <si>
    <t>Units Converted to Match Emission Factors</t>
  </si>
  <si>
    <t>1000 gal</t>
  </si>
  <si>
    <t>Gasoline</t>
  </si>
  <si>
    <t>gal</t>
  </si>
  <si>
    <t>U.S. Environmental Protection Agency, AP 42 Compilation of Air Pollution Emissions Factors, Fifth Edition, Volume I, Appendix A: Miscellaneous Data and Conversion Factors, http://www.epa.gov/ttnchie1/ap42/appendix/appa.pdf.</t>
  </si>
  <si>
    <t>Rated mechanical output (hp)</t>
  </si>
  <si>
    <t>Using your engine spec sheet, enter a value for one of the following:</t>
  </si>
  <si>
    <t xml:space="preserve"> Pounds/Gram</t>
  </si>
  <si>
    <t>hp/kW</t>
  </si>
  <si>
    <t>hp-hr/Btu</t>
  </si>
  <si>
    <t>Hp to Btu/hr Conversion Factor</t>
  </si>
  <si>
    <t>Btu/hr to hp Conversion Factor</t>
  </si>
  <si>
    <t>kW to hp Conversion Factor</t>
  </si>
  <si>
    <t>Grams to Pounds Conversion Factor</t>
  </si>
  <si>
    <t>Btu/hp-hr</t>
  </si>
  <si>
    <t>kW to Btu/hr Conversion Factor</t>
  </si>
  <si>
    <t>Btu/kW-hr</t>
  </si>
  <si>
    <t>normal cubic meters per hour</t>
  </si>
  <si>
    <t>mg</t>
  </si>
  <si>
    <t>milligram</t>
  </si>
  <si>
    <t>Cubic Meter to Cubic Foot Conversion Factor</t>
  </si>
  <si>
    <r>
      <t>scf/m</t>
    </r>
    <r>
      <rPr>
        <vertAlign val="superscript"/>
        <sz val="10"/>
        <rFont val="Arial"/>
        <family val="2"/>
      </rPr>
      <t>3</t>
    </r>
  </si>
  <si>
    <t>Rated power output (ekW)</t>
  </si>
  <si>
    <r>
      <t>Nm</t>
    </r>
    <r>
      <rPr>
        <vertAlign val="superscript"/>
        <sz val="10"/>
        <rFont val="Arial"/>
        <family val="2"/>
      </rPr>
      <t>3</t>
    </r>
  </si>
  <si>
    <r>
      <t>Nm</t>
    </r>
    <r>
      <rPr>
        <vertAlign val="superscript"/>
        <sz val="10"/>
        <rFont val="Arial"/>
        <family val="2"/>
      </rPr>
      <t>3</t>
    </r>
    <r>
      <rPr>
        <sz val="10"/>
        <rFont val="Arial"/>
        <family val="2"/>
      </rPr>
      <t>/hr</t>
    </r>
  </si>
  <si>
    <t>normal cubic meters</t>
  </si>
  <si>
    <t>Fuel Energy to Output Efficiency</t>
  </si>
  <si>
    <t>This is the percent of energy in the fuel converted to useful work (e.g., fuel energy input minus heat rejection). Engineering judgment based on spec sheets from Caterpillar engines. See http://www.cat.com/cda/layout?m=206981&amp;x=7&amp;f=416505</t>
  </si>
  <si>
    <t>Brake Specific Fuel Consumption</t>
  </si>
  <si>
    <t>ekW</t>
  </si>
  <si>
    <t>electrical kilowatt</t>
  </si>
  <si>
    <t>Emission Rate Unit</t>
  </si>
  <si>
    <r>
      <t xml:space="preserve">This workbook is designed to estimate emissions from up to five internal combustion engines. On the </t>
    </r>
    <r>
      <rPr>
        <b/>
        <i/>
        <sz val="10"/>
        <rFont val="Arial"/>
        <family val="2"/>
      </rPr>
      <t>Engine</t>
    </r>
    <r>
      <rPr>
        <sz val="10"/>
        <rFont val="Arial"/>
        <family val="2"/>
      </rPr>
      <t xml:space="preserve"> worksheets, replace the default engine and fuel parameters with data specific to engines at your facility. Select the engine-fuel type from the drop-down list and indicate whether the engine is used in routine or emergency operations. An emergency generator is a generator whose sole function is to provide back-up power when electric power from the local utility is interrupted. Enter the rated mechanical output (hp), rated power output (ekW) or rated fuel consumption (gal/hr for diesel and gasoline or MMBtu/hr for natural gas) of the engine, the sulfur content of the fuel (where applicable), and the annual hours operated. 
40 CFR Part 60, Subpart JJJJ and 40 CFR Part 60, Subpart IIII provide standards of performance for stationary spark ignition internal combustion engines and stationary compression engine internal combustion engines. If the standards listed in these sections apply to your engine, please enter the emission standards or the actual emission rates of your engine from the manufacturer's spec sheet. Enter 0 if unknown or not applicable. For natural gas combustion, please select the appropriate units for the emission rate value that you entered (if applicable). </t>
    </r>
  </si>
  <si>
    <t>4:  Engine Information and Operational Restrictions</t>
  </si>
  <si>
    <t xml:space="preserve">Note: 40 CFR Part 60, Subpart JJJJ and 40 CFR Part 60, Subpart IIII provide standards of performance for stationary spark ignition internal combustion engines and stationary compression engine internal combustion engines. If the standards listed in these sections apply to your engine, please enter in the table below the emission standards or the actual emission rates of your engine from the manufacturer's spec sheet. Enter 0 if unknown or not applicable. Select the appropriate units for the emission rate from natural gas combustion. </t>
  </si>
  <si>
    <t>Emission Controls and Operational Restrictions</t>
  </si>
  <si>
    <t>02/02/2013</t>
  </si>
  <si>
    <t>MMscf</t>
  </si>
  <si>
    <t>02/15/2013</t>
  </si>
  <si>
    <t>Renamed several defined data names from 'boilers' to 'engines'</t>
  </si>
  <si>
    <t>02/21/2013</t>
  </si>
  <si>
    <t>Updated region 6 telephone number.</t>
  </si>
  <si>
    <t>02/26/2013</t>
  </si>
  <si>
    <t>Updated data validations to be compatible with Excel 2007.</t>
  </si>
  <si>
    <t>v1.6 (last updated 2013.02.26)</t>
  </si>
  <si>
    <r>
      <t>Updated disclaimer. Added definitions to instructions. Added regional contact information. Modified attainment status selection to include ozone instead of VOC and NO</t>
    </r>
    <r>
      <rPr>
        <vertAlign val="subscript"/>
        <sz val="10"/>
        <rFont val="Arial"/>
        <family val="2"/>
      </rPr>
      <t>x</t>
    </r>
    <r>
      <rPr>
        <sz val="10"/>
        <rFont val="Arial"/>
        <family val="2"/>
      </rPr>
      <t>. Corrected formulas for calculating registration SO</t>
    </r>
    <r>
      <rPr>
        <vertAlign val="subscript"/>
        <sz val="10"/>
        <rFont val="Arial"/>
        <family val="2"/>
      </rPr>
      <t>2</t>
    </r>
    <r>
      <rPr>
        <sz val="10"/>
        <rFont val="Arial"/>
        <family val="2"/>
      </rPr>
      <t xml:space="preserve"> emissions so that they were using the correct sulfur content of the fuels. Corrected EPA Regional contact list. Added Registration FAQs worksheet. Updated all terminology throughout to use "estimated actual emissions" and "allowable emissions."</t>
    </r>
  </si>
  <si>
    <r>
      <t xml:space="preserve">If the Output-Summary Printout worksheet indicates that you </t>
    </r>
    <r>
      <rPr>
        <b/>
        <i/>
        <sz val="10"/>
        <rFont val="Arial"/>
        <family val="2"/>
      </rPr>
      <t>do</t>
    </r>
    <r>
      <rPr>
        <i/>
        <sz val="10"/>
        <rFont val="Arial"/>
        <family val="2"/>
      </rPr>
      <t xml:space="preserve"> need to register</t>
    </r>
    <r>
      <rPr>
        <sz val="10"/>
        <rFont val="Arial"/>
        <family val="2"/>
      </rPr>
      <t>, contact your EPA Regional Office to determine what they require for registration. The contact information for your Regional Office is located on the Output-Summary Printout.</t>
    </r>
  </si>
  <si>
    <r>
      <t xml:space="preserve">If the Output-Summary Printout worksheet indicates that you </t>
    </r>
    <r>
      <rPr>
        <b/>
        <i/>
        <sz val="10"/>
        <rFont val="Arial"/>
        <family val="2"/>
      </rPr>
      <t>do not</t>
    </r>
    <r>
      <rPr>
        <i/>
        <sz val="10"/>
        <rFont val="Arial"/>
        <family val="2"/>
      </rPr>
      <t xml:space="preserve"> need to register</t>
    </r>
    <r>
      <rPr>
        <sz val="10"/>
        <rFont val="Arial"/>
        <family val="2"/>
      </rPr>
      <t>, no further action is required. It is recommended that you save a copy of the calculation worksheets and the Output-Summary Printout for your files.</t>
    </r>
  </si>
  <si>
    <t>generate the Output-Summary Printout that will indicate if you need to register. If registration is required, contact your EPA Regional Office for further guidance. The contact information for your Regional Office is located on the Output-Summary Printout.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</si>
</sst>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
    <numFmt numFmtId="167" formatCode="0.000000"/>
    <numFmt numFmtId="168" formatCode="0.0000000"/>
  </numFmts>
  <fonts count="34" x14ac:knownFonts="1">
    <font>
      <sz val="11"/>
      <color theme="1"/>
      <name val="Calibri"/>
      <family val="2"/>
      <scheme val="minor"/>
    </font>
    <font>
      <sz val="10"/>
      <name val="Arial"/>
      <family val="2"/>
    </font>
    <font>
      <b/>
      <sz val="14"/>
      <name val="Arial"/>
      <family val="2"/>
    </font>
    <font>
      <sz val="8"/>
      <name val="Arial"/>
      <family val="2"/>
    </font>
    <font>
      <b/>
      <u/>
      <sz val="10"/>
      <name val="Arial"/>
      <family val="2"/>
    </font>
    <font>
      <i/>
      <sz val="10"/>
      <name val="Arial"/>
      <family val="2"/>
    </font>
    <font>
      <b/>
      <sz val="10"/>
      <name val="Arial"/>
      <family val="2"/>
    </font>
    <font>
      <b/>
      <sz val="10"/>
      <color indexed="10"/>
      <name val="Arial"/>
      <family val="2"/>
    </font>
    <font>
      <b/>
      <sz val="10"/>
      <color indexed="12"/>
      <name val="Arial"/>
      <family val="2"/>
    </font>
    <font>
      <vertAlign val="subscript"/>
      <sz val="10"/>
      <name val="Arial"/>
      <family val="2"/>
    </font>
    <font>
      <b/>
      <i/>
      <sz val="10"/>
      <name val="Arial"/>
      <family val="2"/>
    </font>
    <font>
      <u/>
      <sz val="10"/>
      <color theme="10"/>
      <name val="Arial"/>
      <family val="2"/>
    </font>
    <font>
      <sz val="10"/>
      <color indexed="8"/>
      <name val="Arial"/>
      <family val="2"/>
    </font>
    <font>
      <sz val="10"/>
      <color theme="1"/>
      <name val="Arial"/>
      <family val="2"/>
    </font>
    <font>
      <sz val="10"/>
      <color rgb="FF0000FF"/>
      <name val="Arial"/>
      <family val="2"/>
    </font>
    <font>
      <b/>
      <vertAlign val="subscript"/>
      <sz val="10"/>
      <name val="Arial"/>
      <family val="2"/>
    </font>
    <font>
      <b/>
      <sz val="10"/>
      <color indexed="9"/>
      <name val="Arial"/>
      <family val="2"/>
    </font>
    <font>
      <b/>
      <vertAlign val="superscript"/>
      <sz val="10"/>
      <name val="Arial"/>
      <family val="2"/>
    </font>
    <font>
      <vertAlign val="superscript"/>
      <sz val="10"/>
      <name val="Arial"/>
      <family val="2"/>
    </font>
    <font>
      <i/>
      <sz val="10"/>
      <color rgb="FFFF0000"/>
      <name val="Arial"/>
      <family val="2"/>
    </font>
    <font>
      <b/>
      <i/>
      <sz val="10"/>
      <color rgb="FFFF0000"/>
      <name val="Arial"/>
      <family val="2"/>
    </font>
    <font>
      <b/>
      <sz val="11"/>
      <color theme="1"/>
      <name val="Calibri"/>
      <family val="2"/>
      <scheme val="minor"/>
    </font>
    <font>
      <u/>
      <sz val="11"/>
      <color theme="10"/>
      <name val="Calibri"/>
      <family val="2"/>
      <scheme val="minor"/>
    </font>
    <font>
      <b/>
      <sz val="10"/>
      <color rgb="FFCC6600"/>
      <name val="Arial"/>
      <family val="2"/>
    </font>
    <font>
      <sz val="10"/>
      <color rgb="FFCC6600"/>
      <name val="Arial"/>
      <family val="2"/>
    </font>
    <font>
      <b/>
      <sz val="11"/>
      <color rgb="FFFF0000"/>
      <name val="Arial"/>
      <family val="2"/>
    </font>
    <font>
      <b/>
      <sz val="11"/>
      <name val="Arial"/>
      <family val="2"/>
    </font>
    <font>
      <sz val="11"/>
      <color theme="1"/>
      <name val="Calibri"/>
      <family val="2"/>
      <scheme val="minor"/>
    </font>
    <font>
      <b/>
      <sz val="10"/>
      <color rgb="FFFF0000"/>
      <name val="Arial"/>
      <family val="2"/>
    </font>
    <font>
      <sz val="11"/>
      <name val="Arial"/>
      <family val="2"/>
    </font>
    <font>
      <sz val="10"/>
      <name val="Arial"/>
      <family val="2"/>
    </font>
    <font>
      <b/>
      <sz val="12"/>
      <name val="Arial"/>
      <family val="2"/>
    </font>
    <font>
      <sz val="10"/>
      <color indexed="10"/>
      <name val="Arial"/>
      <family val="2"/>
    </font>
    <font>
      <sz val="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indexed="8"/>
        <bgColor indexed="64"/>
      </patternFill>
    </fill>
    <fill>
      <patternFill patternType="solid">
        <fgColor rgb="FFBFBFBF"/>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auto="1"/>
      </left>
      <right/>
      <top/>
      <bottom/>
      <diagonal/>
    </border>
    <border>
      <left/>
      <right style="double">
        <color indexed="64"/>
      </right>
      <top/>
      <bottom/>
      <diagonal/>
    </border>
    <border>
      <left style="thin">
        <color theme="1" tint="0.499984740745262"/>
      </left>
      <right style="medium">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thin">
        <color theme="1" tint="0.499984740745262"/>
      </left>
      <right style="medium">
        <color indexed="64"/>
      </right>
      <top/>
      <bottom style="medium">
        <color indexed="64"/>
      </bottom>
      <diagonal/>
    </border>
    <border>
      <left style="thin">
        <color theme="1" tint="0.499984740745262"/>
      </left>
      <right style="medium">
        <color indexed="64"/>
      </right>
      <top style="medium">
        <color indexed="64"/>
      </top>
      <bottom/>
      <diagonal/>
    </border>
    <border>
      <left style="double">
        <color indexed="64"/>
      </left>
      <right/>
      <top/>
      <bottom style="thin">
        <color indexed="64"/>
      </bottom>
      <diagonal/>
    </border>
    <border>
      <left style="thin">
        <color theme="1" tint="0.499984740745262"/>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right/>
      <top style="medium">
        <color indexed="64"/>
      </top>
      <bottom style="thin">
        <color indexed="64"/>
      </bottom>
      <diagonal/>
    </border>
  </borders>
  <cellStyleXfs count="11">
    <xf numFmtId="0" fontId="0" fillId="0" borderId="0"/>
    <xf numFmtId="2" fontId="1" fillId="0" borderId="0"/>
    <xf numFmtId="0" fontId="11" fillId="0" borderId="0" applyNumberFormat="0" applyFill="0" applyBorder="0" applyAlignment="0" applyProtection="0">
      <alignment vertical="top"/>
      <protection locked="0"/>
    </xf>
    <xf numFmtId="0" fontId="12" fillId="0" borderId="0"/>
    <xf numFmtId="0" fontId="13" fillId="0" borderId="0"/>
    <xf numFmtId="9" fontId="1" fillId="0" borderId="0" applyFont="0" applyFill="0" applyBorder="0" applyAlignment="0" applyProtection="0"/>
    <xf numFmtId="0" fontId="1" fillId="0" borderId="0"/>
    <xf numFmtId="2" fontId="11" fillId="0" borderId="0" applyNumberFormat="0" applyFill="0" applyBorder="0" applyAlignment="0" applyProtection="0"/>
    <xf numFmtId="0" fontId="27" fillId="0" borderId="0"/>
    <xf numFmtId="2" fontId="30" fillId="0" borderId="0"/>
    <xf numFmtId="2" fontId="33" fillId="0" borderId="0"/>
  </cellStyleXfs>
  <cellXfs count="458">
    <xf numFmtId="0" fontId="0" fillId="0" borderId="0" xfId="0"/>
    <xf numFmtId="2" fontId="2" fillId="0" borderId="0" xfId="1" applyFont="1"/>
    <xf numFmtId="2" fontId="1" fillId="0" borderId="0" xfId="1"/>
    <xf numFmtId="2" fontId="1" fillId="0" borderId="0" xfId="1" applyFont="1"/>
    <xf numFmtId="2" fontId="2" fillId="0" borderId="0" xfId="1" applyFont="1" applyProtection="1"/>
    <xf numFmtId="2" fontId="1" fillId="0" borderId="0" xfId="1" applyProtection="1"/>
    <xf numFmtId="2" fontId="6" fillId="3" borderId="8" xfId="1" applyFont="1" applyFill="1" applyBorder="1" applyProtection="1"/>
    <xf numFmtId="2" fontId="1" fillId="0" borderId="4" xfId="1" applyBorder="1" applyAlignment="1" applyProtection="1">
      <alignment horizontal="left" indent="2"/>
    </xf>
    <xf numFmtId="2" fontId="14" fillId="0" borderId="6" xfId="1" applyFont="1" applyBorder="1" applyProtection="1">
      <protection locked="0"/>
    </xf>
    <xf numFmtId="2" fontId="1" fillId="2" borderId="8" xfId="1" applyFont="1" applyFill="1" applyBorder="1" applyAlignment="1" applyProtection="1">
      <alignment horizontal="left"/>
    </xf>
    <xf numFmtId="2" fontId="1" fillId="0" borderId="7" xfId="1" applyBorder="1" applyAlignment="1" applyProtection="1">
      <alignment horizontal="left" indent="2"/>
    </xf>
    <xf numFmtId="2" fontId="14" fillId="0" borderId="9" xfId="1" applyFont="1" applyBorder="1" applyProtection="1">
      <protection locked="0"/>
    </xf>
    <xf numFmtId="2" fontId="1" fillId="0" borderId="7" xfId="1" applyFont="1" applyBorder="1" applyAlignment="1" applyProtection="1">
      <alignment horizontal="left" indent="2"/>
    </xf>
    <xf numFmtId="2" fontId="1" fillId="0" borderId="10" xfId="1" applyFont="1" applyBorder="1" applyAlignment="1" applyProtection="1">
      <alignment horizontal="left" indent="2"/>
    </xf>
    <xf numFmtId="2" fontId="14" fillId="0" borderId="12" xfId="1" applyFont="1" applyBorder="1" applyProtection="1">
      <protection locked="0"/>
    </xf>
    <xf numFmtId="2" fontId="6" fillId="3" borderId="8" xfId="1" applyFont="1" applyFill="1" applyBorder="1" applyAlignment="1" applyProtection="1">
      <alignment horizontal="left"/>
    </xf>
    <xf numFmtId="2" fontId="1" fillId="0" borderId="10" xfId="1" applyBorder="1" applyAlignment="1" applyProtection="1">
      <alignment horizontal="left" indent="2"/>
    </xf>
    <xf numFmtId="2" fontId="1" fillId="2" borderId="8" xfId="1" applyFill="1" applyBorder="1" applyProtection="1"/>
    <xf numFmtId="2" fontId="1" fillId="2" borderId="8" xfId="1" applyFont="1" applyFill="1" applyBorder="1" applyProtection="1"/>
    <xf numFmtId="2" fontId="1" fillId="0" borderId="29" xfId="1" applyBorder="1" applyProtection="1"/>
    <xf numFmtId="2" fontId="1" fillId="0" borderId="14" xfId="1" applyBorder="1" applyProtection="1"/>
    <xf numFmtId="2" fontId="1" fillId="0" borderId="30" xfId="1" applyBorder="1" applyProtection="1"/>
    <xf numFmtId="2" fontId="1" fillId="0" borderId="32" xfId="1" applyBorder="1" applyProtection="1"/>
    <xf numFmtId="0" fontId="1" fillId="0" borderId="0" xfId="6" applyFont="1" applyFill="1" applyBorder="1"/>
    <xf numFmtId="2" fontId="1" fillId="0" borderId="23" xfId="1" applyBorder="1" applyProtection="1"/>
    <xf numFmtId="2" fontId="1" fillId="0" borderId="24" xfId="1" applyBorder="1" applyProtection="1"/>
    <xf numFmtId="2" fontId="1" fillId="0" borderId="0" xfId="1" applyBorder="1" applyProtection="1"/>
    <xf numFmtId="2" fontId="1" fillId="0" borderId="0" xfId="1" applyFont="1" applyProtection="1"/>
    <xf numFmtId="2" fontId="1" fillId="0" borderId="31" xfId="1" applyBorder="1" applyProtection="1"/>
    <xf numFmtId="166" fontId="6" fillId="2" borderId="8" xfId="1" applyNumberFormat="1" applyFont="1" applyFill="1" applyBorder="1" applyAlignment="1">
      <alignment horizontal="center"/>
    </xf>
    <xf numFmtId="2" fontId="6" fillId="2" borderId="8" xfId="1" applyFont="1" applyFill="1" applyBorder="1" applyAlignment="1">
      <alignment horizontal="center"/>
    </xf>
    <xf numFmtId="166" fontId="1" fillId="0" borderId="8" xfId="1" applyNumberFormat="1" applyBorder="1" applyAlignment="1">
      <alignment horizontal="center" vertical="center"/>
    </xf>
    <xf numFmtId="2" fontId="1" fillId="0" borderId="8" xfId="1" quotePrefix="1" applyFont="1" applyBorder="1" applyAlignment="1">
      <alignment horizontal="center" vertical="center"/>
    </xf>
    <xf numFmtId="2" fontId="1" fillId="0" borderId="8" xfId="1" applyFont="1" applyBorder="1" applyAlignment="1">
      <alignment horizontal="center" vertical="center"/>
    </xf>
    <xf numFmtId="2" fontId="1" fillId="0" borderId="8" xfId="1" applyBorder="1" applyAlignment="1">
      <alignment horizontal="center" vertical="center"/>
    </xf>
    <xf numFmtId="2" fontId="1" fillId="0" borderId="0" xfId="1" applyAlignment="1">
      <alignment horizontal="center" vertical="center"/>
    </xf>
    <xf numFmtId="166" fontId="1" fillId="0" borderId="8" xfId="1" applyNumberFormat="1" applyFont="1" applyBorder="1" applyAlignment="1" applyProtection="1">
      <alignment horizontal="center" vertical="center"/>
      <protection locked="0"/>
    </xf>
    <xf numFmtId="2" fontId="1" fillId="0" borderId="8" xfId="1" quotePrefix="1" applyFont="1" applyBorder="1" applyAlignment="1" applyProtection="1">
      <alignment horizontal="center" vertical="center"/>
      <protection locked="0"/>
    </xf>
    <xf numFmtId="2" fontId="1" fillId="0" borderId="8" xfId="1" applyBorder="1" applyAlignment="1" applyProtection="1">
      <alignment horizontal="center" vertical="center"/>
      <protection locked="0"/>
    </xf>
    <xf numFmtId="2" fontId="1" fillId="0" borderId="8" xfId="1" applyFont="1" applyBorder="1" applyAlignment="1" applyProtection="1">
      <alignment horizontal="center" vertical="center"/>
      <protection locked="0"/>
    </xf>
    <xf numFmtId="2" fontId="11" fillId="0" borderId="8" xfId="7" applyBorder="1" applyAlignment="1">
      <alignment horizontal="center" vertical="center"/>
    </xf>
    <xf numFmtId="166" fontId="1" fillId="0" borderId="8" xfId="1" applyNumberFormat="1" applyBorder="1" applyAlignment="1" applyProtection="1">
      <alignment horizontal="center" vertical="center"/>
      <protection locked="0"/>
    </xf>
    <xf numFmtId="2" fontId="1" fillId="0" borderId="8" xfId="1" applyBorder="1" applyAlignment="1" applyProtection="1">
      <alignment horizontal="center" vertical="center" wrapText="1"/>
      <protection locked="0"/>
    </xf>
    <xf numFmtId="166" fontId="1" fillId="0" borderId="0" xfId="1" applyNumberFormat="1" applyAlignment="1">
      <alignment horizontal="center"/>
    </xf>
    <xf numFmtId="2" fontId="1" fillId="0" borderId="0" xfId="1" applyAlignment="1">
      <alignment horizontal="center"/>
    </xf>
    <xf numFmtId="0" fontId="2" fillId="0" borderId="0" xfId="6" applyFont="1" applyFill="1" applyBorder="1"/>
    <xf numFmtId="0" fontId="1" fillId="0" borderId="8" xfId="6" applyFont="1" applyFill="1" applyBorder="1"/>
    <xf numFmtId="0" fontId="6" fillId="2" borderId="8" xfId="6" applyFont="1" applyFill="1" applyBorder="1" applyAlignment="1">
      <alignment horizontal="center" wrapText="1"/>
    </xf>
    <xf numFmtId="0" fontId="1" fillId="0" borderId="0" xfId="6" applyFont="1" applyFill="1"/>
    <xf numFmtId="0" fontId="6" fillId="0" borderId="54" xfId="6" applyFont="1" applyFill="1" applyBorder="1"/>
    <xf numFmtId="0" fontId="1" fillId="0" borderId="16" xfId="6" applyFont="1" applyFill="1" applyBorder="1" applyAlignment="1">
      <alignment horizontal="left"/>
    </xf>
    <xf numFmtId="0" fontId="1" fillId="0" borderId="55" xfId="6" applyFont="1" applyFill="1" applyBorder="1" applyAlignment="1">
      <alignment horizontal="left"/>
    </xf>
    <xf numFmtId="0" fontId="6" fillId="0" borderId="39" xfId="6" applyFont="1" applyFill="1" applyBorder="1"/>
    <xf numFmtId="0" fontId="1" fillId="0" borderId="0" xfId="6" applyFont="1" applyFill="1" applyBorder="1" applyAlignment="1">
      <alignment horizontal="left"/>
    </xf>
    <xf numFmtId="0" fontId="1" fillId="0" borderId="37" xfId="6" applyFont="1" applyFill="1" applyBorder="1" applyAlignment="1">
      <alignment horizontal="left"/>
    </xf>
    <xf numFmtId="0" fontId="6" fillId="0" borderId="41" xfId="6" applyFont="1" applyFill="1" applyBorder="1"/>
    <xf numFmtId="0" fontId="1" fillId="0" borderId="42" xfId="6" applyFont="1" applyFill="1" applyBorder="1" applyAlignment="1">
      <alignment horizontal="left"/>
    </xf>
    <xf numFmtId="0" fontId="1" fillId="0" borderId="38" xfId="6" applyFont="1" applyFill="1" applyBorder="1" applyAlignment="1">
      <alignment horizontal="left"/>
    </xf>
    <xf numFmtId="0" fontId="18" fillId="0" borderId="0" xfId="6" applyFont="1" applyFill="1"/>
    <xf numFmtId="0" fontId="1" fillId="0" borderId="0" xfId="6" applyFont="1" applyFill="1" applyAlignment="1">
      <alignment horizontal="left"/>
    </xf>
    <xf numFmtId="0" fontId="6" fillId="0" borderId="0" xfId="6" applyFont="1" applyFill="1"/>
    <xf numFmtId="0" fontId="10" fillId="0" borderId="40" xfId="6" applyFont="1" applyFill="1" applyBorder="1" applyAlignment="1">
      <alignment horizontal="right"/>
    </xf>
    <xf numFmtId="0" fontId="6" fillId="0" borderId="0" xfId="6" applyFont="1" applyFill="1" applyAlignment="1">
      <alignment horizontal="right" indent="1"/>
    </xf>
    <xf numFmtId="2" fontId="2" fillId="0" borderId="0" xfId="1" applyFont="1" applyAlignment="1">
      <alignment horizontal="center"/>
    </xf>
    <xf numFmtId="2" fontId="1" fillId="0" borderId="0" xfId="1" applyFont="1" applyAlignment="1">
      <alignment horizontal="center"/>
    </xf>
    <xf numFmtId="2" fontId="1" fillId="0" borderId="8" xfId="1" applyFont="1" applyBorder="1" applyAlignment="1">
      <alignment horizontal="center"/>
    </xf>
    <xf numFmtId="3" fontId="1" fillId="0" borderId="8" xfId="1" applyNumberFormat="1" applyBorder="1" applyAlignment="1">
      <alignment horizontal="center"/>
    </xf>
    <xf numFmtId="0" fontId="6" fillId="0" borderId="40" xfId="6" applyFont="1" applyFill="1" applyBorder="1" applyAlignment="1">
      <alignment horizontal="center"/>
    </xf>
    <xf numFmtId="0" fontId="2" fillId="0" borderId="0" xfId="6" applyFont="1" applyAlignment="1" applyProtection="1">
      <alignment horizontal="left"/>
    </xf>
    <xf numFmtId="0" fontId="1" fillId="0" borderId="0" xfId="6" applyProtection="1"/>
    <xf numFmtId="0" fontId="6" fillId="0" borderId="0" xfId="6" applyFont="1" applyAlignment="1" applyProtection="1">
      <alignment horizontal="left"/>
    </xf>
    <xf numFmtId="0" fontId="1" fillId="4" borderId="0" xfId="6" applyFill="1" applyBorder="1" applyProtection="1"/>
    <xf numFmtId="0" fontId="1" fillId="0" borderId="0" xfId="6" applyFill="1" applyProtection="1"/>
    <xf numFmtId="0" fontId="1" fillId="0" borderId="0" xfId="6" applyBorder="1" applyProtection="1"/>
    <xf numFmtId="9" fontId="6" fillId="0" borderId="0" xfId="5" applyFont="1" applyProtection="1"/>
    <xf numFmtId="0" fontId="1" fillId="0" borderId="0" xfId="6" applyFill="1" applyBorder="1" applyProtection="1"/>
    <xf numFmtId="0" fontId="6" fillId="4" borderId="36" xfId="6" applyFont="1" applyFill="1" applyBorder="1" applyAlignment="1" applyProtection="1">
      <alignment horizontal="center" vertical="center" wrapText="1"/>
    </xf>
    <xf numFmtId="0" fontId="6" fillId="0" borderId="37" xfId="6" applyFont="1" applyBorder="1" applyAlignment="1" applyProtection="1">
      <alignment horizontal="center" vertical="center" wrapText="1"/>
    </xf>
    <xf numFmtId="0" fontId="1" fillId="0" borderId="5" xfId="6" applyFont="1" applyBorder="1" applyAlignment="1" applyProtection="1">
      <alignment wrapText="1"/>
    </xf>
    <xf numFmtId="0" fontId="1" fillId="0" borderId="5" xfId="6" applyFont="1" applyBorder="1" applyAlignment="1" applyProtection="1">
      <alignment horizontal="center" wrapText="1"/>
    </xf>
    <xf numFmtId="0" fontId="1" fillId="0" borderId="38" xfId="6" applyFont="1" applyBorder="1" applyAlignment="1" applyProtection="1">
      <alignment horizontal="center" wrapText="1"/>
    </xf>
    <xf numFmtId="0" fontId="1" fillId="0" borderId="39" xfId="6" applyFont="1" applyBorder="1" applyProtection="1"/>
    <xf numFmtId="0" fontId="1" fillId="0" borderId="41" xfId="6" applyFont="1" applyBorder="1" applyProtection="1"/>
    <xf numFmtId="0" fontId="14" fillId="0" borderId="8" xfId="6" applyFont="1" applyFill="1" applyBorder="1" applyAlignment="1" applyProtection="1">
      <alignment horizontal="center"/>
      <protection locked="0"/>
    </xf>
    <xf numFmtId="1" fontId="14" fillId="0" borderId="8" xfId="6" applyNumberFormat="1" applyFont="1" applyFill="1" applyBorder="1" applyAlignment="1" applyProtection="1">
      <alignment horizontal="center"/>
      <protection locked="0"/>
    </xf>
    <xf numFmtId="0" fontId="2" fillId="0" borderId="0" xfId="6" applyFont="1" applyProtection="1"/>
    <xf numFmtId="0" fontId="3" fillId="0" borderId="0" xfId="6" applyFont="1" applyProtection="1"/>
    <xf numFmtId="0" fontId="6" fillId="0" borderId="28" xfId="6" applyFont="1" applyFill="1" applyBorder="1" applyProtection="1"/>
    <xf numFmtId="0" fontId="6" fillId="0" borderId="18" xfId="6" applyFont="1" applyFill="1" applyBorder="1" applyAlignment="1" applyProtection="1">
      <alignment horizontal="center"/>
    </xf>
    <xf numFmtId="0" fontId="6" fillId="0" borderId="35" xfId="6" applyFont="1" applyFill="1" applyBorder="1" applyAlignment="1" applyProtection="1">
      <alignment horizontal="center"/>
    </xf>
    <xf numFmtId="0" fontId="6" fillId="0" borderId="0" xfId="6" applyFont="1" applyProtection="1"/>
    <xf numFmtId="0" fontId="7" fillId="0" borderId="0" xfId="6" applyFont="1" applyProtection="1"/>
    <xf numFmtId="0" fontId="6" fillId="0" borderId="39" xfId="6" applyFont="1" applyFill="1" applyBorder="1" applyProtection="1"/>
    <xf numFmtId="0" fontId="1" fillId="0" borderId="0" xfId="6" applyFont="1" applyProtection="1"/>
    <xf numFmtId="0" fontId="6" fillId="0" borderId="41" xfId="6" applyFont="1" applyFill="1" applyBorder="1" applyProtection="1"/>
    <xf numFmtId="0" fontId="1" fillId="0" borderId="0" xfId="6" applyFont="1" applyFill="1" applyProtection="1"/>
    <xf numFmtId="0" fontId="1" fillId="0" borderId="0" xfId="6" applyFont="1" applyFill="1" applyAlignment="1" applyProtection="1">
      <alignment horizontal="center"/>
    </xf>
    <xf numFmtId="0" fontId="6" fillId="0" borderId="28" xfId="6" applyFont="1" applyFill="1" applyBorder="1" applyAlignment="1" applyProtection="1">
      <alignment wrapText="1"/>
    </xf>
    <xf numFmtId="0" fontId="6" fillId="0" borderId="18" xfId="6" applyFont="1" applyFill="1" applyBorder="1" applyAlignment="1" applyProtection="1">
      <alignment horizontal="center" wrapText="1"/>
    </xf>
    <xf numFmtId="0" fontId="6" fillId="0" borderId="35" xfId="6" applyFont="1" applyFill="1" applyBorder="1" applyAlignment="1" applyProtection="1">
      <alignment horizontal="center" wrapText="1"/>
    </xf>
    <xf numFmtId="0" fontId="1" fillId="0" borderId="0" xfId="6" applyFont="1" applyAlignment="1" applyProtection="1">
      <alignment wrapText="1"/>
    </xf>
    <xf numFmtId="0" fontId="1" fillId="0" borderId="0" xfId="6" applyAlignment="1" applyProtection="1">
      <alignment wrapText="1"/>
    </xf>
    <xf numFmtId="0" fontId="1" fillId="0" borderId="0" xfId="6" applyFont="1" applyFill="1" applyBorder="1" applyProtection="1"/>
    <xf numFmtId="0" fontId="1" fillId="0" borderId="0" xfId="6" applyFont="1" applyFill="1" applyBorder="1" applyAlignment="1" applyProtection="1">
      <alignment horizontal="center"/>
    </xf>
    <xf numFmtId="17" fontId="3" fillId="0" borderId="0" xfId="6" applyNumberFormat="1" applyFont="1" applyAlignment="1" applyProtection="1">
      <alignment horizontal="left"/>
    </xf>
    <xf numFmtId="0" fontId="14" fillId="0" borderId="8" xfId="6" applyFont="1" applyFill="1" applyBorder="1" applyAlignment="1" applyProtection="1">
      <alignment horizontal="center" vertical="center"/>
      <protection locked="0"/>
    </xf>
    <xf numFmtId="2" fontId="1" fillId="0" borderId="8" xfId="1" applyFont="1" applyBorder="1" applyAlignment="1">
      <alignment horizontal="left" vertical="center" wrapText="1"/>
    </xf>
    <xf numFmtId="2" fontId="1" fillId="0" borderId="8" xfId="1" applyFont="1" applyBorder="1" applyAlignment="1" applyProtection="1">
      <alignment horizontal="left" vertical="center" wrapText="1"/>
      <protection locked="0"/>
    </xf>
    <xf numFmtId="0" fontId="6" fillId="7" borderId="37" xfId="6" applyFont="1" applyFill="1" applyBorder="1" applyAlignment="1" applyProtection="1">
      <alignment horizontal="center" vertical="center" wrapText="1"/>
    </xf>
    <xf numFmtId="0" fontId="1" fillId="7" borderId="38" xfId="6" applyFont="1" applyFill="1" applyBorder="1" applyAlignment="1" applyProtection="1">
      <alignment horizontal="center" wrapText="1"/>
    </xf>
    <xf numFmtId="0" fontId="6" fillId="7" borderId="36" xfId="6" applyFont="1" applyFill="1" applyBorder="1" applyAlignment="1" applyProtection="1">
      <alignment horizontal="center" vertical="center" wrapText="1"/>
    </xf>
    <xf numFmtId="0" fontId="1" fillId="7" borderId="5" xfId="6" applyFont="1" applyFill="1" applyBorder="1" applyAlignment="1" applyProtection="1">
      <alignment horizontal="center" wrapText="1"/>
    </xf>
    <xf numFmtId="0" fontId="6" fillId="7" borderId="8" xfId="6" applyFont="1" applyFill="1" applyBorder="1" applyAlignment="1" applyProtection="1">
      <alignment horizontal="center"/>
    </xf>
    <xf numFmtId="0" fontId="6" fillId="7" borderId="8" xfId="6" applyFont="1" applyFill="1" applyBorder="1" applyAlignment="1" applyProtection="1">
      <alignment horizontal="center" wrapText="1"/>
    </xf>
    <xf numFmtId="0" fontId="0" fillId="0" borderId="0" xfId="0" applyProtection="1"/>
    <xf numFmtId="0" fontId="19" fillId="0" borderId="0" xfId="0" applyFont="1" applyAlignment="1" applyProtection="1">
      <alignment horizontal="left" vertical="center" wrapText="1"/>
    </xf>
    <xf numFmtId="2" fontId="4" fillId="0" borderId="0" xfId="1" applyFont="1" applyProtection="1"/>
    <xf numFmtId="2" fontId="1" fillId="0" borderId="13" xfId="1" applyBorder="1" applyAlignment="1" applyProtection="1"/>
    <xf numFmtId="2" fontId="1" fillId="0" borderId="0" xfId="1" applyBorder="1" applyAlignment="1" applyProtection="1"/>
    <xf numFmtId="2" fontId="1" fillId="0" borderId="56" xfId="1" applyFont="1" applyBorder="1" applyAlignment="1" applyProtection="1">
      <alignment horizontal="left" vertical="center" wrapText="1"/>
    </xf>
    <xf numFmtId="2" fontId="1" fillId="0" borderId="57" xfId="1" applyFont="1" applyBorder="1" applyAlignment="1" applyProtection="1">
      <alignment horizontal="left" vertical="center"/>
    </xf>
    <xf numFmtId="2" fontId="1" fillId="0" borderId="60" xfId="1" applyFont="1" applyBorder="1" applyAlignment="1" applyProtection="1">
      <alignment horizontal="left" vertical="center"/>
    </xf>
    <xf numFmtId="2" fontId="1" fillId="0" borderId="58" xfId="1" applyBorder="1" applyAlignment="1" applyProtection="1">
      <alignment horizontal="left" vertical="center"/>
    </xf>
    <xf numFmtId="2" fontId="1" fillId="0" borderId="15" xfId="1" applyFont="1" applyBorder="1" applyAlignment="1" applyProtection="1">
      <alignment horizontal="left" vertical="center"/>
    </xf>
    <xf numFmtId="2" fontId="1" fillId="0" borderId="61" xfId="1" applyFont="1" applyBorder="1" applyAlignment="1" applyProtection="1">
      <alignment horizontal="left" vertical="center"/>
    </xf>
    <xf numFmtId="2" fontId="1" fillId="0" borderId="19" xfId="1" applyBorder="1" applyAlignment="1" applyProtection="1">
      <alignment horizontal="left" vertical="center"/>
    </xf>
    <xf numFmtId="2" fontId="1" fillId="0" borderId="62" xfId="1" applyFont="1" applyBorder="1" applyAlignment="1" applyProtection="1">
      <alignment horizontal="left" vertical="center"/>
    </xf>
    <xf numFmtId="2" fontId="1" fillId="0" borderId="17" xfId="1" applyBorder="1" applyAlignment="1" applyProtection="1">
      <alignment horizontal="left" vertical="center"/>
    </xf>
    <xf numFmtId="2" fontId="1" fillId="0" borderId="15" xfId="1" applyBorder="1" applyAlignment="1" applyProtection="1">
      <alignment horizontal="left" vertical="center"/>
    </xf>
    <xf numFmtId="2" fontId="1" fillId="0" borderId="62" xfId="1" applyBorder="1" applyAlignment="1" applyProtection="1">
      <alignment horizontal="left" vertical="center"/>
    </xf>
    <xf numFmtId="2" fontId="1" fillId="0" borderId="20" xfId="1" applyFont="1" applyBorder="1" applyAlignment="1" applyProtection="1">
      <alignment horizontal="left" vertical="center"/>
    </xf>
    <xf numFmtId="2" fontId="1" fillId="0" borderId="62" xfId="1" applyFont="1" applyBorder="1" applyAlignment="1" applyProtection="1">
      <alignment horizontal="left" vertical="center" wrapText="1"/>
    </xf>
    <xf numFmtId="2" fontId="1" fillId="0" borderId="17" xfId="1" applyBorder="1" applyAlignment="1" applyProtection="1">
      <alignment horizontal="left" vertical="center" wrapText="1"/>
    </xf>
    <xf numFmtId="2" fontId="1" fillId="0" borderId="21" xfId="1" applyBorder="1" applyAlignment="1" applyProtection="1">
      <alignment horizontal="left" vertical="center"/>
    </xf>
    <xf numFmtId="49" fontId="1" fillId="0" borderId="0" xfId="1" applyNumberFormat="1" applyBorder="1" applyAlignment="1" applyProtection="1">
      <alignment horizontal="left" vertical="top"/>
    </xf>
    <xf numFmtId="2" fontId="1" fillId="0" borderId="0" xfId="1" applyBorder="1" applyAlignment="1" applyProtection="1">
      <alignment horizontal="left" vertical="top" wrapText="1"/>
    </xf>
    <xf numFmtId="2" fontId="1" fillId="0" borderId="8" xfId="1" quotePrefix="1" applyBorder="1" applyAlignment="1" applyProtection="1">
      <alignment horizontal="center" vertical="center"/>
      <protection locked="0"/>
    </xf>
    <xf numFmtId="2" fontId="1" fillId="0" borderId="8" xfId="1" applyBorder="1" applyAlignment="1" applyProtection="1">
      <alignment horizontal="left" vertical="center" wrapText="1"/>
      <protection locked="0"/>
    </xf>
    <xf numFmtId="2" fontId="11" fillId="0" borderId="8" xfId="7" applyBorder="1" applyAlignment="1" applyProtection="1">
      <alignment horizontal="center" vertical="center"/>
      <protection locked="0"/>
    </xf>
    <xf numFmtId="2" fontId="2" fillId="0" borderId="0" xfId="1" applyFont="1" applyAlignment="1"/>
    <xf numFmtId="0" fontId="22" fillId="0" borderId="0" xfId="7" applyNumberFormat="1" applyFont="1" applyAlignment="1"/>
    <xf numFmtId="0" fontId="22" fillId="0" borderId="0" xfId="7" applyNumberFormat="1" applyFont="1" applyAlignment="1">
      <alignment horizontal="left" vertical="center"/>
    </xf>
    <xf numFmtId="4" fontId="23" fillId="7" borderId="37" xfId="6" applyNumberFormat="1" applyFont="1" applyFill="1" applyBorder="1" applyProtection="1"/>
    <xf numFmtId="0" fontId="24" fillId="0" borderId="37" xfId="6" applyFont="1" applyBorder="1" applyAlignment="1" applyProtection="1">
      <alignment horizontal="center"/>
    </xf>
    <xf numFmtId="4" fontId="23" fillId="7" borderId="36" xfId="6" applyNumberFormat="1" applyFont="1" applyFill="1" applyBorder="1" applyProtection="1"/>
    <xf numFmtId="0" fontId="24" fillId="0" borderId="36" xfId="6" applyFont="1" applyBorder="1" applyProtection="1"/>
    <xf numFmtId="164" fontId="24" fillId="0" borderId="36" xfId="6" applyNumberFormat="1" applyFont="1" applyBorder="1" applyProtection="1"/>
    <xf numFmtId="3" fontId="24" fillId="0" borderId="36" xfId="6" applyNumberFormat="1" applyFont="1" applyBorder="1" applyAlignment="1" applyProtection="1">
      <alignment horizontal="center"/>
    </xf>
    <xf numFmtId="0" fontId="24" fillId="0" borderId="5" xfId="6" applyFont="1" applyBorder="1" applyProtection="1"/>
    <xf numFmtId="164" fontId="24" fillId="0" borderId="5" xfId="6" applyNumberFormat="1" applyFont="1" applyBorder="1" applyProtection="1"/>
    <xf numFmtId="3" fontId="24" fillId="0" borderId="5" xfId="6" applyNumberFormat="1" applyFont="1" applyBorder="1" applyAlignment="1" applyProtection="1">
      <alignment horizontal="center"/>
    </xf>
    <xf numFmtId="4" fontId="23" fillId="7" borderId="38" xfId="6" applyNumberFormat="1" applyFont="1" applyFill="1" applyBorder="1" applyProtection="1"/>
    <xf numFmtId="0" fontId="24" fillId="0" borderId="38" xfId="6" applyFont="1" applyBorder="1" applyAlignment="1" applyProtection="1">
      <alignment horizontal="center"/>
    </xf>
    <xf numFmtId="4" fontId="23" fillId="7" borderId="5" xfId="6" applyNumberFormat="1" applyFont="1" applyFill="1" applyBorder="1" applyProtection="1"/>
    <xf numFmtId="2" fontId="24" fillId="0" borderId="0" xfId="6" applyNumberFormat="1" applyFont="1" applyFill="1" applyBorder="1" applyAlignment="1" applyProtection="1">
      <alignment horizontal="center"/>
    </xf>
    <xf numFmtId="4" fontId="23" fillId="7" borderId="36" xfId="6" applyNumberFormat="1" applyFont="1" applyFill="1" applyBorder="1" applyAlignment="1" applyProtection="1">
      <alignment horizontal="center"/>
    </xf>
    <xf numFmtId="2" fontId="24" fillId="0" borderId="42" xfId="6" applyNumberFormat="1" applyFont="1" applyFill="1" applyBorder="1" applyAlignment="1" applyProtection="1">
      <alignment horizontal="center"/>
    </xf>
    <xf numFmtId="4" fontId="23" fillId="7" borderId="5" xfId="6" applyNumberFormat="1" applyFont="1" applyFill="1" applyBorder="1" applyAlignment="1" applyProtection="1">
      <alignment horizontal="center"/>
    </xf>
    <xf numFmtId="2" fontId="6" fillId="2" borderId="8" xfId="1" applyFont="1" applyFill="1" applyBorder="1"/>
    <xf numFmtId="0" fontId="27" fillId="0" borderId="0" xfId="8" applyAlignment="1">
      <alignment horizontal="center"/>
    </xf>
    <xf numFmtId="0" fontId="27" fillId="0" borderId="0" xfId="8" applyAlignment="1"/>
    <xf numFmtId="0" fontId="21" fillId="2" borderId="8" xfId="8" applyFont="1" applyFill="1" applyBorder="1" applyAlignment="1"/>
    <xf numFmtId="0" fontId="21" fillId="2" borderId="8" xfId="8" applyFont="1" applyFill="1" applyBorder="1" applyAlignment="1">
      <alignment horizontal="center"/>
    </xf>
    <xf numFmtId="0" fontId="27" fillId="0" borderId="0" xfId="8" applyFont="1" applyAlignment="1">
      <alignment horizontal="left" vertical="center"/>
    </xf>
    <xf numFmtId="0" fontId="27" fillId="0" borderId="0" xfId="8" applyFont="1" applyAlignment="1"/>
    <xf numFmtId="0" fontId="27" fillId="0" borderId="0" xfId="8" applyFont="1" applyAlignment="1">
      <alignment horizontal="center"/>
    </xf>
    <xf numFmtId="0" fontId="11" fillId="0" borderId="0" xfId="7" applyNumberFormat="1" applyAlignment="1">
      <alignment horizontal="left" vertical="center"/>
    </xf>
    <xf numFmtId="2" fontId="1" fillId="0" borderId="25" xfId="1" applyBorder="1" applyAlignment="1" applyProtection="1">
      <alignment horizontal="left" indent="2"/>
    </xf>
    <xf numFmtId="2" fontId="24" fillId="0" borderId="27" xfId="1" applyFont="1" applyBorder="1" applyProtection="1"/>
    <xf numFmtId="2" fontId="24" fillId="0" borderId="9" xfId="1" applyFont="1" applyBorder="1" applyProtection="1"/>
    <xf numFmtId="2" fontId="1" fillId="0" borderId="7" xfId="1" applyBorder="1" applyProtection="1"/>
    <xf numFmtId="2" fontId="1" fillId="0" borderId="10" xfId="1" applyBorder="1" applyProtection="1"/>
    <xf numFmtId="2" fontId="1" fillId="0" borderId="25" xfId="1" applyFont="1" applyBorder="1" applyProtection="1"/>
    <xf numFmtId="2" fontId="1" fillId="0" borderId="7" xfId="1" applyFont="1" applyBorder="1" applyProtection="1"/>
    <xf numFmtId="2" fontId="29" fillId="0" borderId="13" xfId="1" applyFont="1" applyBorder="1" applyProtection="1"/>
    <xf numFmtId="2" fontId="26" fillId="0" borderId="13" xfId="1" applyFont="1" applyBorder="1" applyProtection="1"/>
    <xf numFmtId="2" fontId="29" fillId="0" borderId="0" xfId="1" applyFont="1" applyBorder="1" applyProtection="1"/>
    <xf numFmtId="2" fontId="26" fillId="0" borderId="0" xfId="1" applyFont="1" applyBorder="1" applyProtection="1"/>
    <xf numFmtId="2" fontId="14" fillId="0" borderId="27" xfId="1" applyFont="1" applyBorder="1" applyAlignment="1" applyProtection="1">
      <alignment horizontal="center"/>
      <protection locked="0"/>
    </xf>
    <xf numFmtId="2" fontId="14" fillId="0" borderId="9" xfId="1" applyFont="1" applyBorder="1" applyAlignment="1" applyProtection="1">
      <alignment horizontal="center"/>
    </xf>
    <xf numFmtId="2" fontId="14" fillId="0" borderId="9" xfId="1" applyFont="1" applyBorder="1" applyAlignment="1" applyProtection="1">
      <alignment horizontal="center"/>
      <protection locked="0"/>
    </xf>
    <xf numFmtId="2" fontId="1" fillId="0" borderId="9" xfId="1" applyBorder="1" applyAlignment="1" applyProtection="1">
      <alignment horizontal="center"/>
    </xf>
    <xf numFmtId="2" fontId="1" fillId="0" borderId="12" xfId="1" applyBorder="1" applyAlignment="1" applyProtection="1">
      <alignment horizontal="center"/>
    </xf>
    <xf numFmtId="2" fontId="1" fillId="0" borderId="20" xfId="1" applyBorder="1" applyAlignment="1" applyProtection="1">
      <alignment horizontal="left" vertical="center" wrapText="1"/>
    </xf>
    <xf numFmtId="2" fontId="1" fillId="0" borderId="62" xfId="1" applyBorder="1" applyAlignment="1" applyProtection="1">
      <alignment horizontal="left" vertical="center" wrapText="1"/>
    </xf>
    <xf numFmtId="2" fontId="11" fillId="0" borderId="0" xfId="7" applyFont="1" applyAlignment="1" applyProtection="1">
      <alignment vertical="center" wrapText="1"/>
    </xf>
    <xf numFmtId="2" fontId="30" fillId="0" borderId="0" xfId="9" applyProtection="1"/>
    <xf numFmtId="2" fontId="30" fillId="0" borderId="0" xfId="9" applyAlignment="1" applyProtection="1">
      <alignment horizontal="center" vertical="center"/>
    </xf>
    <xf numFmtId="2" fontId="30" fillId="0" borderId="0" xfId="9" applyAlignment="1" applyProtection="1">
      <alignment horizontal="center"/>
    </xf>
    <xf numFmtId="2" fontId="30" fillId="0" borderId="23" xfId="9" applyBorder="1" applyProtection="1"/>
    <xf numFmtId="2" fontId="30" fillId="0" borderId="13" xfId="9" applyBorder="1" applyProtection="1"/>
    <xf numFmtId="2" fontId="30" fillId="0" borderId="24" xfId="9" applyBorder="1" applyProtection="1"/>
    <xf numFmtId="2" fontId="6" fillId="0" borderId="29" xfId="9" applyFont="1" applyBorder="1" applyAlignment="1" applyProtection="1">
      <alignment horizontal="right"/>
    </xf>
    <xf numFmtId="2" fontId="6" fillId="0" borderId="0" xfId="9" applyFont="1" applyBorder="1" applyAlignment="1" applyProtection="1">
      <alignment horizontal="left"/>
    </xf>
    <xf numFmtId="2" fontId="6" fillId="0" borderId="0" xfId="9" applyFont="1" applyBorder="1" applyProtection="1"/>
    <xf numFmtId="2" fontId="30" fillId="0" borderId="14" xfId="9" applyBorder="1" applyProtection="1"/>
    <xf numFmtId="2" fontId="30" fillId="0" borderId="29" xfId="9" applyBorder="1" applyProtection="1"/>
    <xf numFmtId="2" fontId="30" fillId="0" borderId="30" xfId="9" applyBorder="1" applyProtection="1"/>
    <xf numFmtId="2" fontId="30" fillId="0" borderId="31" xfId="9" applyBorder="1" applyProtection="1"/>
    <xf numFmtId="2" fontId="30" fillId="0" borderId="32" xfId="9" applyBorder="1" applyProtection="1"/>
    <xf numFmtId="2" fontId="6" fillId="0" borderId="0" xfId="9" applyFont="1" applyBorder="1" applyAlignment="1" applyProtection="1">
      <alignment horizontal="center" wrapText="1"/>
    </xf>
    <xf numFmtId="2" fontId="6" fillId="0" borderId="46" xfId="9" applyFont="1" applyBorder="1" applyAlignment="1" applyProtection="1">
      <alignment horizontal="center"/>
    </xf>
    <xf numFmtId="2" fontId="6" fillId="0" borderId="47" xfId="9" applyFont="1" applyBorder="1" applyAlignment="1" applyProtection="1">
      <alignment horizontal="center"/>
    </xf>
    <xf numFmtId="2" fontId="6" fillId="0" borderId="0" xfId="9" applyFont="1" applyBorder="1" applyAlignment="1" applyProtection="1">
      <alignment horizontal="center"/>
    </xf>
    <xf numFmtId="2" fontId="1" fillId="0" borderId="50" xfId="9" applyFont="1" applyFill="1" applyBorder="1" applyAlignment="1" applyProtection="1">
      <alignment horizontal="center"/>
    </xf>
    <xf numFmtId="2" fontId="30" fillId="0" borderId="0" xfId="9" applyFill="1" applyBorder="1" applyAlignment="1" applyProtection="1">
      <alignment horizontal="center"/>
    </xf>
    <xf numFmtId="2" fontId="30" fillId="0" borderId="23" xfId="9" applyNumberFormat="1" applyBorder="1" applyAlignment="1" applyProtection="1">
      <alignment horizontal="left" indent="1"/>
    </xf>
    <xf numFmtId="2" fontId="30" fillId="0" borderId="43" xfId="9" applyNumberFormat="1" applyBorder="1" applyAlignment="1" applyProtection="1">
      <alignment horizontal="left" indent="1"/>
    </xf>
    <xf numFmtId="164" fontId="32" fillId="0" borderId="44" xfId="9" applyNumberFormat="1" applyFont="1" applyBorder="1" applyAlignment="1" applyProtection="1">
      <alignment horizontal="right" indent="3"/>
    </xf>
    <xf numFmtId="2" fontId="30" fillId="0" borderId="13" xfId="9" applyNumberFormat="1" applyBorder="1" applyProtection="1"/>
    <xf numFmtId="165" fontId="32" fillId="0" borderId="44" xfId="9" applyNumberFormat="1" applyFont="1" applyBorder="1" applyAlignment="1" applyProtection="1">
      <alignment horizontal="right" indent="3"/>
    </xf>
    <xf numFmtId="2" fontId="30" fillId="0" borderId="51" xfId="9" applyBorder="1" applyProtection="1"/>
    <xf numFmtId="2" fontId="30" fillId="0" borderId="0" xfId="9" applyBorder="1" applyAlignment="1" applyProtection="1">
      <alignment horizontal="center"/>
    </xf>
    <xf numFmtId="2" fontId="6" fillId="0" borderId="29" xfId="9" applyNumberFormat="1" applyFont="1" applyBorder="1" applyAlignment="1" applyProtection="1">
      <alignment horizontal="left" indent="3"/>
    </xf>
    <xf numFmtId="2" fontId="6" fillId="0" borderId="45" xfId="9" applyNumberFormat="1" applyFont="1" applyBorder="1" applyAlignment="1" applyProtection="1">
      <alignment horizontal="left" indent="1"/>
    </xf>
    <xf numFmtId="4" fontId="6" fillId="0" borderId="46" xfId="9" applyNumberFormat="1" applyFont="1" applyBorder="1" applyAlignment="1" applyProtection="1">
      <alignment horizontal="right" indent="7"/>
    </xf>
    <xf numFmtId="2" fontId="30" fillId="0" borderId="0" xfId="9" applyBorder="1" applyProtection="1"/>
    <xf numFmtId="166" fontId="6" fillId="0" borderId="46" xfId="9" applyNumberFormat="1" applyFont="1" applyBorder="1" applyAlignment="1" applyProtection="1">
      <alignment horizontal="right" indent="7"/>
    </xf>
    <xf numFmtId="166" fontId="6" fillId="0" borderId="14" xfId="1" applyNumberFormat="1" applyFont="1" applyFill="1" applyBorder="1" applyAlignment="1" applyProtection="1">
      <alignment horizontal="right" indent="8"/>
    </xf>
    <xf numFmtId="166" fontId="6" fillId="0" borderId="0" xfId="1" applyNumberFormat="1" applyFont="1" applyFill="1" applyBorder="1" applyAlignment="1" applyProtection="1">
      <alignment horizontal="right" indent="3"/>
    </xf>
    <xf numFmtId="2" fontId="30" fillId="0" borderId="29" xfId="9" applyBorder="1" applyAlignment="1" applyProtection="1">
      <alignment horizontal="left" indent="3"/>
    </xf>
    <xf numFmtId="2" fontId="30" fillId="0" borderId="45" xfId="9" applyBorder="1" applyAlignment="1" applyProtection="1">
      <alignment horizontal="left" indent="1"/>
    </xf>
    <xf numFmtId="164" fontId="6" fillId="0" borderId="0" xfId="9" applyNumberFormat="1" applyFont="1" applyBorder="1" applyAlignment="1" applyProtection="1">
      <alignment horizontal="right" indent="8"/>
    </xf>
    <xf numFmtId="166" fontId="6" fillId="0" borderId="46" xfId="9" applyNumberFormat="1" applyFont="1" applyBorder="1" applyAlignment="1" applyProtection="1">
      <alignment horizontal="right" indent="8"/>
    </xf>
    <xf numFmtId="164" fontId="6" fillId="0" borderId="46" xfId="9" applyNumberFormat="1" applyFont="1" applyBorder="1" applyAlignment="1" applyProtection="1">
      <alignment horizontal="right" indent="7"/>
    </xf>
    <xf numFmtId="2" fontId="30" fillId="0" borderId="29" xfId="9" applyNumberFormat="1" applyBorder="1" applyAlignment="1" applyProtection="1">
      <alignment horizontal="left" indent="3"/>
    </xf>
    <xf numFmtId="2" fontId="30" fillId="0" borderId="45" xfId="9" applyNumberFormat="1" applyBorder="1" applyAlignment="1" applyProtection="1">
      <alignment horizontal="left" indent="1"/>
    </xf>
    <xf numFmtId="2" fontId="1" fillId="0" borderId="29" xfId="9" applyNumberFormat="1" applyFont="1" applyBorder="1" applyAlignment="1" applyProtection="1">
      <alignment horizontal="left" indent="3"/>
    </xf>
    <xf numFmtId="2" fontId="1" fillId="0" borderId="45" xfId="9" applyNumberFormat="1" applyFont="1" applyBorder="1" applyAlignment="1" applyProtection="1">
      <alignment horizontal="left" indent="1"/>
    </xf>
    <xf numFmtId="166" fontId="1" fillId="0" borderId="14" xfId="1" applyNumberFormat="1" applyFont="1" applyFill="1" applyBorder="1" applyAlignment="1" applyProtection="1">
      <alignment horizontal="right" indent="8"/>
    </xf>
    <xf numFmtId="166" fontId="1" fillId="0" borderId="0" xfId="1" applyNumberFormat="1" applyFont="1" applyFill="1" applyBorder="1" applyAlignment="1" applyProtection="1">
      <alignment horizontal="right" indent="3"/>
    </xf>
    <xf numFmtId="2" fontId="6" fillId="0" borderId="29" xfId="9" applyFont="1" applyBorder="1" applyAlignment="1" applyProtection="1">
      <alignment horizontal="left" indent="3"/>
    </xf>
    <xf numFmtId="2" fontId="6" fillId="0" borderId="45" xfId="9" applyFont="1" applyBorder="1" applyAlignment="1" applyProtection="1">
      <alignment horizontal="left" indent="1"/>
    </xf>
    <xf numFmtId="2" fontId="30" fillId="0" borderId="29" xfId="9" applyBorder="1" applyAlignment="1" applyProtection="1">
      <alignment horizontal="left" indent="1"/>
    </xf>
    <xf numFmtId="2" fontId="30" fillId="0" borderId="52" xfId="9" applyBorder="1" applyAlignment="1" applyProtection="1">
      <alignment horizontal="left" indent="1"/>
    </xf>
    <xf numFmtId="164" fontId="32" fillId="0" borderId="46" xfId="9" applyNumberFormat="1" applyFont="1" applyBorder="1" applyAlignment="1" applyProtection="1">
      <alignment horizontal="right" indent="6"/>
    </xf>
    <xf numFmtId="165" fontId="32" fillId="0" borderId="46" xfId="9" applyNumberFormat="1" applyFont="1" applyBorder="1" applyAlignment="1" applyProtection="1">
      <alignment horizontal="right" indent="3"/>
    </xf>
    <xf numFmtId="2" fontId="30" fillId="0" borderId="53" xfId="9" applyBorder="1" applyProtection="1"/>
    <xf numFmtId="166" fontId="1" fillId="0" borderId="0" xfId="1" applyNumberFormat="1" applyFont="1" applyFill="1" applyBorder="1" applyAlignment="1" applyProtection="1">
      <alignment horizontal="center"/>
    </xf>
    <xf numFmtId="166" fontId="6" fillId="0" borderId="0" xfId="1" applyNumberFormat="1" applyFont="1" applyFill="1" applyBorder="1" applyAlignment="1" applyProtection="1">
      <alignment horizontal="center"/>
    </xf>
    <xf numFmtId="2" fontId="6" fillId="0" borderId="29" xfId="9" applyFont="1" applyBorder="1" applyAlignment="1" applyProtection="1">
      <alignment horizontal="center"/>
    </xf>
    <xf numFmtId="2" fontId="6" fillId="0" borderId="14" xfId="9" applyFont="1" applyBorder="1" applyAlignment="1" applyProtection="1">
      <alignment horizontal="center"/>
    </xf>
    <xf numFmtId="2" fontId="6" fillId="0" borderId="0" xfId="9" applyFont="1" applyFill="1" applyBorder="1" applyAlignment="1" applyProtection="1">
      <alignment horizontal="right" vertical="center"/>
    </xf>
    <xf numFmtId="2" fontId="1" fillId="0" borderId="0" xfId="9" applyFont="1" applyBorder="1" applyProtection="1"/>
    <xf numFmtId="2" fontId="30" fillId="0" borderId="0" xfId="9" applyFill="1" applyBorder="1" applyAlignment="1" applyProtection="1">
      <alignment horizontal="right" vertical="center"/>
    </xf>
    <xf numFmtId="2" fontId="31" fillId="0" borderId="13" xfId="1" applyFont="1" applyBorder="1" applyAlignment="1" applyProtection="1">
      <alignment horizontal="left" indent="3"/>
    </xf>
    <xf numFmtId="2" fontId="31" fillId="0" borderId="0" xfId="1" applyFont="1" applyBorder="1" applyAlignment="1" applyProtection="1">
      <alignment horizontal="left" indent="3"/>
    </xf>
    <xf numFmtId="2" fontId="14" fillId="0" borderId="27" xfId="1" applyFont="1" applyBorder="1" applyProtection="1">
      <protection locked="0"/>
    </xf>
    <xf numFmtId="1" fontId="14" fillId="0" borderId="12" xfId="1" applyNumberFormat="1" applyFont="1" applyBorder="1" applyAlignment="1" applyProtection="1">
      <alignment horizontal="left"/>
      <protection locked="0"/>
    </xf>
    <xf numFmtId="2" fontId="1" fillId="0" borderId="57" xfId="1" applyFont="1" applyBorder="1" applyAlignment="1" applyProtection="1">
      <alignment horizontal="left" vertical="center" wrapText="1"/>
    </xf>
    <xf numFmtId="2" fontId="1" fillId="0" borderId="60" xfId="1" applyFont="1" applyBorder="1" applyAlignment="1" applyProtection="1">
      <alignment horizontal="left" vertical="center" wrapText="1"/>
    </xf>
    <xf numFmtId="2" fontId="1" fillId="0" borderId="58" xfId="1" applyFont="1" applyBorder="1" applyAlignment="1" applyProtection="1">
      <alignment horizontal="left" vertical="center" wrapText="1"/>
    </xf>
    <xf numFmtId="2" fontId="1" fillId="0" borderId="29" xfId="1" applyFont="1" applyBorder="1" applyAlignment="1" applyProtection="1">
      <alignment horizontal="left" vertical="center" wrapText="1"/>
    </xf>
    <xf numFmtId="2" fontId="1" fillId="0" borderId="8" xfId="1" applyBorder="1" applyAlignment="1" applyProtection="1">
      <alignment horizontal="left" vertical="top" wrapText="1"/>
      <protection locked="0"/>
    </xf>
    <xf numFmtId="0" fontId="0" fillId="0" borderId="0" xfId="8" applyFont="1" applyAlignment="1">
      <alignment horizontal="left" vertical="center"/>
    </xf>
    <xf numFmtId="0" fontId="0" fillId="0" borderId="0" xfId="8" applyFont="1" applyAlignment="1"/>
    <xf numFmtId="2" fontId="1" fillId="0" borderId="0" xfId="10" applyFont="1" applyProtection="1"/>
    <xf numFmtId="2" fontId="6" fillId="0" borderId="0" xfId="10" applyFont="1" applyAlignment="1" applyProtection="1">
      <alignment vertical="center" wrapText="1"/>
    </xf>
    <xf numFmtId="2" fontId="11" fillId="0" borderId="0" xfId="7" applyProtection="1"/>
    <xf numFmtId="2" fontId="1" fillId="0" borderId="0" xfId="10" applyFont="1" applyAlignment="1" applyProtection="1">
      <alignment vertical="center" wrapText="1"/>
    </xf>
    <xf numFmtId="2" fontId="1" fillId="0" borderId="0" xfId="10" quotePrefix="1" applyFont="1" applyAlignment="1" applyProtection="1">
      <alignment horizontal="right" vertical="top"/>
    </xf>
    <xf numFmtId="2" fontId="1" fillId="0" borderId="0" xfId="10" applyFont="1" applyAlignment="1" applyProtection="1">
      <alignment horizontal="left" vertical="top" wrapText="1" indent="1"/>
    </xf>
    <xf numFmtId="2" fontId="1" fillId="0" borderId="0" xfId="10" applyFont="1" applyAlignment="1" applyProtection="1">
      <alignment horizontal="left" vertical="center" wrapText="1"/>
    </xf>
    <xf numFmtId="2" fontId="1" fillId="0" borderId="0" xfId="10" applyFont="1" applyAlignment="1" applyProtection="1">
      <alignment horizontal="left" vertical="center" wrapText="1" indent="1"/>
    </xf>
    <xf numFmtId="2" fontId="1" fillId="0" borderId="0" xfId="10" applyFont="1" applyAlignment="1" applyProtection="1">
      <alignment wrapText="1"/>
    </xf>
    <xf numFmtId="2" fontId="33" fillId="0" borderId="0" xfId="10" applyProtection="1"/>
    <xf numFmtId="0" fontId="6" fillId="3" borderId="8" xfId="0" applyFont="1" applyFill="1" applyBorder="1" applyProtection="1"/>
    <xf numFmtId="0" fontId="0" fillId="2" borderId="8" xfId="0" applyFill="1" applyBorder="1" applyAlignment="1" applyProtection="1">
      <alignment horizontal="left"/>
    </xf>
    <xf numFmtId="2" fontId="1" fillId="0" borderId="64" xfId="1" applyBorder="1" applyAlignment="1" applyProtection="1">
      <alignment horizontal="left" indent="2"/>
    </xf>
    <xf numFmtId="2" fontId="24" fillId="0" borderId="14" xfId="1" applyFont="1" applyBorder="1" applyProtection="1"/>
    <xf numFmtId="2" fontId="1" fillId="0" borderId="70" xfId="1" applyBorder="1" applyProtection="1"/>
    <xf numFmtId="2" fontId="1" fillId="0" borderId="71" xfId="1" applyBorder="1" applyProtection="1"/>
    <xf numFmtId="2" fontId="24" fillId="0" borderId="32" xfId="1" applyFont="1" applyBorder="1" applyAlignment="1" applyProtection="1">
      <alignment vertical="top"/>
    </xf>
    <xf numFmtId="2" fontId="1" fillId="0" borderId="17" xfId="1" applyBorder="1" applyAlignment="1" applyProtection="1">
      <alignment horizontal="left" vertical="center"/>
    </xf>
    <xf numFmtId="2" fontId="1" fillId="0" borderId="77" xfId="1" applyFont="1" applyBorder="1" applyAlignment="1" applyProtection="1">
      <alignment horizontal="left" vertical="center" wrapText="1"/>
    </xf>
    <xf numFmtId="2" fontId="1" fillId="0" borderId="15" xfId="1" applyFont="1" applyBorder="1" applyAlignment="1" applyProtection="1">
      <alignment horizontal="left" vertical="center" wrapText="1"/>
    </xf>
    <xf numFmtId="2" fontId="1" fillId="0" borderId="61" xfId="1" applyFont="1" applyBorder="1" applyAlignment="1" applyProtection="1">
      <alignment horizontal="left" vertical="center" wrapText="1"/>
    </xf>
    <xf numFmtId="2" fontId="1" fillId="0" borderId="19" xfId="1" applyFont="1" applyBorder="1" applyAlignment="1" applyProtection="1">
      <alignment horizontal="left" vertical="center" wrapText="1"/>
    </xf>
    <xf numFmtId="2" fontId="2" fillId="0" borderId="0" xfId="10" applyFont="1"/>
    <xf numFmtId="2" fontId="33" fillId="0" borderId="0" xfId="10"/>
    <xf numFmtId="2" fontId="33" fillId="0" borderId="0" xfId="10" applyAlignment="1">
      <alignment horizontal="center"/>
    </xf>
    <xf numFmtId="2" fontId="6" fillId="2" borderId="7" xfId="10" applyFont="1" applyFill="1" applyBorder="1"/>
    <xf numFmtId="2" fontId="6" fillId="2" borderId="8" xfId="10" applyFont="1" applyFill="1" applyBorder="1"/>
    <xf numFmtId="2" fontId="6" fillId="2" borderId="8" xfId="10" applyFont="1" applyFill="1" applyBorder="1" applyAlignment="1">
      <alignment horizontal="center"/>
    </xf>
    <xf numFmtId="2" fontId="6" fillId="2" borderId="9" xfId="10" applyFont="1" applyFill="1" applyBorder="1"/>
    <xf numFmtId="2" fontId="1" fillId="0" borderId="7" xfId="10" applyFont="1" applyBorder="1"/>
    <xf numFmtId="2" fontId="33" fillId="0" borderId="8" xfId="10" applyBorder="1"/>
    <xf numFmtId="2" fontId="1" fillId="0" borderId="8" xfId="10" applyFont="1" applyBorder="1" applyAlignment="1">
      <alignment horizontal="center"/>
    </xf>
    <xf numFmtId="2" fontId="1" fillId="0" borderId="9" xfId="10" applyFont="1" applyBorder="1"/>
    <xf numFmtId="2" fontId="1" fillId="0" borderId="0" xfId="10" applyFont="1"/>
    <xf numFmtId="2" fontId="6" fillId="2" borderId="9" xfId="10" applyFont="1" applyFill="1" applyBorder="1" applyAlignment="1">
      <alignment horizontal="center"/>
    </xf>
    <xf numFmtId="2" fontId="6" fillId="0" borderId="0" xfId="10" applyFont="1" applyFill="1" applyBorder="1"/>
    <xf numFmtId="2" fontId="1" fillId="0" borderId="9" xfId="10" applyFont="1" applyBorder="1" applyAlignment="1">
      <alignment horizontal="center"/>
    </xf>
    <xf numFmtId="0" fontId="6" fillId="0" borderId="0" xfId="6" applyFont="1" applyFill="1" applyBorder="1" applyAlignment="1" applyProtection="1">
      <alignment horizontal="left"/>
    </xf>
    <xf numFmtId="0" fontId="1" fillId="0" borderId="0" xfId="6" applyFill="1" applyBorder="1" applyAlignment="1" applyProtection="1">
      <alignment horizontal="left" wrapText="1"/>
    </xf>
    <xf numFmtId="167" fontId="1" fillId="0" borderId="8" xfId="1" applyNumberFormat="1" applyFill="1" applyBorder="1" applyAlignment="1" applyProtection="1">
      <alignment horizontal="center"/>
    </xf>
    <xf numFmtId="2" fontId="1" fillId="0" borderId="8" xfId="1" applyFont="1" applyFill="1" applyBorder="1" applyAlignment="1" applyProtection="1">
      <alignment horizontal="left"/>
    </xf>
    <xf numFmtId="2" fontId="1" fillId="0" borderId="8" xfId="1" applyBorder="1" applyAlignment="1">
      <alignment horizontal="center"/>
    </xf>
    <xf numFmtId="2" fontId="1" fillId="0" borderId="8" xfId="1" applyBorder="1"/>
    <xf numFmtId="168" fontId="1" fillId="0" borderId="8" xfId="1" applyNumberFormat="1" applyBorder="1" applyAlignment="1" applyProtection="1">
      <alignment horizontal="center"/>
    </xf>
    <xf numFmtId="0" fontId="1" fillId="0" borderId="8" xfId="1" applyNumberFormat="1" applyBorder="1" applyAlignment="1">
      <alignment horizontal="center"/>
    </xf>
    <xf numFmtId="2" fontId="1" fillId="0" borderId="8" xfId="1" applyFont="1" applyBorder="1"/>
    <xf numFmtId="0" fontId="13" fillId="0" borderId="8" xfId="0" applyFont="1" applyBorder="1"/>
    <xf numFmtId="2" fontId="1" fillId="0" borderId="8" xfId="1" applyFont="1" applyFill="1" applyBorder="1"/>
    <xf numFmtId="2" fontId="1" fillId="0" borderId="8" xfId="10" applyFont="1" applyBorder="1"/>
    <xf numFmtId="2" fontId="1" fillId="4" borderId="0" xfId="6" applyNumberFormat="1" applyFill="1" applyBorder="1" applyProtection="1"/>
    <xf numFmtId="2" fontId="1" fillId="2" borderId="8" xfId="1" applyFill="1" applyBorder="1" applyAlignment="1" applyProtection="1">
      <alignment horizontal="center"/>
    </xf>
    <xf numFmtId="2" fontId="1" fillId="2" borderId="8" xfId="1" applyFont="1" applyFill="1" applyBorder="1" applyAlignment="1" applyProtection="1">
      <alignment horizontal="center"/>
    </xf>
    <xf numFmtId="2" fontId="6" fillId="3" borderId="8" xfId="1" applyFont="1" applyFill="1" applyBorder="1" applyAlignment="1" applyProtection="1">
      <alignment horizontal="center"/>
    </xf>
    <xf numFmtId="167" fontId="1" fillId="0" borderId="0" xfId="1" applyNumberFormat="1" applyAlignment="1">
      <alignment horizontal="center"/>
    </xf>
    <xf numFmtId="0" fontId="6" fillId="2" borderId="8" xfId="6" applyFont="1" applyFill="1" applyBorder="1" applyAlignment="1" applyProtection="1">
      <alignment horizontal="center" vertical="center"/>
    </xf>
    <xf numFmtId="0" fontId="14" fillId="0" borderId="0" xfId="6" applyFont="1" applyFill="1" applyBorder="1" applyAlignment="1" applyProtection="1">
      <alignment horizontal="center"/>
    </xf>
    <xf numFmtId="1" fontId="14" fillId="0" borderId="0" xfId="6" applyNumberFormat="1" applyFont="1" applyFill="1" applyBorder="1" applyAlignment="1" applyProtection="1">
      <alignment horizontal="center"/>
    </xf>
    <xf numFmtId="0" fontId="14" fillId="0" borderId="0" xfId="6" applyFont="1" applyFill="1" applyBorder="1" applyAlignment="1" applyProtection="1">
      <alignment horizontal="center" vertical="center"/>
    </xf>
    <xf numFmtId="2" fontId="1" fillId="0" borderId="8" xfId="6" applyNumberFormat="1" applyFont="1" applyFill="1" applyBorder="1" applyAlignment="1" applyProtection="1">
      <alignment horizontal="center"/>
    </xf>
    <xf numFmtId="2" fontId="14" fillId="0" borderId="8" xfId="1" applyFont="1" applyBorder="1" applyAlignment="1" applyProtection="1">
      <alignment horizontal="center"/>
      <protection locked="0"/>
    </xf>
    <xf numFmtId="0" fontId="14" fillId="0" borderId="8" xfId="6" applyFont="1" applyBorder="1" applyAlignment="1" applyProtection="1">
      <alignment horizontal="center" vertical="center"/>
      <protection locked="0"/>
    </xf>
    <xf numFmtId="2" fontId="6" fillId="0" borderId="0" xfId="10" applyFont="1" applyAlignment="1" applyProtection="1">
      <alignment horizontal="left" vertical="center" wrapText="1"/>
    </xf>
    <xf numFmtId="2" fontId="2" fillId="0" borderId="0" xfId="10" applyFont="1" applyAlignment="1" applyProtection="1">
      <alignment horizontal="left" vertical="center" wrapText="1"/>
    </xf>
    <xf numFmtId="2" fontId="31" fillId="0" borderId="0" xfId="10" applyFont="1" applyAlignment="1" applyProtection="1">
      <alignment horizontal="left" vertical="center" wrapText="1"/>
    </xf>
    <xf numFmtId="2" fontId="1" fillId="0" borderId="0" xfId="10" applyFont="1" applyAlignment="1" applyProtection="1">
      <alignment horizontal="left" vertical="center" wrapText="1"/>
    </xf>
    <xf numFmtId="2" fontId="11" fillId="0" borderId="0" xfId="7" applyAlignment="1" applyProtection="1">
      <alignment horizontal="left" vertical="center" wrapText="1"/>
    </xf>
    <xf numFmtId="2" fontId="1" fillId="0" borderId="0" xfId="10" applyFont="1" applyAlignment="1" applyProtection="1">
      <alignment horizontal="left" wrapText="1"/>
    </xf>
    <xf numFmtId="2" fontId="1" fillId="0" borderId="73" xfId="1" applyFont="1" applyBorder="1" applyAlignment="1" applyProtection="1">
      <alignment horizontal="left" vertical="top" wrapText="1"/>
    </xf>
    <xf numFmtId="2" fontId="1" fillId="0" borderId="74" xfId="1" applyFont="1" applyBorder="1" applyAlignment="1" applyProtection="1">
      <alignment horizontal="left" vertical="top" wrapText="1"/>
    </xf>
    <xf numFmtId="49" fontId="1" fillId="0" borderId="4" xfId="1" applyNumberFormat="1" applyFont="1" applyBorder="1" applyAlignment="1" applyProtection="1">
      <alignment horizontal="left" vertical="top"/>
    </xf>
    <xf numFmtId="49" fontId="1" fillId="0" borderId="5" xfId="1" applyNumberFormat="1" applyFont="1" applyBorder="1" applyAlignment="1" applyProtection="1">
      <alignment horizontal="left" vertical="top"/>
    </xf>
    <xf numFmtId="2" fontId="1" fillId="0" borderId="28" xfId="1" applyFont="1" applyBorder="1" applyAlignment="1" applyProtection="1">
      <alignment horizontal="left" vertical="top" wrapText="1"/>
    </xf>
    <xf numFmtId="2" fontId="1" fillId="0" borderId="19" xfId="1" applyFont="1" applyBorder="1" applyAlignment="1" applyProtection="1">
      <alignment horizontal="left" vertical="top" wrapText="1"/>
    </xf>
    <xf numFmtId="49" fontId="1" fillId="0" borderId="10" xfId="1" applyNumberFormat="1" applyFont="1" applyBorder="1" applyAlignment="1" applyProtection="1">
      <alignment horizontal="left" vertical="top"/>
    </xf>
    <xf numFmtId="49" fontId="1" fillId="0" borderId="11" xfId="1" applyNumberFormat="1" applyFont="1" applyBorder="1" applyAlignment="1" applyProtection="1">
      <alignment horizontal="left" vertical="top"/>
    </xf>
    <xf numFmtId="2" fontId="1" fillId="0" borderId="72" xfId="1" applyFont="1" applyBorder="1" applyAlignment="1" applyProtection="1">
      <alignment horizontal="left" vertical="top" wrapText="1"/>
    </xf>
    <xf numFmtId="2" fontId="1" fillId="0" borderId="22" xfId="1" applyFont="1" applyBorder="1" applyAlignment="1" applyProtection="1">
      <alignment horizontal="left" vertical="top" wrapText="1"/>
    </xf>
    <xf numFmtId="2" fontId="11" fillId="0" borderId="65" xfId="7" applyBorder="1" applyAlignment="1" applyProtection="1">
      <alignment horizontal="center" vertical="center" wrapText="1"/>
    </xf>
    <xf numFmtId="2" fontId="11" fillId="0" borderId="66" xfId="7" applyBorder="1" applyAlignment="1" applyProtection="1">
      <alignment horizontal="center" vertical="center" wrapText="1"/>
    </xf>
    <xf numFmtId="49" fontId="1" fillId="0" borderId="20" xfId="1" applyNumberFormat="1" applyFont="1" applyBorder="1" applyAlignment="1" applyProtection="1">
      <alignment horizontal="left" vertical="top"/>
    </xf>
    <xf numFmtId="49" fontId="1" fillId="0" borderId="55" xfId="1" applyNumberFormat="1" applyFont="1" applyBorder="1" applyAlignment="1" applyProtection="1">
      <alignment horizontal="left" vertical="top"/>
    </xf>
    <xf numFmtId="49" fontId="1" fillId="0" borderId="57" xfId="1" applyNumberFormat="1" applyFont="1" applyBorder="1" applyAlignment="1" applyProtection="1">
      <alignment horizontal="left" vertical="top"/>
    </xf>
    <xf numFmtId="49" fontId="1" fillId="0" borderId="38" xfId="1" applyNumberFormat="1" applyFont="1" applyBorder="1" applyAlignment="1" applyProtection="1">
      <alignment horizontal="left" vertical="top"/>
    </xf>
    <xf numFmtId="2" fontId="6" fillId="2" borderId="1" xfId="1" applyFont="1" applyFill="1" applyBorder="1" applyAlignment="1" applyProtection="1"/>
    <xf numFmtId="2" fontId="6" fillId="2" borderId="2" xfId="1" applyFont="1" applyFill="1" applyBorder="1" applyAlignment="1" applyProtection="1"/>
    <xf numFmtId="2" fontId="6" fillId="2" borderId="3" xfId="1" applyFont="1" applyFill="1" applyBorder="1" applyAlignment="1" applyProtection="1"/>
    <xf numFmtId="2" fontId="1" fillId="2" borderId="1" xfId="1" applyFont="1" applyFill="1" applyBorder="1" applyAlignment="1" applyProtection="1">
      <alignment horizontal="left" vertical="center"/>
    </xf>
    <xf numFmtId="2" fontId="1" fillId="2" borderId="2" xfId="1" applyFont="1" applyFill="1" applyBorder="1" applyAlignment="1" applyProtection="1">
      <alignment horizontal="left" vertical="center"/>
    </xf>
    <xf numFmtId="2" fontId="1" fillId="2" borderId="3" xfId="1" applyFont="1" applyFill="1" applyBorder="1" applyAlignment="1" applyProtection="1">
      <alignment horizontal="left" vertical="center"/>
    </xf>
    <xf numFmtId="49" fontId="1" fillId="0" borderId="25" xfId="1" applyNumberFormat="1" applyFont="1" applyBorder="1" applyAlignment="1" applyProtection="1">
      <alignment horizontal="left" vertical="top"/>
    </xf>
    <xf numFmtId="49" fontId="1" fillId="0" borderId="26" xfId="1" applyNumberFormat="1" applyFont="1" applyBorder="1" applyAlignment="1" applyProtection="1">
      <alignment horizontal="left" vertical="top"/>
    </xf>
    <xf numFmtId="2" fontId="1" fillId="0" borderId="75" xfId="1" applyFont="1" applyBorder="1" applyAlignment="1" applyProtection="1">
      <alignment horizontal="left" vertical="top" wrapText="1"/>
    </xf>
    <xf numFmtId="2" fontId="1" fillId="0" borderId="76" xfId="1" applyFont="1" applyBorder="1" applyAlignment="1" applyProtection="1">
      <alignment horizontal="left" vertical="top" wrapText="1"/>
    </xf>
    <xf numFmtId="49" fontId="1" fillId="0" borderId="64" xfId="1" applyNumberFormat="1" applyFont="1" applyBorder="1" applyAlignment="1" applyProtection="1">
      <alignment horizontal="left" vertical="top"/>
    </xf>
    <xf numFmtId="49" fontId="1" fillId="0" borderId="40" xfId="1" applyNumberFormat="1" applyFont="1" applyBorder="1" applyAlignment="1" applyProtection="1">
      <alignment horizontal="left" vertical="top"/>
    </xf>
    <xf numFmtId="2" fontId="1" fillId="0" borderId="28" xfId="1" applyFont="1" applyBorder="1" applyAlignment="1" applyProtection="1">
      <alignment horizontal="left" vertical="top"/>
    </xf>
    <xf numFmtId="2" fontId="1" fillId="0" borderId="19" xfId="1" applyFont="1" applyBorder="1" applyAlignment="1" applyProtection="1">
      <alignment horizontal="left" vertical="top"/>
    </xf>
    <xf numFmtId="2" fontId="1" fillId="0" borderId="61" xfId="1" applyFont="1" applyBorder="1" applyAlignment="1" applyProtection="1">
      <alignment horizontal="left" vertical="center" wrapText="1"/>
    </xf>
    <xf numFmtId="2" fontId="1" fillId="0" borderId="19" xfId="1" applyFont="1" applyBorder="1" applyAlignment="1" applyProtection="1">
      <alignment horizontal="left" vertical="center" wrapText="1"/>
    </xf>
    <xf numFmtId="2" fontId="1" fillId="0" borderId="63" xfId="1" applyBorder="1" applyAlignment="1" applyProtection="1">
      <alignment horizontal="left" vertical="center"/>
    </xf>
    <xf numFmtId="2" fontId="1" fillId="0" borderId="22" xfId="1" applyBorder="1" applyAlignment="1" applyProtection="1">
      <alignment horizontal="left" vertical="center"/>
    </xf>
    <xf numFmtId="2" fontId="3" fillId="0" borderId="0" xfId="1" applyFont="1" applyAlignment="1" applyProtection="1">
      <alignment horizontal="left" vertical="top"/>
    </xf>
    <xf numFmtId="2" fontId="1" fillId="0" borderId="0" xfId="1" applyFont="1" applyAlignment="1" applyProtection="1">
      <alignment horizontal="left" vertical="center" wrapText="1"/>
    </xf>
    <xf numFmtId="2" fontId="1" fillId="0" borderId="0" xfId="1" applyFont="1" applyAlignment="1" applyProtection="1">
      <alignment horizontal="left" vertical="top" wrapText="1"/>
    </xf>
    <xf numFmtId="2" fontId="6" fillId="2" borderId="1" xfId="1" applyFont="1" applyFill="1" applyBorder="1" applyAlignment="1" applyProtection="1">
      <alignment horizontal="left"/>
    </xf>
    <xf numFmtId="2" fontId="6" fillId="2" borderId="2" xfId="1" applyFont="1" applyFill="1" applyBorder="1" applyAlignment="1" applyProtection="1">
      <alignment horizontal="left"/>
    </xf>
    <xf numFmtId="2" fontId="6" fillId="2" borderId="3" xfId="1" applyFont="1" applyFill="1" applyBorder="1" applyAlignment="1" applyProtection="1">
      <alignment horizontal="left"/>
    </xf>
    <xf numFmtId="2" fontId="1" fillId="0" borderId="4" xfId="1" applyFont="1" applyBorder="1" applyAlignment="1" applyProtection="1"/>
    <xf numFmtId="2" fontId="1" fillId="0" borderId="5" xfId="1" applyBorder="1" applyAlignment="1" applyProtection="1"/>
    <xf numFmtId="2" fontId="1" fillId="0" borderId="6" xfId="1" applyBorder="1" applyAlignment="1" applyProtection="1"/>
    <xf numFmtId="2" fontId="1" fillId="0" borderId="7" xfId="1" applyFont="1" applyBorder="1" applyAlignment="1" applyProtection="1"/>
    <xf numFmtId="2" fontId="1" fillId="0" borderId="8" xfId="1" applyBorder="1" applyAlignment="1" applyProtection="1"/>
    <xf numFmtId="2" fontId="1" fillId="0" borderId="9" xfId="1" applyBorder="1" applyAlignment="1" applyProtection="1"/>
    <xf numFmtId="2" fontId="1" fillId="6" borderId="10" xfId="1" applyFill="1" applyBorder="1" applyAlignment="1" applyProtection="1"/>
    <xf numFmtId="2" fontId="1" fillId="6" borderId="11" xfId="1" applyFill="1" applyBorder="1" applyAlignment="1" applyProtection="1"/>
    <xf numFmtId="2" fontId="1" fillId="6" borderId="12" xfId="1" applyFill="1" applyBorder="1" applyAlignment="1" applyProtection="1"/>
    <xf numFmtId="2" fontId="6" fillId="2" borderId="23" xfId="1" applyFont="1" applyFill="1" applyBorder="1" applyAlignment="1" applyProtection="1">
      <alignment horizontal="left"/>
    </xf>
    <xf numFmtId="2" fontId="6" fillId="2" borderId="13" xfId="1" applyFont="1" applyFill="1" applyBorder="1" applyAlignment="1" applyProtection="1">
      <alignment horizontal="left"/>
    </xf>
    <xf numFmtId="2" fontId="6" fillId="2" borderId="24" xfId="1" applyFont="1" applyFill="1" applyBorder="1" applyAlignment="1" applyProtection="1">
      <alignment horizontal="left"/>
    </xf>
    <xf numFmtId="2" fontId="1" fillId="0" borderId="62" xfId="1" applyBorder="1" applyAlignment="1" applyProtection="1">
      <alignment horizontal="left" vertical="center"/>
    </xf>
    <xf numFmtId="2" fontId="1" fillId="0" borderId="17" xfId="1" applyBorder="1" applyAlignment="1" applyProtection="1">
      <alignment horizontal="left" vertical="center"/>
    </xf>
    <xf numFmtId="0" fontId="19" fillId="0" borderId="0" xfId="0" applyFont="1" applyAlignment="1" applyProtection="1">
      <alignment horizontal="left" vertical="center" wrapText="1"/>
    </xf>
    <xf numFmtId="2" fontId="1" fillId="0" borderId="15" xfId="1" applyFont="1" applyBorder="1" applyAlignment="1" applyProtection="1"/>
    <xf numFmtId="0" fontId="0" fillId="0" borderId="18" xfId="0" applyBorder="1" applyAlignment="1" applyProtection="1"/>
    <xf numFmtId="0" fontId="0" fillId="0" borderId="19" xfId="0" applyBorder="1" applyAlignment="1" applyProtection="1"/>
    <xf numFmtId="2" fontId="1" fillId="0" borderId="59" xfId="1" applyFont="1" applyBorder="1" applyAlignment="1" applyProtection="1">
      <alignment horizontal="left" vertical="center" wrapText="1"/>
    </xf>
    <xf numFmtId="2" fontId="1" fillId="0" borderId="27" xfId="1" applyFont="1" applyBorder="1" applyAlignment="1" applyProtection="1">
      <alignment horizontal="left" vertical="center" wrapText="1"/>
    </xf>
    <xf numFmtId="2" fontId="1" fillId="0" borderId="62" xfId="1" applyFont="1" applyBorder="1" applyAlignment="1" applyProtection="1">
      <alignment horizontal="left" vertical="center" wrapText="1"/>
    </xf>
    <xf numFmtId="0" fontId="0" fillId="0" borderId="17" xfId="0" applyBorder="1" applyAlignment="1">
      <alignment horizontal="left" vertical="center" wrapText="1"/>
    </xf>
    <xf numFmtId="2" fontId="6" fillId="2" borderId="33" xfId="1" applyFont="1" applyFill="1" applyBorder="1" applyAlignment="1" applyProtection="1">
      <alignment horizontal="left"/>
    </xf>
    <xf numFmtId="2" fontId="6" fillId="2" borderId="34" xfId="1" applyFont="1" applyFill="1" applyBorder="1" applyAlignment="1" applyProtection="1">
      <alignment horizontal="left"/>
    </xf>
    <xf numFmtId="0" fontId="6" fillId="2" borderId="28" xfId="6" applyFont="1" applyFill="1" applyBorder="1" applyAlignment="1" applyProtection="1">
      <alignment horizontal="left"/>
    </xf>
    <xf numFmtId="0" fontId="6" fillId="2" borderId="18" xfId="6" applyFont="1" applyFill="1" applyBorder="1" applyAlignment="1" applyProtection="1">
      <alignment horizontal="left"/>
    </xf>
    <xf numFmtId="0" fontId="6" fillId="2" borderId="35" xfId="6" applyFont="1" applyFill="1" applyBorder="1" applyAlignment="1" applyProtection="1">
      <alignment horizontal="left"/>
    </xf>
    <xf numFmtId="0" fontId="1" fillId="0" borderId="28" xfId="6" applyFont="1" applyBorder="1" applyAlignment="1" applyProtection="1">
      <alignment horizontal="left"/>
    </xf>
    <xf numFmtId="0" fontId="1" fillId="0" borderId="18" xfId="6" applyFont="1" applyBorder="1" applyAlignment="1" applyProtection="1">
      <alignment horizontal="left"/>
    </xf>
    <xf numFmtId="0" fontId="1" fillId="0" borderId="35" xfId="6" applyFont="1" applyBorder="1" applyAlignment="1" applyProtection="1">
      <alignment horizontal="left"/>
    </xf>
    <xf numFmtId="0" fontId="1" fillId="0" borderId="28" xfId="6" applyFont="1" applyBorder="1" applyAlignment="1" applyProtection="1">
      <alignment horizontal="left" wrapText="1"/>
    </xf>
    <xf numFmtId="0" fontId="1" fillId="0" borderId="18" xfId="6" applyFont="1" applyBorder="1" applyAlignment="1" applyProtection="1">
      <alignment horizontal="left" wrapText="1"/>
    </xf>
    <xf numFmtId="0" fontId="1" fillId="0" borderId="35" xfId="6" applyFont="1" applyBorder="1" applyAlignment="1" applyProtection="1">
      <alignment horizontal="left" wrapText="1"/>
    </xf>
    <xf numFmtId="0" fontId="1" fillId="2" borderId="28" xfId="6" applyFill="1" applyBorder="1" applyAlignment="1" applyProtection="1">
      <alignment horizontal="left" vertical="center" wrapText="1"/>
    </xf>
    <xf numFmtId="0" fontId="1" fillId="2" borderId="18" xfId="6" applyFill="1" applyBorder="1" applyAlignment="1" applyProtection="1">
      <alignment horizontal="left" vertical="center" wrapText="1"/>
    </xf>
    <xf numFmtId="0" fontId="1" fillId="2" borderId="35" xfId="6" applyFill="1" applyBorder="1" applyAlignment="1" applyProtection="1">
      <alignment horizontal="left" vertical="center" wrapText="1"/>
    </xf>
    <xf numFmtId="0" fontId="6" fillId="2" borderId="8" xfId="6" applyFont="1" applyFill="1" applyBorder="1" applyAlignment="1" applyProtection="1">
      <alignment horizontal="left"/>
    </xf>
    <xf numFmtId="0" fontId="6" fillId="2" borderId="8" xfId="6" applyFont="1" applyFill="1" applyBorder="1" applyAlignment="1" applyProtection="1">
      <alignment horizontal="center" vertical="center"/>
    </xf>
    <xf numFmtId="2" fontId="6" fillId="2" borderId="8" xfId="1" applyFont="1" applyFill="1" applyBorder="1" applyAlignment="1" applyProtection="1">
      <alignment horizontal="center" vertical="center"/>
    </xf>
    <xf numFmtId="0" fontId="1" fillId="0" borderId="8" xfId="6" applyBorder="1" applyAlignment="1" applyProtection="1">
      <alignment horizontal="center" vertical="center"/>
    </xf>
    <xf numFmtId="2" fontId="1" fillId="0" borderId="8" xfId="1" applyBorder="1" applyAlignment="1" applyProtection="1">
      <alignment horizontal="center" vertical="center"/>
    </xf>
    <xf numFmtId="166" fontId="14" fillId="0" borderId="8" xfId="1" applyNumberFormat="1" applyFont="1" applyBorder="1" applyAlignment="1" applyProtection="1">
      <alignment horizontal="center" vertical="center"/>
      <protection locked="0"/>
    </xf>
    <xf numFmtId="166" fontId="14" fillId="0" borderId="8" xfId="6" applyNumberFormat="1" applyFont="1" applyBorder="1" applyAlignment="1" applyProtection="1">
      <alignment horizontal="center" vertical="center"/>
      <protection locked="0"/>
    </xf>
    <xf numFmtId="0" fontId="1" fillId="0" borderId="28" xfId="6" applyFont="1" applyBorder="1" applyAlignment="1" applyProtection="1">
      <alignment horizontal="left" vertical="center" indent="2"/>
    </xf>
    <xf numFmtId="0" fontId="1" fillId="0" borderId="18" xfId="6" applyFont="1" applyBorder="1" applyAlignment="1" applyProtection="1">
      <alignment horizontal="left" vertical="center" indent="2"/>
    </xf>
    <xf numFmtId="0" fontId="1" fillId="0" borderId="35" xfId="6" applyFont="1" applyBorder="1" applyAlignment="1" applyProtection="1">
      <alignment horizontal="left" vertical="center" indent="2"/>
    </xf>
    <xf numFmtId="0" fontId="1" fillId="0" borderId="28" xfId="6" applyBorder="1" applyAlignment="1" applyProtection="1">
      <alignment horizontal="center" vertical="center"/>
    </xf>
    <xf numFmtId="0" fontId="1" fillId="0" borderId="35" xfId="6" applyBorder="1" applyAlignment="1" applyProtection="1">
      <alignment horizontal="center" vertical="center"/>
    </xf>
    <xf numFmtId="166" fontId="14" fillId="0" borderId="28" xfId="6" applyNumberFormat="1" applyFont="1" applyBorder="1" applyAlignment="1" applyProtection="1">
      <alignment horizontal="center" vertical="center"/>
      <protection locked="0"/>
    </xf>
    <xf numFmtId="166" fontId="14" fillId="0" borderId="35" xfId="6" applyNumberFormat="1" applyFont="1" applyBorder="1" applyAlignment="1" applyProtection="1">
      <alignment horizontal="center" vertical="center"/>
      <protection locked="0"/>
    </xf>
    <xf numFmtId="166" fontId="14" fillId="0" borderId="28" xfId="1" applyNumberFormat="1" applyFont="1" applyBorder="1" applyAlignment="1" applyProtection="1">
      <alignment horizontal="center" vertical="center"/>
      <protection locked="0"/>
    </xf>
    <xf numFmtId="166" fontId="14" fillId="0" borderId="35" xfId="1" applyNumberFormat="1" applyFont="1" applyBorder="1" applyAlignment="1" applyProtection="1">
      <alignment horizontal="center" vertical="center"/>
      <protection locked="0"/>
    </xf>
    <xf numFmtId="2" fontId="6" fillId="2" borderId="28" xfId="1" applyFont="1" applyFill="1" applyBorder="1" applyAlignment="1" applyProtection="1">
      <alignment horizontal="center" vertical="center"/>
    </xf>
    <xf numFmtId="2" fontId="6" fillId="2" borderId="35" xfId="1" applyFont="1" applyFill="1" applyBorder="1" applyAlignment="1" applyProtection="1">
      <alignment horizontal="center" vertical="center"/>
    </xf>
    <xf numFmtId="0" fontId="6" fillId="2" borderId="28" xfId="6" applyFont="1" applyFill="1" applyBorder="1" applyAlignment="1" applyProtection="1">
      <alignment horizontal="center" vertical="center"/>
    </xf>
    <xf numFmtId="0" fontId="6" fillId="2" borderId="35" xfId="6" applyFont="1" applyFill="1" applyBorder="1" applyAlignment="1" applyProtection="1">
      <alignment horizontal="center" vertical="center"/>
    </xf>
    <xf numFmtId="2" fontId="1" fillId="0" borderId="28" xfId="1" applyBorder="1" applyAlignment="1" applyProtection="1">
      <alignment horizontal="center" vertical="center"/>
    </xf>
    <xf numFmtId="2" fontId="1" fillId="0" borderId="35" xfId="1" applyBorder="1" applyAlignment="1" applyProtection="1">
      <alignment horizontal="center" vertical="center"/>
    </xf>
    <xf numFmtId="0" fontId="2" fillId="2" borderId="28" xfId="6" applyFont="1" applyFill="1" applyBorder="1" applyAlignment="1" applyProtection="1">
      <alignment horizontal="left"/>
    </xf>
    <xf numFmtId="0" fontId="2" fillId="2" borderId="18" xfId="6" applyFont="1" applyFill="1" applyBorder="1" applyAlignment="1" applyProtection="1">
      <alignment horizontal="left"/>
    </xf>
    <xf numFmtId="0" fontId="2" fillId="2" borderId="35" xfId="6" applyFont="1" applyFill="1" applyBorder="1" applyAlignment="1" applyProtection="1">
      <alignment horizontal="left"/>
    </xf>
    <xf numFmtId="2" fontId="6" fillId="0" borderId="0" xfId="9" applyFont="1" applyAlignment="1" applyProtection="1">
      <alignment horizontal="center" vertical="center" wrapText="1"/>
    </xf>
    <xf numFmtId="2" fontId="6" fillId="0" borderId="0" xfId="9" applyFont="1" applyAlignment="1" applyProtection="1">
      <alignment horizontal="center" wrapText="1"/>
    </xf>
    <xf numFmtId="2" fontId="6" fillId="0" borderId="45" xfId="9" applyFont="1" applyBorder="1" applyAlignment="1" applyProtection="1">
      <alignment horizontal="center"/>
    </xf>
    <xf numFmtId="2" fontId="6" fillId="0" borderId="46" xfId="9" applyFont="1" applyBorder="1" applyAlignment="1" applyProtection="1">
      <alignment horizontal="center"/>
    </xf>
    <xf numFmtId="2" fontId="1" fillId="0" borderId="48" xfId="9" applyFont="1" applyBorder="1" applyAlignment="1" applyProtection="1">
      <alignment horizontal="center"/>
    </xf>
    <xf numFmtId="2" fontId="1" fillId="0" borderId="49" xfId="9" applyFont="1" applyBorder="1" applyAlignment="1" applyProtection="1">
      <alignment horizontal="center"/>
    </xf>
    <xf numFmtId="2" fontId="30" fillId="0" borderId="48" xfId="9" applyBorder="1" applyAlignment="1" applyProtection="1">
      <alignment horizontal="center"/>
    </xf>
    <xf numFmtId="2" fontId="30" fillId="0" borderId="49" xfId="9" applyBorder="1" applyAlignment="1" applyProtection="1">
      <alignment horizontal="center"/>
    </xf>
    <xf numFmtId="2" fontId="6" fillId="0" borderId="15" xfId="9" applyFont="1" applyBorder="1" applyAlignment="1" applyProtection="1">
      <alignment horizontal="center" vertical="center"/>
    </xf>
    <xf numFmtId="2" fontId="6" fillId="0" borderId="18" xfId="9" applyFont="1" applyBorder="1" applyAlignment="1" applyProtection="1">
      <alignment horizontal="center" vertical="center"/>
    </xf>
    <xf numFmtId="2" fontId="6" fillId="0" borderId="19" xfId="9" applyFont="1" applyBorder="1" applyAlignment="1" applyProtection="1">
      <alignment horizontal="center" vertical="center"/>
    </xf>
    <xf numFmtId="2" fontId="25" fillId="9" borderId="1" xfId="1" applyFont="1" applyFill="1" applyBorder="1" applyAlignment="1" applyProtection="1">
      <alignment horizontal="center" vertical="center"/>
    </xf>
    <xf numFmtId="2" fontId="25" fillId="9" borderId="2" xfId="1" applyFont="1" applyFill="1" applyBorder="1" applyAlignment="1" applyProtection="1">
      <alignment horizontal="center" vertical="center"/>
    </xf>
    <xf numFmtId="2" fontId="25" fillId="9" borderId="3" xfId="1" applyFont="1" applyFill="1" applyBorder="1" applyAlignment="1" applyProtection="1">
      <alignment horizontal="center" vertical="center"/>
    </xf>
    <xf numFmtId="2" fontId="25" fillId="0" borderId="30" xfId="1" applyFont="1" applyBorder="1" applyAlignment="1" applyProtection="1">
      <alignment horizontal="justify" vertical="top" wrapText="1"/>
    </xf>
    <xf numFmtId="2" fontId="25" fillId="0" borderId="31" xfId="1" applyFont="1" applyBorder="1" applyAlignment="1" applyProtection="1">
      <alignment horizontal="justify" vertical="top" wrapText="1"/>
    </xf>
    <xf numFmtId="2" fontId="25" fillId="0" borderId="32" xfId="1" applyFont="1" applyBorder="1" applyAlignment="1" applyProtection="1">
      <alignment horizontal="justify" vertical="top" wrapText="1"/>
    </xf>
    <xf numFmtId="2" fontId="26" fillId="8" borderId="1" xfId="1" applyFont="1" applyFill="1" applyBorder="1" applyAlignment="1" applyProtection="1">
      <alignment horizontal="center" vertical="top" wrapText="1"/>
    </xf>
    <xf numFmtId="2" fontId="26" fillId="8" borderId="2" xfId="1" applyFont="1" applyFill="1" applyBorder="1" applyAlignment="1" applyProtection="1">
      <alignment horizontal="center" vertical="top" wrapText="1"/>
    </xf>
    <xf numFmtId="2" fontId="26" fillId="8" borderId="3" xfId="1" applyFont="1" applyFill="1" applyBorder="1" applyAlignment="1" applyProtection="1">
      <alignment horizontal="center" vertical="top" wrapText="1"/>
    </xf>
    <xf numFmtId="2" fontId="16" fillId="5" borderId="30" xfId="9" applyFont="1" applyFill="1" applyBorder="1" applyAlignment="1" applyProtection="1">
      <alignment horizontal="center" vertical="center"/>
    </xf>
    <xf numFmtId="2" fontId="16" fillId="5" borderId="31" xfId="9" applyFont="1" applyFill="1" applyBorder="1" applyAlignment="1" applyProtection="1">
      <alignment horizontal="center" vertical="center"/>
    </xf>
    <xf numFmtId="2" fontId="16" fillId="5" borderId="32" xfId="9" applyFont="1" applyFill="1" applyBorder="1" applyAlignment="1" applyProtection="1">
      <alignment horizontal="center" vertical="center"/>
    </xf>
    <xf numFmtId="2" fontId="6" fillId="0" borderId="67" xfId="9" applyFont="1" applyBorder="1" applyAlignment="1" applyProtection="1">
      <alignment horizontal="center" vertical="center"/>
    </xf>
    <xf numFmtId="2" fontId="6" fillId="0" borderId="68" xfId="9" applyFont="1" applyBorder="1" applyAlignment="1" applyProtection="1">
      <alignment horizontal="center" vertical="center"/>
    </xf>
    <xf numFmtId="2" fontId="6" fillId="0" borderId="69" xfId="9" applyFont="1" applyBorder="1" applyAlignment="1" applyProtection="1">
      <alignment horizontal="center" vertical="center"/>
    </xf>
    <xf numFmtId="2" fontId="6" fillId="0" borderId="45" xfId="9" applyFont="1" applyBorder="1" applyAlignment="1" applyProtection="1">
      <alignment horizontal="center" wrapText="1"/>
    </xf>
    <xf numFmtId="2" fontId="6" fillId="0" borderId="46" xfId="9" applyFont="1" applyBorder="1" applyAlignment="1" applyProtection="1">
      <alignment horizontal="center" wrapText="1"/>
    </xf>
    <xf numFmtId="2" fontId="2" fillId="0" borderId="0" xfId="1" applyFont="1" applyAlignment="1">
      <alignment horizontal="left"/>
    </xf>
    <xf numFmtId="2" fontId="3" fillId="0" borderId="0" xfId="1" applyFont="1" applyAlignment="1">
      <alignment horizontal="left" vertical="top"/>
    </xf>
    <xf numFmtId="2" fontId="6" fillId="10" borderId="56" xfId="10" applyFont="1" applyFill="1" applyBorder="1" applyAlignment="1">
      <alignment horizontal="left"/>
    </xf>
    <xf numFmtId="2" fontId="6" fillId="10" borderId="78" xfId="10" applyFont="1" applyFill="1" applyBorder="1" applyAlignment="1">
      <alignment horizontal="left"/>
    </xf>
    <xf numFmtId="2" fontId="6" fillId="10" borderId="76" xfId="10" applyFont="1" applyFill="1" applyBorder="1" applyAlignment="1">
      <alignment horizontal="left"/>
    </xf>
    <xf numFmtId="0" fontId="21" fillId="2" borderId="8" xfId="8" applyFont="1" applyFill="1" applyBorder="1" applyAlignment="1">
      <alignment horizontal="center"/>
    </xf>
  </cellXfs>
  <cellStyles count="11">
    <cellStyle name="Hyperlink" xfId="7" builtinId="8"/>
    <cellStyle name="Hyperlink 2" xfId="2"/>
    <cellStyle name="Normal" xfId="0" builtinId="0"/>
    <cellStyle name="Normal 2" xfId="1"/>
    <cellStyle name="Normal 2 2" xfId="3"/>
    <cellStyle name="Normal 2 3" xfId="6"/>
    <cellStyle name="Normal 3" xfId="8"/>
    <cellStyle name="Normal 4" xfId="4"/>
    <cellStyle name="Normal 5" xfId="9"/>
    <cellStyle name="Normal 6" xfId="10"/>
    <cellStyle name="Percent 2" xfId="5"/>
  </cellStyles>
  <dxfs count="13">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ont>
        <color auto="1"/>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colors>
    <mruColors>
      <color rgb="FF0000FF"/>
      <color rgb="FFBFBFBF"/>
      <color rgb="FFCC6600"/>
      <color rgb="FFFFFF99"/>
      <color rgb="FFCC3300"/>
      <color rgb="FF663300"/>
      <color rgb="FF9966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air/tribal/pdfs/existing_source_registration_rev.pdf" TargetMode="External"/><Relationship Id="rId1" Type="http://schemas.openxmlformats.org/officeDocument/2006/relationships/hyperlink" Target="http://www.epa.gov/air/tribal/tribalnsr.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mailto:jonathan_dorn@abtassoc.com" TargetMode="External"/><Relationship Id="rId7" Type="http://schemas.openxmlformats.org/officeDocument/2006/relationships/hyperlink" Target="mailto:jonathan_dorn@abtassoc.com" TargetMode="External"/><Relationship Id="rId2" Type="http://schemas.openxmlformats.org/officeDocument/2006/relationships/hyperlink" Target="mailto:jonathan_dorn@abtassoc.com" TargetMode="External"/><Relationship Id="rId1" Type="http://schemas.openxmlformats.org/officeDocument/2006/relationships/hyperlink" Target="mailto:jonathan_dorn@abtassoc.com" TargetMode="External"/><Relationship Id="rId6" Type="http://schemas.openxmlformats.org/officeDocument/2006/relationships/hyperlink" Target="mailto:jonathan_dorn@abtassoc.com" TargetMode="External"/><Relationship Id="rId5" Type="http://schemas.openxmlformats.org/officeDocument/2006/relationships/hyperlink" Target="mailto:jonathan_dorn@abtassoc.com" TargetMode="External"/><Relationship Id="rId4" Type="http://schemas.openxmlformats.org/officeDocument/2006/relationships/hyperlink" Target="mailto:jonathan_dorn@abtassoc.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hyperlink" Target="mailto:gupta.kaushal@epa.gov" TargetMode="External"/><Relationship Id="rId18" Type="http://schemas.openxmlformats.org/officeDocument/2006/relationships/hyperlink" Target="mailto:smith.claudia@epa.gov" TargetMode="External"/><Relationship Id="rId26" Type="http://schemas.openxmlformats.org/officeDocument/2006/relationships/hyperlink" Target="mailto:paser.kathleen@epa.gov" TargetMode="External"/><Relationship Id="rId39" Type="http://schemas.openxmlformats.org/officeDocument/2006/relationships/hyperlink" Target="mailto:oquendo.ana@epa.gov" TargetMode="External"/><Relationship Id="rId21" Type="http://schemas.openxmlformats.org/officeDocument/2006/relationships/hyperlink" Target="mailto:smith.claudia@epa.gov" TargetMode="External"/><Relationship Id="rId34" Type="http://schemas.openxmlformats.org/officeDocument/2006/relationships/hyperlink" Target="mailto:gupta.kaushal@epa.gov" TargetMode="External"/><Relationship Id="rId42" Type="http://schemas.openxmlformats.org/officeDocument/2006/relationships/hyperlink" Target="mailto:shepherd.lorinda@epa.gov" TargetMode="External"/><Relationship Id="rId47" Type="http://schemas.openxmlformats.org/officeDocument/2006/relationships/hyperlink" Target="mailto:shepherd.lorinda@epa.gov" TargetMode="External"/><Relationship Id="rId50" Type="http://schemas.openxmlformats.org/officeDocument/2006/relationships/hyperlink" Target="mailto:Gutierrez.roberto@epa.gov" TargetMode="External"/><Relationship Id="rId55" Type="http://schemas.openxmlformats.org/officeDocument/2006/relationships/hyperlink" Target="mailto:Gutierrez.roberto@epa.gov" TargetMode="External"/><Relationship Id="rId63" Type="http://schemas.openxmlformats.org/officeDocument/2006/relationships/hyperlink" Target="mailto:braganza.bonnie@epa.gov" TargetMode="External"/><Relationship Id="rId7" Type="http://schemas.openxmlformats.org/officeDocument/2006/relationships/hyperlink" Target="mailto:lau.gavin@epa.gov" TargetMode="External"/><Relationship Id="rId2" Type="http://schemas.openxmlformats.org/officeDocument/2006/relationships/hyperlink" Target="mailto:McCahill.brendan@epa.gov" TargetMode="External"/><Relationship Id="rId16" Type="http://schemas.openxmlformats.org/officeDocument/2006/relationships/hyperlink" Target="mailto:paser.kathleen@epa.gov" TargetMode="External"/><Relationship Id="rId20" Type="http://schemas.openxmlformats.org/officeDocument/2006/relationships/hyperlink" Target="mailto:smith.claudia@epa.gov" TargetMode="External"/><Relationship Id="rId29" Type="http://schemas.openxmlformats.org/officeDocument/2006/relationships/hyperlink" Target="mailto:webber.robert@epa.gov" TargetMode="External"/><Relationship Id="rId41" Type="http://schemas.openxmlformats.org/officeDocument/2006/relationships/hyperlink" Target="mailto:oquendo.ana@epa.gov" TargetMode="External"/><Relationship Id="rId54" Type="http://schemas.openxmlformats.org/officeDocument/2006/relationships/hyperlink" Target="mailto:Gutierrez.roberto@epa.gov" TargetMode="External"/><Relationship Id="rId62" Type="http://schemas.openxmlformats.org/officeDocument/2006/relationships/hyperlink" Target="mailto:braganza.bonnie@epa.gov" TargetMode="External"/><Relationship Id="rId1" Type="http://schemas.openxmlformats.org/officeDocument/2006/relationships/hyperlink" Target="mailto:McCahill.brendan@epa.gov" TargetMode="External"/><Relationship Id="rId6" Type="http://schemas.openxmlformats.org/officeDocument/2006/relationships/hyperlink" Target="mailto:McCahill.brendan@epa.gov" TargetMode="External"/><Relationship Id="rId11" Type="http://schemas.openxmlformats.org/officeDocument/2006/relationships/hyperlink" Target="mailto:oquendo.ana@epa.gov" TargetMode="External"/><Relationship Id="rId24" Type="http://schemas.openxmlformats.org/officeDocument/2006/relationships/hyperlink" Target="mailto:paser.kathleen@epa.gov" TargetMode="External"/><Relationship Id="rId32" Type="http://schemas.openxmlformats.org/officeDocument/2006/relationships/hyperlink" Target="mailto:gupta.kaushal@epa.gov" TargetMode="External"/><Relationship Id="rId37" Type="http://schemas.openxmlformats.org/officeDocument/2006/relationships/hyperlink" Target="mailto:oquendo.ana@epa.gov" TargetMode="External"/><Relationship Id="rId40" Type="http://schemas.openxmlformats.org/officeDocument/2006/relationships/hyperlink" Target="mailto:oquendo.ana@epa.gov" TargetMode="External"/><Relationship Id="rId45" Type="http://schemas.openxmlformats.org/officeDocument/2006/relationships/hyperlink" Target="mailto:shepherd.lorinda@epa.gov" TargetMode="External"/><Relationship Id="rId53" Type="http://schemas.openxmlformats.org/officeDocument/2006/relationships/hyperlink" Target="mailto:glass.geoffrey@epa.gov" TargetMode="External"/><Relationship Id="rId58" Type="http://schemas.openxmlformats.org/officeDocument/2006/relationships/hyperlink" Target="mailto:todd.bill@epa.gov" TargetMode="External"/><Relationship Id="rId66" Type="http://schemas.openxmlformats.org/officeDocument/2006/relationships/printerSettings" Target="../printerSettings/printerSettings15.bin"/><Relationship Id="rId5" Type="http://schemas.openxmlformats.org/officeDocument/2006/relationships/hyperlink" Target="mailto:McCahill.brendan@epa.gov" TargetMode="External"/><Relationship Id="rId15" Type="http://schemas.openxmlformats.org/officeDocument/2006/relationships/hyperlink" Target="mailto:smith.claudia@epa.gov" TargetMode="External"/><Relationship Id="rId23" Type="http://schemas.openxmlformats.org/officeDocument/2006/relationships/hyperlink" Target="mailto:paser.kathleen@epa.gov" TargetMode="External"/><Relationship Id="rId28" Type="http://schemas.openxmlformats.org/officeDocument/2006/relationships/hyperlink" Target="mailto:webber.robert@epa.gov" TargetMode="External"/><Relationship Id="rId36" Type="http://schemas.openxmlformats.org/officeDocument/2006/relationships/hyperlink" Target="mailto:oquendo.ana@epa.gov" TargetMode="External"/><Relationship Id="rId49" Type="http://schemas.openxmlformats.org/officeDocument/2006/relationships/hyperlink" Target="mailto:glass.geoffrey@epa.gov" TargetMode="External"/><Relationship Id="rId57" Type="http://schemas.openxmlformats.org/officeDocument/2006/relationships/hyperlink" Target="mailto:todd.bill@epa.gov" TargetMode="External"/><Relationship Id="rId61" Type="http://schemas.openxmlformats.org/officeDocument/2006/relationships/hyperlink" Target="mailto:braganza.bonnie@epa.gov" TargetMode="External"/><Relationship Id="rId10" Type="http://schemas.openxmlformats.org/officeDocument/2006/relationships/hyperlink" Target="mailto:Dholakia.umesh@epa.gov" TargetMode="External"/><Relationship Id="rId19" Type="http://schemas.openxmlformats.org/officeDocument/2006/relationships/hyperlink" Target="mailto:smith.claudia@epa.gov" TargetMode="External"/><Relationship Id="rId31" Type="http://schemas.openxmlformats.org/officeDocument/2006/relationships/hyperlink" Target="mailto:gupta.kaushal@epa.gov" TargetMode="External"/><Relationship Id="rId44" Type="http://schemas.openxmlformats.org/officeDocument/2006/relationships/hyperlink" Target="mailto:shepherd.lorinda@epa.gov" TargetMode="External"/><Relationship Id="rId52" Type="http://schemas.openxmlformats.org/officeDocument/2006/relationships/hyperlink" Target="mailto:glass.geoffrey@epa.gov" TargetMode="External"/><Relationship Id="rId60" Type="http://schemas.openxmlformats.org/officeDocument/2006/relationships/hyperlink" Target="mailto:todd.bill@epa.gov" TargetMode="External"/><Relationship Id="rId65" Type="http://schemas.openxmlformats.org/officeDocument/2006/relationships/hyperlink" Target="mailto:braganza.bonnie@epa.gov" TargetMode="External"/><Relationship Id="rId4" Type="http://schemas.openxmlformats.org/officeDocument/2006/relationships/hyperlink" Target="mailto:McCahill.brendan@epa.gov" TargetMode="External"/><Relationship Id="rId9" Type="http://schemas.openxmlformats.org/officeDocument/2006/relationships/hyperlink" Target="mailto:lau.gavin@epa.gov" TargetMode="External"/><Relationship Id="rId14" Type="http://schemas.openxmlformats.org/officeDocument/2006/relationships/hyperlink" Target="mailto:webber.robert@epa.gov" TargetMode="External"/><Relationship Id="rId22" Type="http://schemas.openxmlformats.org/officeDocument/2006/relationships/hyperlink" Target="mailto:paser.kathleen@epa.gov" TargetMode="External"/><Relationship Id="rId27" Type="http://schemas.openxmlformats.org/officeDocument/2006/relationships/hyperlink" Target="mailto:webber.robert@epa.gov" TargetMode="External"/><Relationship Id="rId30" Type="http://schemas.openxmlformats.org/officeDocument/2006/relationships/hyperlink" Target="mailto:gupta.kaushal@epa.gov" TargetMode="External"/><Relationship Id="rId35" Type="http://schemas.openxmlformats.org/officeDocument/2006/relationships/hyperlink" Target="mailto:oquendo.ana@epa.gov" TargetMode="External"/><Relationship Id="rId43" Type="http://schemas.openxmlformats.org/officeDocument/2006/relationships/hyperlink" Target="mailto:shepherd.lorinda@epa.gov" TargetMode="External"/><Relationship Id="rId48" Type="http://schemas.openxmlformats.org/officeDocument/2006/relationships/hyperlink" Target="mailto:shepherd.lorinda@epa.gov" TargetMode="External"/><Relationship Id="rId56" Type="http://schemas.openxmlformats.org/officeDocument/2006/relationships/hyperlink" Target="mailto:Gutierrez.roberto@epa.gov" TargetMode="External"/><Relationship Id="rId64" Type="http://schemas.openxmlformats.org/officeDocument/2006/relationships/hyperlink" Target="mailto:braganza.bonnie@epa.gov" TargetMode="External"/><Relationship Id="rId8" Type="http://schemas.openxmlformats.org/officeDocument/2006/relationships/hyperlink" Target="mailto:Dholakia.umesh@epa.gov" TargetMode="External"/><Relationship Id="rId51" Type="http://schemas.openxmlformats.org/officeDocument/2006/relationships/hyperlink" Target="mailto:glass.geoffrey@epa.gov" TargetMode="External"/><Relationship Id="rId3" Type="http://schemas.openxmlformats.org/officeDocument/2006/relationships/hyperlink" Target="mailto:McCahill.brendan@epa.gov" TargetMode="External"/><Relationship Id="rId12" Type="http://schemas.openxmlformats.org/officeDocument/2006/relationships/hyperlink" Target="mailto:shepherd.lorinda@epa.gov" TargetMode="External"/><Relationship Id="rId17" Type="http://schemas.openxmlformats.org/officeDocument/2006/relationships/hyperlink" Target="mailto:smith.claudia@epa.gov" TargetMode="External"/><Relationship Id="rId25" Type="http://schemas.openxmlformats.org/officeDocument/2006/relationships/hyperlink" Target="mailto:paser.kathleen@epa.gov" TargetMode="External"/><Relationship Id="rId33" Type="http://schemas.openxmlformats.org/officeDocument/2006/relationships/hyperlink" Target="mailto:gupta.kaushal@epa.gov" TargetMode="External"/><Relationship Id="rId38" Type="http://schemas.openxmlformats.org/officeDocument/2006/relationships/hyperlink" Target="mailto:oquendo.ana@epa.gov" TargetMode="External"/><Relationship Id="rId46" Type="http://schemas.openxmlformats.org/officeDocument/2006/relationships/hyperlink" Target="mailto:shepherd.lorinda@epa.gov" TargetMode="External"/><Relationship Id="rId59" Type="http://schemas.openxmlformats.org/officeDocument/2006/relationships/hyperlink" Target="mailto:todd.bill@epa.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pa.gov/oar/oaqps/greenbk/ancl.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showGridLines="0" tabSelected="1" zoomScaleNormal="100" workbookViewId="0">
      <selection sqref="A1:XFD1"/>
    </sheetView>
  </sheetViews>
  <sheetFormatPr defaultColWidth="9.109375" defaultRowHeight="13.2" x14ac:dyDescent="0.25"/>
  <cols>
    <col min="1" max="1" width="2.109375" style="256" customWidth="1"/>
    <col min="2" max="2" width="5.88671875" style="264" customWidth="1"/>
    <col min="3" max="3" width="120.88671875" style="265" customWidth="1"/>
    <col min="4" max="16384" width="9.109375" style="256"/>
  </cols>
  <sheetData>
    <row r="1" spans="2:6" ht="17.399999999999999" x14ac:dyDescent="0.25">
      <c r="B1" s="318" t="s">
        <v>362</v>
      </c>
      <c r="C1" s="318"/>
    </row>
    <row r="2" spans="2:6" ht="15.6" x14ac:dyDescent="0.25">
      <c r="B2" s="319" t="s">
        <v>363</v>
      </c>
      <c r="C2" s="319"/>
    </row>
    <row r="3" spans="2:6" x14ac:dyDescent="0.25">
      <c r="B3" s="257"/>
      <c r="C3" s="256"/>
    </row>
    <row r="4" spans="2:6" x14ac:dyDescent="0.25">
      <c r="B4" s="317" t="s">
        <v>364</v>
      </c>
      <c r="C4" s="317"/>
    </row>
    <row r="5" spans="2:6" ht="75" customHeight="1" x14ac:dyDescent="0.25">
      <c r="B5" s="320" t="s">
        <v>415</v>
      </c>
      <c r="C5" s="320"/>
      <c r="F5" s="258"/>
    </row>
    <row r="6" spans="2:6" ht="18" customHeight="1" x14ac:dyDescent="0.25">
      <c r="B6" s="321" t="s">
        <v>416</v>
      </c>
      <c r="C6" s="321"/>
      <c r="F6" s="258"/>
    </row>
    <row r="7" spans="2:6" ht="15" customHeight="1" x14ac:dyDescent="0.25">
      <c r="B7" s="259"/>
      <c r="C7" s="256"/>
    </row>
    <row r="8" spans="2:6" x14ac:dyDescent="0.25">
      <c r="B8" s="317" t="s">
        <v>365</v>
      </c>
      <c r="C8" s="317"/>
    </row>
    <row r="9" spans="2:6" ht="97.5" customHeight="1" x14ac:dyDescent="0.25">
      <c r="B9" s="320" t="s">
        <v>417</v>
      </c>
      <c r="C9" s="320"/>
    </row>
    <row r="10" spans="2:6" ht="15" customHeight="1" x14ac:dyDescent="0.25">
      <c r="B10" s="259"/>
      <c r="C10" s="256"/>
    </row>
    <row r="11" spans="2:6" x14ac:dyDescent="0.25">
      <c r="B11" s="317" t="s">
        <v>366</v>
      </c>
      <c r="C11" s="317"/>
    </row>
    <row r="12" spans="2:6" ht="84" customHeight="1" x14ac:dyDescent="0.25">
      <c r="B12" s="320" t="s">
        <v>418</v>
      </c>
      <c r="C12" s="320"/>
    </row>
    <row r="13" spans="2:6" ht="15" customHeight="1" x14ac:dyDescent="0.25">
      <c r="B13" s="259"/>
      <c r="C13" s="256"/>
    </row>
    <row r="14" spans="2:6" x14ac:dyDescent="0.25">
      <c r="B14" s="317" t="s">
        <v>367</v>
      </c>
      <c r="C14" s="317"/>
    </row>
    <row r="15" spans="2:6" ht="18.75" customHeight="1" x14ac:dyDescent="0.25">
      <c r="B15" s="320" t="s">
        <v>419</v>
      </c>
      <c r="C15" s="320"/>
    </row>
    <row r="16" spans="2:6" ht="15.75" customHeight="1" x14ac:dyDescent="0.25">
      <c r="B16" s="260" t="s">
        <v>368</v>
      </c>
      <c r="C16" s="261" t="s">
        <v>420</v>
      </c>
    </row>
    <row r="17" spans="2:3" ht="27.75" customHeight="1" x14ac:dyDescent="0.25">
      <c r="B17" s="260" t="s">
        <v>369</v>
      </c>
      <c r="C17" s="261" t="s">
        <v>506</v>
      </c>
    </row>
    <row r="18" spans="2:3" ht="9" customHeight="1" x14ac:dyDescent="0.25">
      <c r="B18" s="262"/>
      <c r="C18" s="256"/>
    </row>
    <row r="19" spans="2:3" x14ac:dyDescent="0.25">
      <c r="B19" s="317" t="s">
        <v>370</v>
      </c>
      <c r="C19" s="317"/>
    </row>
    <row r="20" spans="2:3" ht="18" customHeight="1" x14ac:dyDescent="0.25">
      <c r="B20" s="320" t="s">
        <v>371</v>
      </c>
      <c r="C20" s="320"/>
    </row>
    <row r="21" spans="2:3" x14ac:dyDescent="0.25">
      <c r="B21" s="260" t="s">
        <v>368</v>
      </c>
      <c r="C21" s="263" t="s">
        <v>421</v>
      </c>
    </row>
    <row r="22" spans="2:3" x14ac:dyDescent="0.25">
      <c r="B22" s="260" t="s">
        <v>369</v>
      </c>
      <c r="C22" s="263" t="s">
        <v>422</v>
      </c>
    </row>
    <row r="23" spans="2:3" x14ac:dyDescent="0.25">
      <c r="B23" s="260" t="s">
        <v>372</v>
      </c>
      <c r="C23" s="263" t="s">
        <v>423</v>
      </c>
    </row>
    <row r="24" spans="2:3" x14ac:dyDescent="0.25">
      <c r="B24" s="256"/>
      <c r="C24" s="262"/>
    </row>
    <row r="25" spans="2:3" x14ac:dyDescent="0.25">
      <c r="B25" s="317" t="s">
        <v>373</v>
      </c>
      <c r="C25" s="317"/>
    </row>
    <row r="26" spans="2:3" ht="51" customHeight="1" x14ac:dyDescent="0.25">
      <c r="B26" s="322" t="s">
        <v>427</v>
      </c>
      <c r="C26" s="322"/>
    </row>
    <row r="27" spans="2:3" ht="24" customHeight="1" x14ac:dyDescent="0.25">
      <c r="B27" s="321" t="s">
        <v>428</v>
      </c>
      <c r="C27" s="320"/>
    </row>
    <row r="28" spans="2:3" x14ac:dyDescent="0.25">
      <c r="B28" s="185"/>
      <c r="C28" s="256"/>
    </row>
    <row r="29" spans="2:3" x14ac:dyDescent="0.25">
      <c r="B29" s="317" t="s">
        <v>374</v>
      </c>
      <c r="C29" s="317"/>
    </row>
    <row r="30" spans="2:3" ht="53.25" customHeight="1" x14ac:dyDescent="0.25">
      <c r="B30" s="320" t="s">
        <v>424</v>
      </c>
      <c r="C30" s="320"/>
    </row>
    <row r="31" spans="2:3" x14ac:dyDescent="0.25">
      <c r="B31" s="259"/>
      <c r="C31" s="256"/>
    </row>
    <row r="32" spans="2:3" x14ac:dyDescent="0.25">
      <c r="B32" s="317" t="s">
        <v>375</v>
      </c>
      <c r="C32" s="317"/>
    </row>
    <row r="33" spans="2:3" x14ac:dyDescent="0.25">
      <c r="B33" s="260" t="s">
        <v>368</v>
      </c>
      <c r="C33" s="261" t="s">
        <v>425</v>
      </c>
    </row>
    <row r="34" spans="2:3" x14ac:dyDescent="0.25">
      <c r="B34" s="260" t="s">
        <v>369</v>
      </c>
      <c r="C34" s="261" t="s">
        <v>376</v>
      </c>
    </row>
    <row r="35" spans="2:3" ht="26.4" x14ac:dyDescent="0.25">
      <c r="B35" s="260" t="s">
        <v>372</v>
      </c>
      <c r="C35" s="261" t="s">
        <v>505</v>
      </c>
    </row>
    <row r="36" spans="2:3" ht="26.4" x14ac:dyDescent="0.25">
      <c r="B36" s="260" t="s">
        <v>377</v>
      </c>
      <c r="C36" s="261" t="s">
        <v>504</v>
      </c>
    </row>
    <row r="37" spans="2:3" x14ac:dyDescent="0.25">
      <c r="B37" s="260" t="s">
        <v>378</v>
      </c>
      <c r="C37" s="261" t="s">
        <v>379</v>
      </c>
    </row>
  </sheetData>
  <sheetProtection password="C969" sheet="1" objects="1" scenarios="1"/>
  <mergeCells count="19">
    <mergeCell ref="B32:C32"/>
    <mergeCell ref="B20:C20"/>
    <mergeCell ref="B25:C25"/>
    <mergeCell ref="B26:C26"/>
    <mergeCell ref="B27:C27"/>
    <mergeCell ref="B29:C29"/>
    <mergeCell ref="B30:C30"/>
    <mergeCell ref="B19:C19"/>
    <mergeCell ref="B1:C1"/>
    <mergeCell ref="B2:C2"/>
    <mergeCell ref="B4:C4"/>
    <mergeCell ref="B5:C5"/>
    <mergeCell ref="B6:C6"/>
    <mergeCell ref="B8:C8"/>
    <mergeCell ref="B9:C9"/>
    <mergeCell ref="B11:C11"/>
    <mergeCell ref="B12:C12"/>
    <mergeCell ref="B14:C14"/>
    <mergeCell ref="B15:C15"/>
  </mergeCells>
  <hyperlinks>
    <hyperlink ref="B6:C6" r:id="rId1" display="Please visit http://www.epa.gov/air/tribal/tribalnsr.html for more information about the Tribal NSR Rule."/>
    <hyperlink ref="B27" r:id="rId2"/>
  </hyperlinks>
  <pageMargins left="0.7" right="0.7" top="0.75" bottom="0.75" header="0.3" footer="0.3"/>
  <pageSetup scale="71" orientation="portrait" r:id="rId3"/>
  <headerFooter>
    <oddFooter>&amp;LPage &amp;P of &amp;N&amp;C&amp;F&amp;RPrinted &amp;D</oddFooter>
  </headerFooter>
  <ignoredErrors>
    <ignoredError sqref="B16:B17 B21:B23 B33:B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91" zoomScaleNormal="91" workbookViewId="0">
      <selection sqref="A1:XFD1"/>
    </sheetView>
  </sheetViews>
  <sheetFormatPr defaultColWidth="3.33203125" defaultRowHeight="13.2" x14ac:dyDescent="0.25"/>
  <cols>
    <col min="1" max="1" width="16.109375" style="186" customWidth="1"/>
    <col min="2" max="2" width="4.6640625" style="186" customWidth="1"/>
    <col min="3" max="3" width="24.6640625" style="186" customWidth="1"/>
    <col min="4" max="4" width="5.5546875" style="186" customWidth="1"/>
    <col min="5" max="5" width="25.44140625" style="186" customWidth="1"/>
    <col min="6" max="6" width="32.44140625" style="186" customWidth="1"/>
    <col min="7" max="9" width="1.88671875" style="186" customWidth="1"/>
    <col min="10" max="10" width="3.109375" style="186" customWidth="1"/>
    <col min="11" max="11" width="16.6640625" style="187" hidden="1" customWidth="1"/>
    <col min="12" max="12" width="16.6640625" style="188" hidden="1" customWidth="1"/>
    <col min="13" max="13" width="18" style="188" hidden="1" customWidth="1"/>
    <col min="14" max="14" width="20.44140625" style="186" customWidth="1"/>
    <col min="15" max="58" width="1.88671875" style="186" customWidth="1"/>
    <col min="59" max="16384" width="3.33203125" style="186"/>
  </cols>
  <sheetData>
    <row r="1" spans="1:13" ht="24.75" customHeight="1" thickBot="1" x14ac:dyDescent="0.3"/>
    <row r="2" spans="1:13" ht="14.25" customHeight="1" x14ac:dyDescent="0.25">
      <c r="A2" s="189"/>
      <c r="B2" s="190"/>
      <c r="C2" s="190"/>
      <c r="D2" s="190"/>
      <c r="E2" s="190"/>
      <c r="F2" s="191"/>
    </row>
    <row r="3" spans="1:13" x14ac:dyDescent="0.25">
      <c r="A3" s="192" t="s">
        <v>71</v>
      </c>
      <c r="B3" s="193" t="str">
        <f>"  "&amp;Inputs!C4</f>
        <v xml:space="preserve">  Acme Corporation</v>
      </c>
      <c r="C3" s="193"/>
      <c r="E3" s="194" t="str">
        <f>"Facility Contact:"&amp;"  "&amp;Inputs!C11</f>
        <v>Facility Contact:  John Doe</v>
      </c>
      <c r="F3" s="195"/>
    </row>
    <row r="4" spans="1:13" ht="14.25" customHeight="1" x14ac:dyDescent="0.25">
      <c r="A4" s="192" t="s">
        <v>72</v>
      </c>
      <c r="B4" s="193" t="str">
        <f>"  "&amp;Inputs!C5</f>
        <v xml:space="preserve">  101 Acme Way</v>
      </c>
      <c r="C4" s="193"/>
      <c r="E4" s="194" t="str">
        <f>"              Phone:"&amp;"  "&amp;Inputs!C12</f>
        <v xml:space="preserve">              Phone:  555-555-5555</v>
      </c>
      <c r="F4" s="195"/>
    </row>
    <row r="5" spans="1:13" x14ac:dyDescent="0.25">
      <c r="A5" s="196"/>
      <c r="B5" s="193" t="str">
        <f>"  "&amp;Inputs!C6&amp;", "&amp;VLOOKUP(Inputs!C7,'EPA Regional Contact Info'!$A$5:$B$45,2,FALSE)&amp;" "&amp;Inputs!C8</f>
        <v xml:space="preserve">  Albuquerque, NM 87101</v>
      </c>
      <c r="C5" s="193"/>
      <c r="E5" s="194" t="str">
        <f>"               Email:"&amp;"  "&amp;Inputs!C13</f>
        <v xml:space="preserve">               Email:  john.doe@acme.com</v>
      </c>
      <c r="F5" s="195"/>
    </row>
    <row r="6" spans="1:13" ht="13.8" thickBot="1" x14ac:dyDescent="0.3">
      <c r="A6" s="197"/>
      <c r="B6" s="198"/>
      <c r="C6" s="198"/>
      <c r="D6" s="198"/>
      <c r="E6" s="198"/>
      <c r="F6" s="199"/>
    </row>
    <row r="7" spans="1:13" ht="18" customHeight="1" thickBot="1" x14ac:dyDescent="0.3">
      <c r="A7" s="444" t="s">
        <v>139</v>
      </c>
      <c r="B7" s="445"/>
      <c r="C7" s="445"/>
      <c r="D7" s="445"/>
      <c r="E7" s="445"/>
      <c r="F7" s="446"/>
    </row>
    <row r="8" spans="1:13" ht="15.75" customHeight="1" x14ac:dyDescent="0.25">
      <c r="A8" s="447" t="s">
        <v>42</v>
      </c>
      <c r="B8" s="450" t="s">
        <v>414</v>
      </c>
      <c r="C8" s="451"/>
      <c r="D8" s="200"/>
      <c r="E8" s="201"/>
      <c r="F8" s="202" t="s">
        <v>75</v>
      </c>
      <c r="K8" s="424" t="s">
        <v>382</v>
      </c>
      <c r="L8" s="203" t="s">
        <v>74</v>
      </c>
      <c r="M8" s="425" t="s">
        <v>383</v>
      </c>
    </row>
    <row r="9" spans="1:13" x14ac:dyDescent="0.25">
      <c r="A9" s="448"/>
      <c r="B9" s="450"/>
      <c r="C9" s="451"/>
      <c r="D9" s="426" t="s">
        <v>384</v>
      </c>
      <c r="E9" s="427"/>
      <c r="F9" s="202" t="s">
        <v>152</v>
      </c>
      <c r="K9" s="424"/>
      <c r="L9" s="203" t="s">
        <v>152</v>
      </c>
      <c r="M9" s="425"/>
    </row>
    <row r="10" spans="1:13" ht="13.8" thickBot="1" x14ac:dyDescent="0.3">
      <c r="A10" s="449"/>
      <c r="B10" s="428" t="s">
        <v>76</v>
      </c>
      <c r="C10" s="429"/>
      <c r="D10" s="430" t="s">
        <v>76</v>
      </c>
      <c r="E10" s="431"/>
      <c r="F10" s="204" t="s">
        <v>76</v>
      </c>
      <c r="K10" s="424"/>
      <c r="L10" s="205" t="s">
        <v>76</v>
      </c>
      <c r="M10" s="425"/>
    </row>
    <row r="11" spans="1:13" ht="5.25" customHeight="1" x14ac:dyDescent="0.25">
      <c r="A11" s="206"/>
      <c r="B11" s="207"/>
      <c r="C11" s="208"/>
      <c r="D11" s="209"/>
      <c r="E11" s="210"/>
      <c r="F11" s="211"/>
      <c r="L11" s="212"/>
    </row>
    <row r="12" spans="1:13" x14ac:dyDescent="0.25">
      <c r="A12" s="213" t="s">
        <v>54</v>
      </c>
      <c r="B12" s="214"/>
      <c r="C12" s="215">
        <f>'Total Emissions'!H11</f>
        <v>0</v>
      </c>
      <c r="D12" s="216"/>
      <c r="E12" s="217">
        <f>'Total Emissions'!H21</f>
        <v>0</v>
      </c>
      <c r="F12" s="218">
        <f>IF(Inputs!$C$28="Attainment",10,5)</f>
        <v>10</v>
      </c>
      <c r="K12" s="187">
        <f>IF(E12&gt;=F12,1,0)</f>
        <v>0</v>
      </c>
      <c r="L12" s="219">
        <f>IF(Inputs!$C$28="Attainment",250,IF(Inputs!$C$28="Nonattainment - moderate",100,50))</f>
        <v>250</v>
      </c>
      <c r="M12" s="188">
        <f>IF(E12&gt;=L12,1,0)</f>
        <v>0</v>
      </c>
    </row>
    <row r="13" spans="1:13" ht="5.25" customHeight="1" x14ac:dyDescent="0.25">
      <c r="A13" s="220"/>
      <c r="B13" s="221"/>
      <c r="C13" s="215"/>
      <c r="D13" s="222"/>
      <c r="E13" s="223"/>
      <c r="F13" s="218"/>
      <c r="L13" s="219"/>
    </row>
    <row r="14" spans="1:13" ht="15.75" customHeight="1" x14ac:dyDescent="0.35">
      <c r="A14" s="213" t="s">
        <v>69</v>
      </c>
      <c r="B14" s="214"/>
      <c r="C14" s="215">
        <f>'Total Emissions'!H9</f>
        <v>0</v>
      </c>
      <c r="D14" s="216"/>
      <c r="E14" s="217">
        <f>'Total Emissions'!H19</f>
        <v>0</v>
      </c>
      <c r="F14" s="218">
        <f>IF(Inputs!$C$30="Attainment",10,5)</f>
        <v>10</v>
      </c>
      <c r="K14" s="187">
        <f t="shared" ref="K14:K22" si="0">IF(E14&gt;=F14,1,0)</f>
        <v>0</v>
      </c>
      <c r="L14" s="219">
        <f>IF(Inputs!$C$30="Attainment",250,IF(Inputs!$C$30="Nonattainment - marginal",100,IF(Inputs!$C$30="Nonattainment - moderate",100,IF(Inputs!$C$30="Nonattainment - serious",50,IF(Inputs!$C$30="Nonattainment - severe",25,10)))))</f>
        <v>250</v>
      </c>
      <c r="M14" s="188">
        <f t="shared" ref="M14:M22" si="1">IF(E14&gt;=L14,1,0)</f>
        <v>0</v>
      </c>
    </row>
    <row r="15" spans="1:13" ht="5.25" customHeight="1" x14ac:dyDescent="0.25">
      <c r="A15" s="220"/>
      <c r="B15" s="221"/>
      <c r="C15" s="215"/>
      <c r="D15" s="216"/>
      <c r="E15" s="224"/>
      <c r="F15" s="218"/>
      <c r="L15" s="219"/>
    </row>
    <row r="16" spans="1:13" ht="15.6" x14ac:dyDescent="0.35">
      <c r="A16" s="213" t="s">
        <v>68</v>
      </c>
      <c r="B16" s="214"/>
      <c r="C16" s="215">
        <f>'Total Emissions'!H8</f>
        <v>0</v>
      </c>
      <c r="D16" s="216"/>
      <c r="E16" s="217">
        <f>'Total Emissions'!H18</f>
        <v>0</v>
      </c>
      <c r="F16" s="218">
        <f>IF(Inputs!$C$32="Attainment",10,5)</f>
        <v>10</v>
      </c>
      <c r="K16" s="187">
        <f t="shared" si="0"/>
        <v>0</v>
      </c>
      <c r="L16" s="219">
        <f>IF(Inputs!$C$32="Attainment",250,100)</f>
        <v>250</v>
      </c>
      <c r="M16" s="188">
        <f t="shared" si="1"/>
        <v>0</v>
      </c>
    </row>
    <row r="17" spans="1:13" ht="5.25" customHeight="1" x14ac:dyDescent="0.25">
      <c r="A17" s="225"/>
      <c r="B17" s="226"/>
      <c r="C17" s="215"/>
      <c r="D17" s="216"/>
      <c r="E17" s="224"/>
      <c r="F17" s="218"/>
      <c r="L17" s="219"/>
    </row>
    <row r="18" spans="1:13" x14ac:dyDescent="0.25">
      <c r="A18" s="213" t="s">
        <v>53</v>
      </c>
      <c r="B18" s="214"/>
      <c r="C18" s="215">
        <f>'Total Emissions'!H10</f>
        <v>0</v>
      </c>
      <c r="D18" s="216"/>
      <c r="E18" s="217">
        <f>'Total Emissions'!H20</f>
        <v>0</v>
      </c>
      <c r="F18" s="218">
        <f>IF(Inputs!$C$30="Attainment",5,2)</f>
        <v>5</v>
      </c>
      <c r="K18" s="187">
        <f t="shared" si="0"/>
        <v>0</v>
      </c>
      <c r="L18" s="219">
        <f>IF(Inputs!$C$30="Attainment",250,IF(Inputs!$C$30="Nonattainment - marginal",100,IF(Inputs!$C$30="Nonattainment - moderate",100,IF(Inputs!$C$30="Nonattainment - serious",50,IF(Inputs!$C$30="Nonattainment - severe",25,10)))))</f>
        <v>250</v>
      </c>
      <c r="M18" s="188">
        <f t="shared" si="1"/>
        <v>0</v>
      </c>
    </row>
    <row r="19" spans="1:13" ht="5.25" customHeight="1" x14ac:dyDescent="0.25">
      <c r="A19" s="227"/>
      <c r="B19" s="228"/>
      <c r="C19" s="215"/>
      <c r="D19" s="216"/>
      <c r="E19" s="224"/>
      <c r="F19" s="218"/>
      <c r="L19" s="219"/>
    </row>
    <row r="20" spans="1:13" ht="15.6" x14ac:dyDescent="0.35">
      <c r="A20" s="213" t="s">
        <v>66</v>
      </c>
      <c r="B20" s="214"/>
      <c r="C20" s="215">
        <f>'Total Emissions'!H6</f>
        <v>0</v>
      </c>
      <c r="D20" s="216"/>
      <c r="E20" s="217">
        <f>'Total Emissions'!H16</f>
        <v>0</v>
      </c>
      <c r="F20" s="218">
        <f>IF(Inputs!$C$34="Attainment",5,1)</f>
        <v>5</v>
      </c>
      <c r="K20" s="187">
        <f t="shared" si="0"/>
        <v>0</v>
      </c>
      <c r="L20" s="219">
        <f>IF(Inputs!$C$34="Attainment",250,IF(Inputs!$C$34="Nonattainment - moderate",100,70))</f>
        <v>250</v>
      </c>
      <c r="M20" s="188">
        <f t="shared" si="1"/>
        <v>0</v>
      </c>
    </row>
    <row r="21" spans="1:13" ht="5.25" customHeight="1" x14ac:dyDescent="0.25">
      <c r="A21" s="220"/>
      <c r="B21" s="221"/>
      <c r="C21" s="215"/>
      <c r="D21" s="216"/>
      <c r="E21" s="224"/>
      <c r="F21" s="229"/>
      <c r="L21" s="230"/>
    </row>
    <row r="22" spans="1:13" ht="15.6" x14ac:dyDescent="0.35">
      <c r="A22" s="231" t="s">
        <v>67</v>
      </c>
      <c r="B22" s="232"/>
      <c r="C22" s="215">
        <f>'Total Emissions'!H7</f>
        <v>0</v>
      </c>
      <c r="D22" s="216"/>
      <c r="E22" s="217">
        <f>'Total Emissions'!H17</f>
        <v>0</v>
      </c>
      <c r="F22" s="218">
        <f>IF(Inputs!$C$36="Attainment",3,0.6)</f>
        <v>3</v>
      </c>
      <c r="K22" s="187">
        <f t="shared" si="0"/>
        <v>0</v>
      </c>
      <c r="L22" s="219">
        <f>IF(Inputs!$C$36="Attainment",250,100)</f>
        <v>250</v>
      </c>
      <c r="M22" s="188">
        <f t="shared" si="1"/>
        <v>0</v>
      </c>
    </row>
    <row r="23" spans="1:13" ht="5.25" customHeight="1" x14ac:dyDescent="0.25">
      <c r="A23" s="233"/>
      <c r="B23" s="234"/>
      <c r="C23" s="235"/>
      <c r="D23" s="216"/>
      <c r="E23" s="236"/>
      <c r="F23" s="237"/>
      <c r="L23" s="238"/>
    </row>
    <row r="24" spans="1:13" x14ac:dyDescent="0.25">
      <c r="A24" s="432" t="s">
        <v>77</v>
      </c>
      <c r="B24" s="433"/>
      <c r="C24" s="433"/>
      <c r="D24" s="433"/>
      <c r="E24" s="433"/>
      <c r="F24" s="434"/>
      <c r="L24" s="239"/>
    </row>
    <row r="25" spans="1:13" x14ac:dyDescent="0.25">
      <c r="A25" s="240"/>
      <c r="B25" s="203"/>
      <c r="C25" s="203"/>
      <c r="D25" s="203"/>
      <c r="E25" s="203"/>
      <c r="F25" s="241"/>
      <c r="L25" s="212"/>
    </row>
    <row r="26" spans="1:13" x14ac:dyDescent="0.25">
      <c r="A26" s="196"/>
      <c r="B26" s="216"/>
      <c r="C26" s="242">
        <v>100</v>
      </c>
      <c r="D26" s="243" t="s">
        <v>78</v>
      </c>
      <c r="E26" s="216"/>
      <c r="F26" s="241"/>
      <c r="G26" s="203"/>
      <c r="K26" s="186"/>
      <c r="L26" s="187"/>
    </row>
    <row r="27" spans="1:13" x14ac:dyDescent="0.25">
      <c r="A27" s="196"/>
      <c r="B27" s="216"/>
      <c r="C27" s="244">
        <v>50</v>
      </c>
      <c r="D27" s="243" t="s">
        <v>79</v>
      </c>
      <c r="E27" s="216"/>
      <c r="F27" s="195"/>
      <c r="L27" s="212"/>
    </row>
    <row r="28" spans="1:13" x14ac:dyDescent="0.25">
      <c r="A28" s="196"/>
      <c r="B28" s="216"/>
      <c r="C28" s="244">
        <v>0</v>
      </c>
      <c r="D28" s="243" t="s">
        <v>80</v>
      </c>
      <c r="E28" s="216"/>
      <c r="F28" s="195"/>
    </row>
    <row r="29" spans="1:13" ht="13.8" thickBot="1" x14ac:dyDescent="0.3">
      <c r="A29" s="197"/>
      <c r="B29" s="198"/>
      <c r="C29" s="198"/>
      <c r="D29" s="198"/>
      <c r="E29" s="198"/>
      <c r="F29" s="199"/>
    </row>
    <row r="30" spans="1:13" ht="22.5" customHeight="1" thickBot="1" x14ac:dyDescent="0.3">
      <c r="A30" s="435" t="str">
        <f>IF(OR($M$12=1,$M$14=1,$M$16=1,$M$18=1,$M$20=1,$M$22=1),"PLEASE CONSULT WITH YOUR EPA REGIONAL CONTACT LISTED BELOW",IF(OR(K12=1,K14=1,K16=1,K18=1,K20=1,K22=1),"YOU ARE REQUIRED TO REGISTER YOUR FACILITY UNDER THE TRIBAL NEW SOURCE REVIEW RULE","PLEASE SEE NOTE BELOW"))</f>
        <v>PLEASE SEE NOTE BELOW</v>
      </c>
      <c r="B30" s="436"/>
      <c r="C30" s="436"/>
      <c r="D30" s="436"/>
      <c r="E30" s="436"/>
      <c r="F30" s="437"/>
    </row>
    <row r="31" spans="1:13" x14ac:dyDescent="0.25">
      <c r="A31" s="189"/>
      <c r="B31" s="190"/>
      <c r="C31" s="190"/>
      <c r="D31" s="190"/>
      <c r="E31" s="190"/>
      <c r="F31" s="191"/>
    </row>
    <row r="32" spans="1:13" ht="164.25" customHeight="1" thickBot="1" x14ac:dyDescent="0.3">
      <c r="A32" s="438" t="str">
        <f>IF(OR($M$12=1,$M$14=1,$M$16=1,$M$18=1,$M$20=1,$M$22=1),"The allowable emissions at your facility exceed the major source threshold for one or more pollutants. Please consult with your EPA Regional contact listed below to determine applicable permitting requirements.",IF($A$30="You are required to register your facility under the Tribal New Source Review Rule","Please print and mail this page to your EPA Regional contact listed below. Alternatively, you may scan the printed page and email it to your EPA Regional contact.","If your facility"&amp;" has additional sources of emissions, such as industrial boilers, you are required to complete all applicable registration calculators and sum the total emissions from"&amp;" each calculator to determine your registration requirement.  If the sum of total emissions from all applicable calculators is below the minor source threshold for every"&amp;" pollutant, then you are not required to register your facility and no further action is required. If the sum of total emissions from all applicable calculators"&amp;" exceeds the minor source threshold for any pollutant, then you are required to register your facility under the"&amp;" Tribal New Source Review Rule. If you are required to register, please contact your EPA Regional Office listed below."))</f>
        <v>If your facility has additional sources of emissions, such as industrial boilers, you are required to complete all applicable registration calculators and sum the total emissions from each calculator to determine your registration requirement.  If the sum of total emissions from all applicable calculators is below the minor source threshold for every pollutant, then you are not required to register your facility and no further action is required. If the sum of total emissions from all applicable calculators exceeds the minor source threshold for any pollutant, then you are required to register your facility under the Tribal New Source Review Rule. If you are required to register, please contact your EPA Regional Office listed below.</v>
      </c>
      <c r="B32" s="439"/>
      <c r="C32" s="439"/>
      <c r="D32" s="439"/>
      <c r="E32" s="439"/>
      <c r="F32" s="440"/>
    </row>
    <row r="33" spans="1:6" ht="15.75" customHeight="1" thickBot="1" x14ac:dyDescent="0.3">
      <c r="A33" s="441" t="str">
        <f>"U.S. Environmental Protection Agency Region "&amp;VLOOKUP(Inputs!$C$7,'EPA Regional Contact Info'!$A$5:$C$45,3,FALSE)&amp;" Contact"</f>
        <v>U.S. Environmental Protection Agency Region 6 Contact</v>
      </c>
      <c r="B33" s="442"/>
      <c r="C33" s="442"/>
      <c r="D33" s="442"/>
      <c r="E33" s="442"/>
      <c r="F33" s="443"/>
    </row>
    <row r="34" spans="1:6" ht="15.6" x14ac:dyDescent="0.3">
      <c r="A34" s="24"/>
      <c r="B34" s="245" t="s">
        <v>347</v>
      </c>
      <c r="C34" s="174"/>
      <c r="D34" s="175" t="str">
        <f>Inputs!C16</f>
        <v>Bonnie Braganza</v>
      </c>
      <c r="E34" s="174"/>
      <c r="F34" s="25"/>
    </row>
    <row r="35" spans="1:6" ht="15.6" x14ac:dyDescent="0.3">
      <c r="A35" s="19"/>
      <c r="B35" s="246" t="s">
        <v>348</v>
      </c>
      <c r="C35" s="176"/>
      <c r="D35" s="177" t="str">
        <f>Inputs!C22</f>
        <v>U.S. Environmental Protection Agency Region 6</v>
      </c>
      <c r="E35" s="176"/>
      <c r="F35" s="20"/>
    </row>
    <row r="36" spans="1:6" ht="15.6" x14ac:dyDescent="0.3">
      <c r="A36" s="19"/>
      <c r="B36" s="246"/>
      <c r="C36" s="176"/>
      <c r="D36" s="177" t="str">
        <f>Inputs!C23</f>
        <v>1445 Ross Avenue, Suite 1200</v>
      </c>
      <c r="E36" s="176"/>
      <c r="F36" s="20"/>
    </row>
    <row r="37" spans="1:6" ht="15.6" x14ac:dyDescent="0.3">
      <c r="A37" s="19"/>
      <c r="B37" s="246"/>
      <c r="C37" s="176"/>
      <c r="D37" s="177" t="str">
        <f>Inputs!C24</f>
        <v>MC: 6PD</v>
      </c>
      <c r="E37" s="176"/>
      <c r="F37" s="20"/>
    </row>
    <row r="38" spans="1:6" ht="15.6" x14ac:dyDescent="0.3">
      <c r="A38" s="19"/>
      <c r="B38" s="246"/>
      <c r="C38" s="176"/>
      <c r="D38" s="177" t="str">
        <f>Inputs!C25</f>
        <v>Dallas, TX 75202-2733</v>
      </c>
      <c r="E38" s="176"/>
      <c r="F38" s="20"/>
    </row>
    <row r="39" spans="1:6" ht="15.6" x14ac:dyDescent="0.3">
      <c r="A39" s="19"/>
      <c r="B39" s="246"/>
      <c r="C39" s="176"/>
      <c r="D39" s="177"/>
      <c r="E39" s="176"/>
      <c r="F39" s="20"/>
    </row>
    <row r="40" spans="1:6" ht="15.6" x14ac:dyDescent="0.3">
      <c r="A40" s="19"/>
      <c r="B40" s="246" t="s">
        <v>349</v>
      </c>
      <c r="C40" s="176"/>
      <c r="D40" s="177" t="str">
        <f>Inputs!C17</f>
        <v>214-665-7340</v>
      </c>
      <c r="E40" s="176"/>
      <c r="F40" s="20"/>
    </row>
    <row r="41" spans="1:6" ht="15.6" x14ac:dyDescent="0.3">
      <c r="A41" s="19"/>
      <c r="B41" s="246" t="s">
        <v>73</v>
      </c>
      <c r="C41" s="176"/>
      <c r="D41" s="177" t="str">
        <f>Inputs!C18</f>
        <v>braganza.bonnie@epa.gov</v>
      </c>
      <c r="E41" s="176"/>
      <c r="F41" s="20"/>
    </row>
    <row r="42" spans="1:6" ht="13.8" thickBot="1" x14ac:dyDescent="0.3">
      <c r="A42" s="21"/>
      <c r="B42" s="28"/>
      <c r="C42" s="28"/>
      <c r="D42" s="28"/>
      <c r="E42" s="28"/>
      <c r="F42" s="22"/>
    </row>
  </sheetData>
  <sheetProtection password="C969" sheet="1" objects="1" scenarios="1"/>
  <mergeCells count="12">
    <mergeCell ref="A24:F24"/>
    <mergeCell ref="A30:F30"/>
    <mergeCell ref="A32:F32"/>
    <mergeCell ref="A33:F33"/>
    <mergeCell ref="A7:F7"/>
    <mergeCell ref="A8:A10"/>
    <mergeCell ref="B8:C9"/>
    <mergeCell ref="K8:K10"/>
    <mergeCell ref="M8:M10"/>
    <mergeCell ref="D9:E9"/>
    <mergeCell ref="B10:C10"/>
    <mergeCell ref="D10:E10"/>
  </mergeCells>
  <conditionalFormatting sqref="A33 A32:F32">
    <cfRule type="expression" dxfId="7" priority="3">
      <formula>$A$30="PLEASE SEE NOTE BELOW"</formula>
    </cfRule>
  </conditionalFormatting>
  <conditionalFormatting sqref="A30:F30">
    <cfRule type="expression" dxfId="6" priority="2">
      <formula>$A$30="You are required to register your facility under the tribal new source review rule"</formula>
    </cfRule>
  </conditionalFormatting>
  <conditionalFormatting sqref="C27:C28">
    <cfRule type="iconSet" priority="4">
      <iconSet iconSet="3Symbols" showValue="0" reverse="1">
        <cfvo type="percent" val="0"/>
        <cfvo type="num" val="0" gte="0"/>
        <cfvo type="num" val="100"/>
      </iconSet>
    </cfRule>
  </conditionalFormatting>
  <conditionalFormatting sqref="C12 E12">
    <cfRule type="cellIs" dxfId="5" priority="5" operator="greaterThanOrEqual">
      <formula>$F$12</formula>
    </cfRule>
  </conditionalFormatting>
  <conditionalFormatting sqref="C14 E14">
    <cfRule type="cellIs" dxfId="4" priority="7" operator="greaterThanOrEqual">
      <formula>$F$14</formula>
    </cfRule>
  </conditionalFormatting>
  <conditionalFormatting sqref="C16 E16">
    <cfRule type="cellIs" dxfId="3" priority="9" operator="greaterThanOrEqual">
      <formula>$F$16</formula>
    </cfRule>
  </conditionalFormatting>
  <conditionalFormatting sqref="C18 E18">
    <cfRule type="cellIs" dxfId="2" priority="11" operator="greaterThanOrEqual">
      <formula>$F$18</formula>
    </cfRule>
  </conditionalFormatting>
  <conditionalFormatting sqref="C20 E20">
    <cfRule type="cellIs" dxfId="1" priority="13" operator="greaterThanOrEqual">
      <formula>$F$20</formula>
    </cfRule>
  </conditionalFormatting>
  <conditionalFormatting sqref="C22 E22">
    <cfRule type="cellIs" dxfId="0" priority="15" operator="greaterThanOrEqual">
      <formula>$F$22</formula>
    </cfRule>
  </conditionalFormatting>
  <conditionalFormatting sqref="C26">
    <cfRule type="iconSet" priority="1">
      <iconSet iconSet="3Symbols" showValue="0" reverse="1">
        <cfvo type="percent" val="0"/>
        <cfvo type="num" val="0" gte="0"/>
        <cfvo type="num" val="100"/>
      </iconSet>
    </cfRule>
  </conditionalFormatting>
  <conditionalFormatting sqref="E12">
    <cfRule type="iconSet" priority="6">
      <iconSet iconSet="3Symbols" reverse="1">
        <cfvo type="percent" val="0"/>
        <cfvo type="formula" val="$F$12"/>
        <cfvo type="formula" val="$L$12"/>
      </iconSet>
    </cfRule>
  </conditionalFormatting>
  <conditionalFormatting sqref="E14">
    <cfRule type="iconSet" priority="8">
      <iconSet iconSet="3Symbols" reverse="1">
        <cfvo type="percent" val="0"/>
        <cfvo type="formula" val="$F$14"/>
        <cfvo type="formula" val="$L$14"/>
      </iconSet>
    </cfRule>
  </conditionalFormatting>
  <conditionalFormatting sqref="E16">
    <cfRule type="iconSet" priority="10">
      <iconSet iconSet="3Symbols" reverse="1">
        <cfvo type="percent" val="0"/>
        <cfvo type="formula" val="$F$16"/>
        <cfvo type="formula" val="$L$16"/>
      </iconSet>
    </cfRule>
  </conditionalFormatting>
  <conditionalFormatting sqref="E18">
    <cfRule type="iconSet" priority="12">
      <iconSet iconSet="3Symbols" reverse="1">
        <cfvo type="percent" val="0"/>
        <cfvo type="formula" val="$F$18"/>
        <cfvo type="formula" val="$L$18"/>
      </iconSet>
    </cfRule>
  </conditionalFormatting>
  <conditionalFormatting sqref="E20">
    <cfRule type="iconSet" priority="14">
      <iconSet iconSet="3Symbols" reverse="1">
        <cfvo type="percent" val="0"/>
        <cfvo type="formula" val="$F$20"/>
        <cfvo type="formula" val="$L$20"/>
      </iconSet>
    </cfRule>
  </conditionalFormatting>
  <conditionalFormatting sqref="E22">
    <cfRule type="iconSet" priority="16">
      <iconSet iconSet="3Symbols" reverse="1">
        <cfvo type="percent" val="0"/>
        <cfvo type="formula" val="$F$22"/>
        <cfvo type="formula" val="$L$22"/>
      </iconSet>
    </cfRule>
  </conditionalFormatting>
  <printOptions horizontalCentered="1" gridLinesSet="0"/>
  <pageMargins left="0.4" right="0.4" top="0.7" bottom="0.3" header="0.25" footer="0.25"/>
  <pageSetup scale="75" orientation="portrait" horizontalDpi="1200" verticalDpi="1200" r:id="rId1"/>
  <headerFooter alignWithMargins="0">
    <oddHeader xml:space="preserve">&amp;C&amp;"Arial,Bold"&amp;14
Internal Combustion Engine Registration&amp;"Arial,Regular"&amp;10
Summary Printout
</oddHeader>
    <oddFooter>&amp;L&amp;F&amp;RPrinted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G26"/>
  <sheetViews>
    <sheetView showGridLines="0" zoomScale="90" zoomScaleNormal="90" workbookViewId="0">
      <selection sqref="A1:F1"/>
    </sheetView>
  </sheetViews>
  <sheetFormatPr defaultColWidth="9.109375" defaultRowHeight="13.2" x14ac:dyDescent="0.25"/>
  <cols>
    <col min="1" max="1" width="17.88671875" style="43" bestFit="1" customWidth="1"/>
    <col min="2" max="2" width="17.5546875" style="44" customWidth="1"/>
    <col min="3" max="3" width="30.109375" style="2" customWidth="1"/>
    <col min="4" max="5" width="20" style="44" customWidth="1"/>
    <col min="6" max="6" width="25" style="44" customWidth="1"/>
    <col min="7" max="7" width="28.33203125" style="2" customWidth="1"/>
    <col min="8" max="16384" width="9.109375" style="2"/>
  </cols>
  <sheetData>
    <row r="1" spans="1:7" ht="17.399999999999999" x14ac:dyDescent="0.3">
      <c r="A1" s="452" t="s">
        <v>137</v>
      </c>
      <c r="B1" s="452"/>
      <c r="C1" s="452"/>
      <c r="D1" s="452"/>
      <c r="E1" s="452"/>
      <c r="F1" s="452"/>
    </row>
    <row r="2" spans="1:7" x14ac:dyDescent="0.25">
      <c r="A2" s="453" t="s">
        <v>502</v>
      </c>
      <c r="B2" s="453"/>
      <c r="C2" s="453"/>
      <c r="D2" s="453"/>
      <c r="E2" s="453"/>
      <c r="F2" s="453"/>
    </row>
    <row r="4" spans="1:7" ht="16.350000000000001" customHeight="1" x14ac:dyDescent="0.25">
      <c r="A4" s="29" t="s">
        <v>81</v>
      </c>
      <c r="B4" s="30" t="s">
        <v>82</v>
      </c>
      <c r="C4" s="30" t="s">
        <v>83</v>
      </c>
      <c r="D4" s="30" t="s">
        <v>84</v>
      </c>
      <c r="E4" s="30" t="s">
        <v>85</v>
      </c>
      <c r="F4" s="30" t="s">
        <v>86</v>
      </c>
      <c r="G4" s="30" t="s">
        <v>87</v>
      </c>
    </row>
    <row r="5" spans="1:7" s="35" customFormat="1" ht="16.350000000000001" customHeight="1" x14ac:dyDescent="0.3">
      <c r="A5" s="31">
        <v>1</v>
      </c>
      <c r="B5" s="32" t="s">
        <v>135</v>
      </c>
      <c r="C5" s="106" t="s">
        <v>88</v>
      </c>
      <c r="D5" s="33" t="s">
        <v>89</v>
      </c>
      <c r="E5" s="33" t="s">
        <v>90</v>
      </c>
      <c r="F5" s="34" t="s">
        <v>132</v>
      </c>
      <c r="G5" s="40" t="s">
        <v>133</v>
      </c>
    </row>
    <row r="6" spans="1:7" s="35" customFormat="1" ht="79.2" x14ac:dyDescent="0.3">
      <c r="A6" s="36">
        <v>1.1000000000000001</v>
      </c>
      <c r="B6" s="37" t="s">
        <v>153</v>
      </c>
      <c r="C6" s="107" t="s">
        <v>154</v>
      </c>
      <c r="D6" s="38" t="s">
        <v>89</v>
      </c>
      <c r="E6" s="38" t="s">
        <v>90</v>
      </c>
      <c r="F6" s="39" t="s">
        <v>136</v>
      </c>
      <c r="G6" s="40" t="s">
        <v>133</v>
      </c>
    </row>
    <row r="7" spans="1:7" s="35" customFormat="1" ht="252.75" customHeight="1" x14ac:dyDescent="0.3">
      <c r="A7" s="41">
        <v>1.2</v>
      </c>
      <c r="B7" s="136" t="s">
        <v>361</v>
      </c>
      <c r="C7" s="137" t="s">
        <v>503</v>
      </c>
      <c r="D7" s="42" t="s">
        <v>89</v>
      </c>
      <c r="E7" s="38" t="s">
        <v>90</v>
      </c>
      <c r="F7" s="38" t="s">
        <v>136</v>
      </c>
      <c r="G7" s="138" t="s">
        <v>133</v>
      </c>
    </row>
    <row r="8" spans="1:7" s="35" customFormat="1" ht="125.25" customHeight="1" x14ac:dyDescent="0.3">
      <c r="A8" s="41">
        <v>1.3</v>
      </c>
      <c r="B8" s="136" t="s">
        <v>494</v>
      </c>
      <c r="C8" s="253" t="s">
        <v>435</v>
      </c>
      <c r="D8" s="42" t="s">
        <v>89</v>
      </c>
      <c r="E8" s="38" t="s">
        <v>90</v>
      </c>
      <c r="F8" s="38" t="s">
        <v>136</v>
      </c>
      <c r="G8" s="138" t="s">
        <v>133</v>
      </c>
    </row>
    <row r="9" spans="1:7" s="35" customFormat="1" ht="29.25" customHeight="1" x14ac:dyDescent="0.3">
      <c r="A9" s="41">
        <v>1.4</v>
      </c>
      <c r="B9" s="136" t="s">
        <v>496</v>
      </c>
      <c r="C9" s="137" t="s">
        <v>497</v>
      </c>
      <c r="D9" s="38" t="s">
        <v>89</v>
      </c>
      <c r="E9" s="38" t="s">
        <v>90</v>
      </c>
      <c r="F9" s="38" t="s">
        <v>136</v>
      </c>
      <c r="G9" s="138" t="s">
        <v>133</v>
      </c>
    </row>
    <row r="10" spans="1:7" s="35" customFormat="1" ht="31.5" customHeight="1" x14ac:dyDescent="0.3">
      <c r="A10" s="41">
        <v>1.5</v>
      </c>
      <c r="B10" s="136" t="s">
        <v>498</v>
      </c>
      <c r="C10" s="137" t="s">
        <v>499</v>
      </c>
      <c r="D10" s="38" t="s">
        <v>89</v>
      </c>
      <c r="E10" s="38" t="s">
        <v>90</v>
      </c>
      <c r="F10" s="38" t="s">
        <v>136</v>
      </c>
      <c r="G10" s="138" t="s">
        <v>133</v>
      </c>
    </row>
    <row r="11" spans="1:7" s="35" customFormat="1" ht="32.25" customHeight="1" x14ac:dyDescent="0.3">
      <c r="A11" s="41">
        <v>1.6</v>
      </c>
      <c r="B11" s="136" t="s">
        <v>500</v>
      </c>
      <c r="C11" s="42" t="s">
        <v>501</v>
      </c>
      <c r="D11" s="38" t="s">
        <v>89</v>
      </c>
      <c r="E11" s="38" t="s">
        <v>90</v>
      </c>
      <c r="F11" s="38" t="s">
        <v>136</v>
      </c>
      <c r="G11" s="138" t="s">
        <v>133</v>
      </c>
    </row>
    <row r="12" spans="1:7" s="35" customFormat="1" ht="16.350000000000001" customHeight="1" x14ac:dyDescent="0.3">
      <c r="A12" s="41"/>
      <c r="B12" s="38"/>
      <c r="C12" s="42"/>
      <c r="D12" s="38"/>
      <c r="E12" s="38"/>
      <c r="F12" s="38"/>
      <c r="G12" s="38"/>
    </row>
    <row r="13" spans="1:7" s="35" customFormat="1" ht="16.350000000000001" customHeight="1" x14ac:dyDescent="0.3">
      <c r="A13" s="41"/>
      <c r="B13" s="38"/>
      <c r="C13" s="42"/>
      <c r="D13" s="38"/>
      <c r="E13" s="38"/>
      <c r="F13" s="38"/>
      <c r="G13" s="38"/>
    </row>
    <row r="14" spans="1:7" s="35" customFormat="1" ht="16.350000000000001" customHeight="1" x14ac:dyDescent="0.3">
      <c r="A14" s="41"/>
      <c r="B14" s="38"/>
      <c r="C14" s="42"/>
      <c r="D14" s="38"/>
      <c r="E14" s="38"/>
      <c r="F14" s="38"/>
      <c r="G14" s="38"/>
    </row>
    <row r="15" spans="1:7" s="35" customFormat="1" ht="16.350000000000001" customHeight="1" x14ac:dyDescent="0.3">
      <c r="A15" s="41"/>
      <c r="B15" s="38"/>
      <c r="C15" s="42"/>
      <c r="D15" s="38"/>
      <c r="E15" s="38"/>
      <c r="F15" s="38"/>
      <c r="G15" s="38"/>
    </row>
    <row r="16" spans="1:7" s="35" customFormat="1" ht="16.350000000000001" customHeight="1" x14ac:dyDescent="0.3">
      <c r="A16" s="41"/>
      <c r="B16" s="38"/>
      <c r="C16" s="42"/>
      <c r="D16" s="38"/>
      <c r="E16" s="38"/>
      <c r="F16" s="38"/>
      <c r="G16" s="38"/>
    </row>
    <row r="17" spans="1:7" s="35" customFormat="1" ht="16.350000000000001" customHeight="1" x14ac:dyDescent="0.3">
      <c r="A17" s="41"/>
      <c r="B17" s="38"/>
      <c r="C17" s="42"/>
      <c r="D17" s="38"/>
      <c r="E17" s="38"/>
      <c r="F17" s="38"/>
      <c r="G17" s="38"/>
    </row>
    <row r="18" spans="1:7" s="35" customFormat="1" ht="16.350000000000001" customHeight="1" x14ac:dyDescent="0.3">
      <c r="A18" s="41"/>
      <c r="B18" s="38"/>
      <c r="C18" s="42"/>
      <c r="D18" s="38"/>
      <c r="E18" s="38"/>
      <c r="F18" s="38"/>
      <c r="G18" s="38"/>
    </row>
    <row r="19" spans="1:7" s="35" customFormat="1" ht="16.350000000000001" customHeight="1" x14ac:dyDescent="0.3">
      <c r="A19" s="41"/>
      <c r="B19" s="38"/>
      <c r="C19" s="42"/>
      <c r="D19" s="38"/>
      <c r="E19" s="38"/>
      <c r="F19" s="38"/>
      <c r="G19" s="38"/>
    </row>
    <row r="20" spans="1:7" s="35" customFormat="1" ht="16.350000000000001" customHeight="1" x14ac:dyDescent="0.3">
      <c r="A20" s="41"/>
      <c r="B20" s="38"/>
      <c r="C20" s="42"/>
      <c r="D20" s="38"/>
      <c r="E20" s="38"/>
      <c r="F20" s="38"/>
      <c r="G20" s="38"/>
    </row>
    <row r="21" spans="1:7" s="35" customFormat="1" ht="16.350000000000001" customHeight="1" x14ac:dyDescent="0.3">
      <c r="A21" s="41"/>
      <c r="B21" s="38"/>
      <c r="C21" s="42"/>
      <c r="D21" s="38"/>
      <c r="E21" s="38"/>
      <c r="F21" s="38"/>
      <c r="G21" s="38"/>
    </row>
    <row r="22" spans="1:7" s="35" customFormat="1" ht="16.350000000000001" customHeight="1" x14ac:dyDescent="0.3">
      <c r="A22" s="41"/>
      <c r="B22" s="38"/>
      <c r="C22" s="42"/>
      <c r="D22" s="38"/>
      <c r="E22" s="38"/>
      <c r="F22" s="38"/>
      <c r="G22" s="38"/>
    </row>
    <row r="23" spans="1:7" s="35" customFormat="1" ht="16.350000000000001" customHeight="1" x14ac:dyDescent="0.3">
      <c r="A23" s="41"/>
      <c r="B23" s="38"/>
      <c r="C23" s="42"/>
      <c r="D23" s="38"/>
      <c r="E23" s="38"/>
      <c r="F23" s="38"/>
      <c r="G23" s="38"/>
    </row>
    <row r="24" spans="1:7" s="35" customFormat="1" ht="16.350000000000001" customHeight="1" x14ac:dyDescent="0.3">
      <c r="A24" s="41"/>
      <c r="B24" s="38"/>
      <c r="C24" s="42"/>
      <c r="D24" s="38"/>
      <c r="E24" s="38"/>
      <c r="F24" s="38"/>
      <c r="G24" s="38"/>
    </row>
    <row r="25" spans="1:7" s="35" customFormat="1" ht="16.350000000000001" customHeight="1" x14ac:dyDescent="0.3">
      <c r="A25" s="41"/>
      <c r="B25" s="38"/>
      <c r="C25" s="42"/>
      <c r="D25" s="38"/>
      <c r="E25" s="38"/>
      <c r="F25" s="38"/>
      <c r="G25" s="38"/>
    </row>
    <row r="26" spans="1:7" s="35" customFormat="1" ht="16.350000000000001" customHeight="1" x14ac:dyDescent="0.3">
      <c r="A26" s="41"/>
      <c r="B26" s="38"/>
      <c r="C26" s="42"/>
      <c r="D26" s="38"/>
      <c r="E26" s="38"/>
      <c r="F26" s="38"/>
      <c r="G26" s="38"/>
    </row>
  </sheetData>
  <mergeCells count="2">
    <mergeCell ref="A1:F1"/>
    <mergeCell ref="A2:F2"/>
  </mergeCells>
  <hyperlinks>
    <hyperlink ref="G5" r:id="rId1"/>
    <hyperlink ref="G6" r:id="rId2"/>
    <hyperlink ref="G7" r:id="rId3"/>
    <hyperlink ref="G8" r:id="rId4"/>
    <hyperlink ref="G9" r:id="rId5"/>
    <hyperlink ref="G10" r:id="rId6"/>
    <hyperlink ref="G11" r:id="rId7"/>
  </hyperlinks>
  <pageMargins left="0.7" right="0.7" top="0.75" bottom="0.75" header="0.3" footer="0.3"/>
  <pageSetup orientation="portrait"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O30"/>
  <sheetViews>
    <sheetView showGridLines="0" zoomScale="90" zoomScaleNormal="90" workbookViewId="0"/>
  </sheetViews>
  <sheetFormatPr defaultRowHeight="13.2" x14ac:dyDescent="0.25"/>
  <cols>
    <col min="1" max="1" width="17.44140625" style="48" customWidth="1"/>
    <col min="2" max="3" width="20.88671875" style="48" customWidth="1"/>
    <col min="4" max="4" width="26" style="48" bestFit="1" customWidth="1"/>
    <col min="5" max="5" width="21.33203125" style="48" bestFit="1" customWidth="1"/>
    <col min="6" max="6" width="20.109375" style="48" bestFit="1" customWidth="1"/>
    <col min="7" max="7" width="22.44140625" style="48" bestFit="1" customWidth="1"/>
    <col min="8" max="8" width="25.44140625" style="48" customWidth="1"/>
    <col min="9" max="9" width="14.5546875" style="48" customWidth="1"/>
    <col min="10" max="10" width="11.6640625" style="48" customWidth="1"/>
    <col min="11" max="11" width="12.5546875" style="48" customWidth="1"/>
    <col min="12" max="12" width="13" style="48" customWidth="1"/>
    <col min="13" max="256" width="9.109375" style="48"/>
    <col min="257" max="257" width="17.44140625" style="48" customWidth="1"/>
    <col min="258" max="259" width="20.88671875" style="48" customWidth="1"/>
    <col min="260" max="260" width="26" style="48" bestFit="1" customWidth="1"/>
    <col min="261" max="261" width="21.33203125" style="48" bestFit="1" customWidth="1"/>
    <col min="262" max="262" width="20.109375" style="48" bestFit="1" customWidth="1"/>
    <col min="263" max="263" width="22.44140625" style="48" bestFit="1" customWidth="1"/>
    <col min="264" max="264" width="25.44140625" style="48" customWidth="1"/>
    <col min="265" max="265" width="14.5546875" style="48" customWidth="1"/>
    <col min="266" max="266" width="11.6640625" style="48" customWidth="1"/>
    <col min="267" max="267" width="12.5546875" style="48" customWidth="1"/>
    <col min="268" max="268" width="13" style="48" customWidth="1"/>
    <col min="269" max="512" width="9.109375" style="48"/>
    <col min="513" max="513" width="17.44140625" style="48" customWidth="1"/>
    <col min="514" max="515" width="20.88671875" style="48" customWidth="1"/>
    <col min="516" max="516" width="26" style="48" bestFit="1" customWidth="1"/>
    <col min="517" max="517" width="21.33203125" style="48" bestFit="1" customWidth="1"/>
    <col min="518" max="518" width="20.109375" style="48" bestFit="1" customWidth="1"/>
    <col min="519" max="519" width="22.44140625" style="48" bestFit="1" customWidth="1"/>
    <col min="520" max="520" width="25.44140625" style="48" customWidth="1"/>
    <col min="521" max="521" width="14.5546875" style="48" customWidth="1"/>
    <col min="522" max="522" width="11.6640625" style="48" customWidth="1"/>
    <col min="523" max="523" width="12.5546875" style="48" customWidth="1"/>
    <col min="524" max="524" width="13" style="48" customWidth="1"/>
    <col min="525" max="768" width="9.109375" style="48"/>
    <col min="769" max="769" width="17.44140625" style="48" customWidth="1"/>
    <col min="770" max="771" width="20.88671875" style="48" customWidth="1"/>
    <col min="772" max="772" width="26" style="48" bestFit="1" customWidth="1"/>
    <col min="773" max="773" width="21.33203125" style="48" bestFit="1" customWidth="1"/>
    <col min="774" max="774" width="20.109375" style="48" bestFit="1" customWidth="1"/>
    <col min="775" max="775" width="22.44140625" style="48" bestFit="1" customWidth="1"/>
    <col min="776" max="776" width="25.44140625" style="48" customWidth="1"/>
    <col min="777" max="777" width="14.5546875" style="48" customWidth="1"/>
    <col min="778" max="778" width="11.6640625" style="48" customWidth="1"/>
    <col min="779" max="779" width="12.5546875" style="48" customWidth="1"/>
    <col min="780" max="780" width="13" style="48" customWidth="1"/>
    <col min="781" max="1024" width="9.109375" style="48"/>
    <col min="1025" max="1025" width="17.44140625" style="48" customWidth="1"/>
    <col min="1026" max="1027" width="20.88671875" style="48" customWidth="1"/>
    <col min="1028" max="1028" width="26" style="48" bestFit="1" customWidth="1"/>
    <col min="1029" max="1029" width="21.33203125" style="48" bestFit="1" customWidth="1"/>
    <col min="1030" max="1030" width="20.109375" style="48" bestFit="1" customWidth="1"/>
    <col min="1031" max="1031" width="22.44140625" style="48" bestFit="1" customWidth="1"/>
    <col min="1032" max="1032" width="25.44140625" style="48" customWidth="1"/>
    <col min="1033" max="1033" width="14.5546875" style="48" customWidth="1"/>
    <col min="1034" max="1034" width="11.6640625" style="48" customWidth="1"/>
    <col min="1035" max="1035" width="12.5546875" style="48" customWidth="1"/>
    <col min="1036" max="1036" width="13" style="48" customWidth="1"/>
    <col min="1037" max="1280" width="9.109375" style="48"/>
    <col min="1281" max="1281" width="17.44140625" style="48" customWidth="1"/>
    <col min="1282" max="1283" width="20.88671875" style="48" customWidth="1"/>
    <col min="1284" max="1284" width="26" style="48" bestFit="1" customWidth="1"/>
    <col min="1285" max="1285" width="21.33203125" style="48" bestFit="1" customWidth="1"/>
    <col min="1286" max="1286" width="20.109375" style="48" bestFit="1" customWidth="1"/>
    <col min="1287" max="1287" width="22.44140625" style="48" bestFit="1" customWidth="1"/>
    <col min="1288" max="1288" width="25.44140625" style="48" customWidth="1"/>
    <col min="1289" max="1289" width="14.5546875" style="48" customWidth="1"/>
    <col min="1290" max="1290" width="11.6640625" style="48" customWidth="1"/>
    <col min="1291" max="1291" width="12.5546875" style="48" customWidth="1"/>
    <col min="1292" max="1292" width="13" style="48" customWidth="1"/>
    <col min="1293" max="1536" width="9.109375" style="48"/>
    <col min="1537" max="1537" width="17.44140625" style="48" customWidth="1"/>
    <col min="1538" max="1539" width="20.88671875" style="48" customWidth="1"/>
    <col min="1540" max="1540" width="26" style="48" bestFit="1" customWidth="1"/>
    <col min="1541" max="1541" width="21.33203125" style="48" bestFit="1" customWidth="1"/>
    <col min="1542" max="1542" width="20.109375" style="48" bestFit="1" customWidth="1"/>
    <col min="1543" max="1543" width="22.44140625" style="48" bestFit="1" customWidth="1"/>
    <col min="1544" max="1544" width="25.44140625" style="48" customWidth="1"/>
    <col min="1545" max="1545" width="14.5546875" style="48" customWidth="1"/>
    <col min="1546" max="1546" width="11.6640625" style="48" customWidth="1"/>
    <col min="1547" max="1547" width="12.5546875" style="48" customWidth="1"/>
    <col min="1548" max="1548" width="13" style="48" customWidth="1"/>
    <col min="1549" max="1792" width="9.109375" style="48"/>
    <col min="1793" max="1793" width="17.44140625" style="48" customWidth="1"/>
    <col min="1794" max="1795" width="20.88671875" style="48" customWidth="1"/>
    <col min="1796" max="1796" width="26" style="48" bestFit="1" customWidth="1"/>
    <col min="1797" max="1797" width="21.33203125" style="48" bestFit="1" customWidth="1"/>
    <col min="1798" max="1798" width="20.109375" style="48" bestFit="1" customWidth="1"/>
    <col min="1799" max="1799" width="22.44140625" style="48" bestFit="1" customWidth="1"/>
    <col min="1800" max="1800" width="25.44140625" style="48" customWidth="1"/>
    <col min="1801" max="1801" width="14.5546875" style="48" customWidth="1"/>
    <col min="1802" max="1802" width="11.6640625" style="48" customWidth="1"/>
    <col min="1803" max="1803" width="12.5546875" style="48" customWidth="1"/>
    <col min="1804" max="1804" width="13" style="48" customWidth="1"/>
    <col min="1805" max="2048" width="9.109375" style="48"/>
    <col min="2049" max="2049" width="17.44140625" style="48" customWidth="1"/>
    <col min="2050" max="2051" width="20.88671875" style="48" customWidth="1"/>
    <col min="2052" max="2052" width="26" style="48" bestFit="1" customWidth="1"/>
    <col min="2053" max="2053" width="21.33203125" style="48" bestFit="1" customWidth="1"/>
    <col min="2054" max="2054" width="20.109375" style="48" bestFit="1" customWidth="1"/>
    <col min="2055" max="2055" width="22.44140625" style="48" bestFit="1" customWidth="1"/>
    <col min="2056" max="2056" width="25.44140625" style="48" customWidth="1"/>
    <col min="2057" max="2057" width="14.5546875" style="48" customWidth="1"/>
    <col min="2058" max="2058" width="11.6640625" style="48" customWidth="1"/>
    <col min="2059" max="2059" width="12.5546875" style="48" customWidth="1"/>
    <col min="2060" max="2060" width="13" style="48" customWidth="1"/>
    <col min="2061" max="2304" width="9.109375" style="48"/>
    <col min="2305" max="2305" width="17.44140625" style="48" customWidth="1"/>
    <col min="2306" max="2307" width="20.88671875" style="48" customWidth="1"/>
    <col min="2308" max="2308" width="26" style="48" bestFit="1" customWidth="1"/>
    <col min="2309" max="2309" width="21.33203125" style="48" bestFit="1" customWidth="1"/>
    <col min="2310" max="2310" width="20.109375" style="48" bestFit="1" customWidth="1"/>
    <col min="2311" max="2311" width="22.44140625" style="48" bestFit="1" customWidth="1"/>
    <col min="2312" max="2312" width="25.44140625" style="48" customWidth="1"/>
    <col min="2313" max="2313" width="14.5546875" style="48" customWidth="1"/>
    <col min="2314" max="2314" width="11.6640625" style="48" customWidth="1"/>
    <col min="2315" max="2315" width="12.5546875" style="48" customWidth="1"/>
    <col min="2316" max="2316" width="13" style="48" customWidth="1"/>
    <col min="2317" max="2560" width="9.109375" style="48"/>
    <col min="2561" max="2561" width="17.44140625" style="48" customWidth="1"/>
    <col min="2562" max="2563" width="20.88671875" style="48" customWidth="1"/>
    <col min="2564" max="2564" width="26" style="48" bestFit="1" customWidth="1"/>
    <col min="2565" max="2565" width="21.33203125" style="48" bestFit="1" customWidth="1"/>
    <col min="2566" max="2566" width="20.109375" style="48" bestFit="1" customWidth="1"/>
    <col min="2567" max="2567" width="22.44140625" style="48" bestFit="1" customWidth="1"/>
    <col min="2568" max="2568" width="25.44140625" style="48" customWidth="1"/>
    <col min="2569" max="2569" width="14.5546875" style="48" customWidth="1"/>
    <col min="2570" max="2570" width="11.6640625" style="48" customWidth="1"/>
    <col min="2571" max="2571" width="12.5546875" style="48" customWidth="1"/>
    <col min="2572" max="2572" width="13" style="48" customWidth="1"/>
    <col min="2573" max="2816" width="9.109375" style="48"/>
    <col min="2817" max="2817" width="17.44140625" style="48" customWidth="1"/>
    <col min="2818" max="2819" width="20.88671875" style="48" customWidth="1"/>
    <col min="2820" max="2820" width="26" style="48" bestFit="1" customWidth="1"/>
    <col min="2821" max="2821" width="21.33203125" style="48" bestFit="1" customWidth="1"/>
    <col min="2822" max="2822" width="20.109375" style="48" bestFit="1" customWidth="1"/>
    <col min="2823" max="2823" width="22.44140625" style="48" bestFit="1" customWidth="1"/>
    <col min="2824" max="2824" width="25.44140625" style="48" customWidth="1"/>
    <col min="2825" max="2825" width="14.5546875" style="48" customWidth="1"/>
    <col min="2826" max="2826" width="11.6640625" style="48" customWidth="1"/>
    <col min="2827" max="2827" width="12.5546875" style="48" customWidth="1"/>
    <col min="2828" max="2828" width="13" style="48" customWidth="1"/>
    <col min="2829" max="3072" width="9.109375" style="48"/>
    <col min="3073" max="3073" width="17.44140625" style="48" customWidth="1"/>
    <col min="3074" max="3075" width="20.88671875" style="48" customWidth="1"/>
    <col min="3076" max="3076" width="26" style="48" bestFit="1" customWidth="1"/>
    <col min="3077" max="3077" width="21.33203125" style="48" bestFit="1" customWidth="1"/>
    <col min="3078" max="3078" width="20.109375" style="48" bestFit="1" customWidth="1"/>
    <col min="3079" max="3079" width="22.44140625" style="48" bestFit="1" customWidth="1"/>
    <col min="3080" max="3080" width="25.44140625" style="48" customWidth="1"/>
    <col min="3081" max="3081" width="14.5546875" style="48" customWidth="1"/>
    <col min="3082" max="3082" width="11.6640625" style="48" customWidth="1"/>
    <col min="3083" max="3083" width="12.5546875" style="48" customWidth="1"/>
    <col min="3084" max="3084" width="13" style="48" customWidth="1"/>
    <col min="3085" max="3328" width="9.109375" style="48"/>
    <col min="3329" max="3329" width="17.44140625" style="48" customWidth="1"/>
    <col min="3330" max="3331" width="20.88671875" style="48" customWidth="1"/>
    <col min="3332" max="3332" width="26" style="48" bestFit="1" customWidth="1"/>
    <col min="3333" max="3333" width="21.33203125" style="48" bestFit="1" customWidth="1"/>
    <col min="3334" max="3334" width="20.109375" style="48" bestFit="1" customWidth="1"/>
    <col min="3335" max="3335" width="22.44140625" style="48" bestFit="1" customWidth="1"/>
    <col min="3336" max="3336" width="25.44140625" style="48" customWidth="1"/>
    <col min="3337" max="3337" width="14.5546875" style="48" customWidth="1"/>
    <col min="3338" max="3338" width="11.6640625" style="48" customWidth="1"/>
    <col min="3339" max="3339" width="12.5546875" style="48" customWidth="1"/>
    <col min="3340" max="3340" width="13" style="48" customWidth="1"/>
    <col min="3341" max="3584" width="9.109375" style="48"/>
    <col min="3585" max="3585" width="17.44140625" style="48" customWidth="1"/>
    <col min="3586" max="3587" width="20.88671875" style="48" customWidth="1"/>
    <col min="3588" max="3588" width="26" style="48" bestFit="1" customWidth="1"/>
    <col min="3589" max="3589" width="21.33203125" style="48" bestFit="1" customWidth="1"/>
    <col min="3590" max="3590" width="20.109375" style="48" bestFit="1" customWidth="1"/>
    <col min="3591" max="3591" width="22.44140625" style="48" bestFit="1" customWidth="1"/>
    <col min="3592" max="3592" width="25.44140625" style="48" customWidth="1"/>
    <col min="3593" max="3593" width="14.5546875" style="48" customWidth="1"/>
    <col min="3594" max="3594" width="11.6640625" style="48" customWidth="1"/>
    <col min="3595" max="3595" width="12.5546875" style="48" customWidth="1"/>
    <col min="3596" max="3596" width="13" style="48" customWidth="1"/>
    <col min="3597" max="3840" width="9.109375" style="48"/>
    <col min="3841" max="3841" width="17.44140625" style="48" customWidth="1"/>
    <col min="3842" max="3843" width="20.88671875" style="48" customWidth="1"/>
    <col min="3844" max="3844" width="26" style="48" bestFit="1" customWidth="1"/>
    <col min="3845" max="3845" width="21.33203125" style="48" bestFit="1" customWidth="1"/>
    <col min="3846" max="3846" width="20.109375" style="48" bestFit="1" customWidth="1"/>
    <col min="3847" max="3847" width="22.44140625" style="48" bestFit="1" customWidth="1"/>
    <col min="3848" max="3848" width="25.44140625" style="48" customWidth="1"/>
    <col min="3849" max="3849" width="14.5546875" style="48" customWidth="1"/>
    <col min="3850" max="3850" width="11.6640625" style="48" customWidth="1"/>
    <col min="3851" max="3851" width="12.5546875" style="48" customWidth="1"/>
    <col min="3852" max="3852" width="13" style="48" customWidth="1"/>
    <col min="3853" max="4096" width="9.109375" style="48"/>
    <col min="4097" max="4097" width="17.44140625" style="48" customWidth="1"/>
    <col min="4098" max="4099" width="20.88671875" style="48" customWidth="1"/>
    <col min="4100" max="4100" width="26" style="48" bestFit="1" customWidth="1"/>
    <col min="4101" max="4101" width="21.33203125" style="48" bestFit="1" customWidth="1"/>
    <col min="4102" max="4102" width="20.109375" style="48" bestFit="1" customWidth="1"/>
    <col min="4103" max="4103" width="22.44140625" style="48" bestFit="1" customWidth="1"/>
    <col min="4104" max="4104" width="25.44140625" style="48" customWidth="1"/>
    <col min="4105" max="4105" width="14.5546875" style="48" customWidth="1"/>
    <col min="4106" max="4106" width="11.6640625" style="48" customWidth="1"/>
    <col min="4107" max="4107" width="12.5546875" style="48" customWidth="1"/>
    <col min="4108" max="4108" width="13" style="48" customWidth="1"/>
    <col min="4109" max="4352" width="9.109375" style="48"/>
    <col min="4353" max="4353" width="17.44140625" style="48" customWidth="1"/>
    <col min="4354" max="4355" width="20.88671875" style="48" customWidth="1"/>
    <col min="4356" max="4356" width="26" style="48" bestFit="1" customWidth="1"/>
    <col min="4357" max="4357" width="21.33203125" style="48" bestFit="1" customWidth="1"/>
    <col min="4358" max="4358" width="20.109375" style="48" bestFit="1" customWidth="1"/>
    <col min="4359" max="4359" width="22.44140625" style="48" bestFit="1" customWidth="1"/>
    <col min="4360" max="4360" width="25.44140625" style="48" customWidth="1"/>
    <col min="4361" max="4361" width="14.5546875" style="48" customWidth="1"/>
    <col min="4362" max="4362" width="11.6640625" style="48" customWidth="1"/>
    <col min="4363" max="4363" width="12.5546875" style="48" customWidth="1"/>
    <col min="4364" max="4364" width="13" style="48" customWidth="1"/>
    <col min="4365" max="4608" width="9.109375" style="48"/>
    <col min="4609" max="4609" width="17.44140625" style="48" customWidth="1"/>
    <col min="4610" max="4611" width="20.88671875" style="48" customWidth="1"/>
    <col min="4612" max="4612" width="26" style="48" bestFit="1" customWidth="1"/>
    <col min="4613" max="4613" width="21.33203125" style="48" bestFit="1" customWidth="1"/>
    <col min="4614" max="4614" width="20.109375" style="48" bestFit="1" customWidth="1"/>
    <col min="4615" max="4615" width="22.44140625" style="48" bestFit="1" customWidth="1"/>
    <col min="4616" max="4616" width="25.44140625" style="48" customWidth="1"/>
    <col min="4617" max="4617" width="14.5546875" style="48" customWidth="1"/>
    <col min="4618" max="4618" width="11.6640625" style="48" customWidth="1"/>
    <col min="4619" max="4619" width="12.5546875" style="48" customWidth="1"/>
    <col min="4620" max="4620" width="13" style="48" customWidth="1"/>
    <col min="4621" max="4864" width="9.109375" style="48"/>
    <col min="4865" max="4865" width="17.44140625" style="48" customWidth="1"/>
    <col min="4866" max="4867" width="20.88671875" style="48" customWidth="1"/>
    <col min="4868" max="4868" width="26" style="48" bestFit="1" customWidth="1"/>
    <col min="4869" max="4869" width="21.33203125" style="48" bestFit="1" customWidth="1"/>
    <col min="4870" max="4870" width="20.109375" style="48" bestFit="1" customWidth="1"/>
    <col min="4871" max="4871" width="22.44140625" style="48" bestFit="1" customWidth="1"/>
    <col min="4872" max="4872" width="25.44140625" style="48" customWidth="1"/>
    <col min="4873" max="4873" width="14.5546875" style="48" customWidth="1"/>
    <col min="4874" max="4874" width="11.6640625" style="48" customWidth="1"/>
    <col min="4875" max="4875" width="12.5546875" style="48" customWidth="1"/>
    <col min="4876" max="4876" width="13" style="48" customWidth="1"/>
    <col min="4877" max="5120" width="9.109375" style="48"/>
    <col min="5121" max="5121" width="17.44140625" style="48" customWidth="1"/>
    <col min="5122" max="5123" width="20.88671875" style="48" customWidth="1"/>
    <col min="5124" max="5124" width="26" style="48" bestFit="1" customWidth="1"/>
    <col min="5125" max="5125" width="21.33203125" style="48" bestFit="1" customWidth="1"/>
    <col min="5126" max="5126" width="20.109375" style="48" bestFit="1" customWidth="1"/>
    <col min="5127" max="5127" width="22.44140625" style="48" bestFit="1" customWidth="1"/>
    <col min="5128" max="5128" width="25.44140625" style="48" customWidth="1"/>
    <col min="5129" max="5129" width="14.5546875" style="48" customWidth="1"/>
    <col min="5130" max="5130" width="11.6640625" style="48" customWidth="1"/>
    <col min="5131" max="5131" width="12.5546875" style="48" customWidth="1"/>
    <col min="5132" max="5132" width="13" style="48" customWidth="1"/>
    <col min="5133" max="5376" width="9.109375" style="48"/>
    <col min="5377" max="5377" width="17.44140625" style="48" customWidth="1"/>
    <col min="5378" max="5379" width="20.88671875" style="48" customWidth="1"/>
    <col min="5380" max="5380" width="26" style="48" bestFit="1" customWidth="1"/>
    <col min="5381" max="5381" width="21.33203125" style="48" bestFit="1" customWidth="1"/>
    <col min="5382" max="5382" width="20.109375" style="48" bestFit="1" customWidth="1"/>
    <col min="5383" max="5383" width="22.44140625" style="48" bestFit="1" customWidth="1"/>
    <col min="5384" max="5384" width="25.44140625" style="48" customWidth="1"/>
    <col min="5385" max="5385" width="14.5546875" style="48" customWidth="1"/>
    <col min="5386" max="5386" width="11.6640625" style="48" customWidth="1"/>
    <col min="5387" max="5387" width="12.5546875" style="48" customWidth="1"/>
    <col min="5388" max="5388" width="13" style="48" customWidth="1"/>
    <col min="5389" max="5632" width="9.109375" style="48"/>
    <col min="5633" max="5633" width="17.44140625" style="48" customWidth="1"/>
    <col min="5634" max="5635" width="20.88671875" style="48" customWidth="1"/>
    <col min="5636" max="5636" width="26" style="48" bestFit="1" customWidth="1"/>
    <col min="5637" max="5637" width="21.33203125" style="48" bestFit="1" customWidth="1"/>
    <col min="5638" max="5638" width="20.109375" style="48" bestFit="1" customWidth="1"/>
    <col min="5639" max="5639" width="22.44140625" style="48" bestFit="1" customWidth="1"/>
    <col min="5640" max="5640" width="25.44140625" style="48" customWidth="1"/>
    <col min="5641" max="5641" width="14.5546875" style="48" customWidth="1"/>
    <col min="5642" max="5642" width="11.6640625" style="48" customWidth="1"/>
    <col min="5643" max="5643" width="12.5546875" style="48" customWidth="1"/>
    <col min="5644" max="5644" width="13" style="48" customWidth="1"/>
    <col min="5645" max="5888" width="9.109375" style="48"/>
    <col min="5889" max="5889" width="17.44140625" style="48" customWidth="1"/>
    <col min="5890" max="5891" width="20.88671875" style="48" customWidth="1"/>
    <col min="5892" max="5892" width="26" style="48" bestFit="1" customWidth="1"/>
    <col min="5893" max="5893" width="21.33203125" style="48" bestFit="1" customWidth="1"/>
    <col min="5894" max="5894" width="20.109375" style="48" bestFit="1" customWidth="1"/>
    <col min="5895" max="5895" width="22.44140625" style="48" bestFit="1" customWidth="1"/>
    <col min="5896" max="5896" width="25.44140625" style="48" customWidth="1"/>
    <col min="5897" max="5897" width="14.5546875" style="48" customWidth="1"/>
    <col min="5898" max="5898" width="11.6640625" style="48" customWidth="1"/>
    <col min="5899" max="5899" width="12.5546875" style="48" customWidth="1"/>
    <col min="5900" max="5900" width="13" style="48" customWidth="1"/>
    <col min="5901" max="6144" width="9.109375" style="48"/>
    <col min="6145" max="6145" width="17.44140625" style="48" customWidth="1"/>
    <col min="6146" max="6147" width="20.88671875" style="48" customWidth="1"/>
    <col min="6148" max="6148" width="26" style="48" bestFit="1" customWidth="1"/>
    <col min="6149" max="6149" width="21.33203125" style="48" bestFit="1" customWidth="1"/>
    <col min="6150" max="6150" width="20.109375" style="48" bestFit="1" customWidth="1"/>
    <col min="6151" max="6151" width="22.44140625" style="48" bestFit="1" customWidth="1"/>
    <col min="6152" max="6152" width="25.44140625" style="48" customWidth="1"/>
    <col min="6153" max="6153" width="14.5546875" style="48" customWidth="1"/>
    <col min="6154" max="6154" width="11.6640625" style="48" customWidth="1"/>
    <col min="6155" max="6155" width="12.5546875" style="48" customWidth="1"/>
    <col min="6156" max="6156" width="13" style="48" customWidth="1"/>
    <col min="6157" max="6400" width="9.109375" style="48"/>
    <col min="6401" max="6401" width="17.44140625" style="48" customWidth="1"/>
    <col min="6402" max="6403" width="20.88671875" style="48" customWidth="1"/>
    <col min="6404" max="6404" width="26" style="48" bestFit="1" customWidth="1"/>
    <col min="6405" max="6405" width="21.33203125" style="48" bestFit="1" customWidth="1"/>
    <col min="6406" max="6406" width="20.109375" style="48" bestFit="1" customWidth="1"/>
    <col min="6407" max="6407" width="22.44140625" style="48" bestFit="1" customWidth="1"/>
    <col min="6408" max="6408" width="25.44140625" style="48" customWidth="1"/>
    <col min="6409" max="6409" width="14.5546875" style="48" customWidth="1"/>
    <col min="6410" max="6410" width="11.6640625" style="48" customWidth="1"/>
    <col min="6411" max="6411" width="12.5546875" style="48" customWidth="1"/>
    <col min="6412" max="6412" width="13" style="48" customWidth="1"/>
    <col min="6413" max="6656" width="9.109375" style="48"/>
    <col min="6657" max="6657" width="17.44140625" style="48" customWidth="1"/>
    <col min="6658" max="6659" width="20.88671875" style="48" customWidth="1"/>
    <col min="6660" max="6660" width="26" style="48" bestFit="1" customWidth="1"/>
    <col min="6661" max="6661" width="21.33203125" style="48" bestFit="1" customWidth="1"/>
    <col min="6662" max="6662" width="20.109375" style="48" bestFit="1" customWidth="1"/>
    <col min="6663" max="6663" width="22.44140625" style="48" bestFit="1" customWidth="1"/>
    <col min="6664" max="6664" width="25.44140625" style="48" customWidth="1"/>
    <col min="6665" max="6665" width="14.5546875" style="48" customWidth="1"/>
    <col min="6666" max="6666" width="11.6640625" style="48" customWidth="1"/>
    <col min="6667" max="6667" width="12.5546875" style="48" customWidth="1"/>
    <col min="6668" max="6668" width="13" style="48" customWidth="1"/>
    <col min="6669" max="6912" width="9.109375" style="48"/>
    <col min="6913" max="6913" width="17.44140625" style="48" customWidth="1"/>
    <col min="6914" max="6915" width="20.88671875" style="48" customWidth="1"/>
    <col min="6916" max="6916" width="26" style="48" bestFit="1" customWidth="1"/>
    <col min="6917" max="6917" width="21.33203125" style="48" bestFit="1" customWidth="1"/>
    <col min="6918" max="6918" width="20.109375" style="48" bestFit="1" customWidth="1"/>
    <col min="6919" max="6919" width="22.44140625" style="48" bestFit="1" customWidth="1"/>
    <col min="6920" max="6920" width="25.44140625" style="48" customWidth="1"/>
    <col min="6921" max="6921" width="14.5546875" style="48" customWidth="1"/>
    <col min="6922" max="6922" width="11.6640625" style="48" customWidth="1"/>
    <col min="6923" max="6923" width="12.5546875" style="48" customWidth="1"/>
    <col min="6924" max="6924" width="13" style="48" customWidth="1"/>
    <col min="6925" max="7168" width="9.109375" style="48"/>
    <col min="7169" max="7169" width="17.44140625" style="48" customWidth="1"/>
    <col min="7170" max="7171" width="20.88671875" style="48" customWidth="1"/>
    <col min="7172" max="7172" width="26" style="48" bestFit="1" customWidth="1"/>
    <col min="7173" max="7173" width="21.33203125" style="48" bestFit="1" customWidth="1"/>
    <col min="7174" max="7174" width="20.109375" style="48" bestFit="1" customWidth="1"/>
    <col min="7175" max="7175" width="22.44140625" style="48" bestFit="1" customWidth="1"/>
    <col min="7176" max="7176" width="25.44140625" style="48" customWidth="1"/>
    <col min="7177" max="7177" width="14.5546875" style="48" customWidth="1"/>
    <col min="7178" max="7178" width="11.6640625" style="48" customWidth="1"/>
    <col min="7179" max="7179" width="12.5546875" style="48" customWidth="1"/>
    <col min="7180" max="7180" width="13" style="48" customWidth="1"/>
    <col min="7181" max="7424" width="9.109375" style="48"/>
    <col min="7425" max="7425" width="17.44140625" style="48" customWidth="1"/>
    <col min="7426" max="7427" width="20.88671875" style="48" customWidth="1"/>
    <col min="7428" max="7428" width="26" style="48" bestFit="1" customWidth="1"/>
    <col min="7429" max="7429" width="21.33203125" style="48" bestFit="1" customWidth="1"/>
    <col min="7430" max="7430" width="20.109375" style="48" bestFit="1" customWidth="1"/>
    <col min="7431" max="7431" width="22.44140625" style="48" bestFit="1" customWidth="1"/>
    <col min="7432" max="7432" width="25.44140625" style="48" customWidth="1"/>
    <col min="7433" max="7433" width="14.5546875" style="48" customWidth="1"/>
    <col min="7434" max="7434" width="11.6640625" style="48" customWidth="1"/>
    <col min="7435" max="7435" width="12.5546875" style="48" customWidth="1"/>
    <col min="7436" max="7436" width="13" style="48" customWidth="1"/>
    <col min="7437" max="7680" width="9.109375" style="48"/>
    <col min="7681" max="7681" width="17.44140625" style="48" customWidth="1"/>
    <col min="7682" max="7683" width="20.88671875" style="48" customWidth="1"/>
    <col min="7684" max="7684" width="26" style="48" bestFit="1" customWidth="1"/>
    <col min="7685" max="7685" width="21.33203125" style="48" bestFit="1" customWidth="1"/>
    <col min="7686" max="7686" width="20.109375" style="48" bestFit="1" customWidth="1"/>
    <col min="7687" max="7687" width="22.44140625" style="48" bestFit="1" customWidth="1"/>
    <col min="7688" max="7688" width="25.44140625" style="48" customWidth="1"/>
    <col min="7689" max="7689" width="14.5546875" style="48" customWidth="1"/>
    <col min="7690" max="7690" width="11.6640625" style="48" customWidth="1"/>
    <col min="7691" max="7691" width="12.5546875" style="48" customWidth="1"/>
    <col min="7692" max="7692" width="13" style="48" customWidth="1"/>
    <col min="7693" max="7936" width="9.109375" style="48"/>
    <col min="7937" max="7937" width="17.44140625" style="48" customWidth="1"/>
    <col min="7938" max="7939" width="20.88671875" style="48" customWidth="1"/>
    <col min="7940" max="7940" width="26" style="48" bestFit="1" customWidth="1"/>
    <col min="7941" max="7941" width="21.33203125" style="48" bestFit="1" customWidth="1"/>
    <col min="7942" max="7942" width="20.109375" style="48" bestFit="1" customWidth="1"/>
    <col min="7943" max="7943" width="22.44140625" style="48" bestFit="1" customWidth="1"/>
    <col min="7944" max="7944" width="25.44140625" style="48" customWidth="1"/>
    <col min="7945" max="7945" width="14.5546875" style="48" customWidth="1"/>
    <col min="7946" max="7946" width="11.6640625" style="48" customWidth="1"/>
    <col min="7947" max="7947" width="12.5546875" style="48" customWidth="1"/>
    <col min="7948" max="7948" width="13" style="48" customWidth="1"/>
    <col min="7949" max="8192" width="9.109375" style="48"/>
    <col min="8193" max="8193" width="17.44140625" style="48" customWidth="1"/>
    <col min="8194" max="8195" width="20.88671875" style="48" customWidth="1"/>
    <col min="8196" max="8196" width="26" style="48" bestFit="1" customWidth="1"/>
    <col min="8197" max="8197" width="21.33203125" style="48" bestFit="1" customWidth="1"/>
    <col min="8198" max="8198" width="20.109375" style="48" bestFit="1" customWidth="1"/>
    <col min="8199" max="8199" width="22.44140625" style="48" bestFit="1" customWidth="1"/>
    <col min="8200" max="8200" width="25.44140625" style="48" customWidth="1"/>
    <col min="8201" max="8201" width="14.5546875" style="48" customWidth="1"/>
    <col min="8202" max="8202" width="11.6640625" style="48" customWidth="1"/>
    <col min="8203" max="8203" width="12.5546875" style="48" customWidth="1"/>
    <col min="8204" max="8204" width="13" style="48" customWidth="1"/>
    <col min="8205" max="8448" width="9.109375" style="48"/>
    <col min="8449" max="8449" width="17.44140625" style="48" customWidth="1"/>
    <col min="8450" max="8451" width="20.88671875" style="48" customWidth="1"/>
    <col min="8452" max="8452" width="26" style="48" bestFit="1" customWidth="1"/>
    <col min="8453" max="8453" width="21.33203125" style="48" bestFit="1" customWidth="1"/>
    <col min="8454" max="8454" width="20.109375" style="48" bestFit="1" customWidth="1"/>
    <col min="8455" max="8455" width="22.44140625" style="48" bestFit="1" customWidth="1"/>
    <col min="8456" max="8456" width="25.44140625" style="48" customWidth="1"/>
    <col min="8457" max="8457" width="14.5546875" style="48" customWidth="1"/>
    <col min="8458" max="8458" width="11.6640625" style="48" customWidth="1"/>
    <col min="8459" max="8459" width="12.5546875" style="48" customWidth="1"/>
    <col min="8460" max="8460" width="13" style="48" customWidth="1"/>
    <col min="8461" max="8704" width="9.109375" style="48"/>
    <col min="8705" max="8705" width="17.44140625" style="48" customWidth="1"/>
    <col min="8706" max="8707" width="20.88671875" style="48" customWidth="1"/>
    <col min="8708" max="8708" width="26" style="48" bestFit="1" customWidth="1"/>
    <col min="8709" max="8709" width="21.33203125" style="48" bestFit="1" customWidth="1"/>
    <col min="8710" max="8710" width="20.109375" style="48" bestFit="1" customWidth="1"/>
    <col min="8711" max="8711" width="22.44140625" style="48" bestFit="1" customWidth="1"/>
    <col min="8712" max="8712" width="25.44140625" style="48" customWidth="1"/>
    <col min="8713" max="8713" width="14.5546875" style="48" customWidth="1"/>
    <col min="8714" max="8714" width="11.6640625" style="48" customWidth="1"/>
    <col min="8715" max="8715" width="12.5546875" style="48" customWidth="1"/>
    <col min="8716" max="8716" width="13" style="48" customWidth="1"/>
    <col min="8717" max="8960" width="9.109375" style="48"/>
    <col min="8961" max="8961" width="17.44140625" style="48" customWidth="1"/>
    <col min="8962" max="8963" width="20.88671875" style="48" customWidth="1"/>
    <col min="8964" max="8964" width="26" style="48" bestFit="1" customWidth="1"/>
    <col min="8965" max="8965" width="21.33203125" style="48" bestFit="1" customWidth="1"/>
    <col min="8966" max="8966" width="20.109375" style="48" bestFit="1" customWidth="1"/>
    <col min="8967" max="8967" width="22.44140625" style="48" bestFit="1" customWidth="1"/>
    <col min="8968" max="8968" width="25.44140625" style="48" customWidth="1"/>
    <col min="8969" max="8969" width="14.5546875" style="48" customWidth="1"/>
    <col min="8970" max="8970" width="11.6640625" style="48" customWidth="1"/>
    <col min="8971" max="8971" width="12.5546875" style="48" customWidth="1"/>
    <col min="8972" max="8972" width="13" style="48" customWidth="1"/>
    <col min="8973" max="9216" width="9.109375" style="48"/>
    <col min="9217" max="9217" width="17.44140625" style="48" customWidth="1"/>
    <col min="9218" max="9219" width="20.88671875" style="48" customWidth="1"/>
    <col min="9220" max="9220" width="26" style="48" bestFit="1" customWidth="1"/>
    <col min="9221" max="9221" width="21.33203125" style="48" bestFit="1" customWidth="1"/>
    <col min="9222" max="9222" width="20.109375" style="48" bestFit="1" customWidth="1"/>
    <col min="9223" max="9223" width="22.44140625" style="48" bestFit="1" customWidth="1"/>
    <col min="9224" max="9224" width="25.44140625" style="48" customWidth="1"/>
    <col min="9225" max="9225" width="14.5546875" style="48" customWidth="1"/>
    <col min="9226" max="9226" width="11.6640625" style="48" customWidth="1"/>
    <col min="9227" max="9227" width="12.5546875" style="48" customWidth="1"/>
    <col min="9228" max="9228" width="13" style="48" customWidth="1"/>
    <col min="9229" max="9472" width="9.109375" style="48"/>
    <col min="9473" max="9473" width="17.44140625" style="48" customWidth="1"/>
    <col min="9474" max="9475" width="20.88671875" style="48" customWidth="1"/>
    <col min="9476" max="9476" width="26" style="48" bestFit="1" customWidth="1"/>
    <col min="9477" max="9477" width="21.33203125" style="48" bestFit="1" customWidth="1"/>
    <col min="9478" max="9478" width="20.109375" style="48" bestFit="1" customWidth="1"/>
    <col min="9479" max="9479" width="22.44140625" style="48" bestFit="1" customWidth="1"/>
    <col min="9480" max="9480" width="25.44140625" style="48" customWidth="1"/>
    <col min="9481" max="9481" width="14.5546875" style="48" customWidth="1"/>
    <col min="9482" max="9482" width="11.6640625" style="48" customWidth="1"/>
    <col min="9483" max="9483" width="12.5546875" style="48" customWidth="1"/>
    <col min="9484" max="9484" width="13" style="48" customWidth="1"/>
    <col min="9485" max="9728" width="9.109375" style="48"/>
    <col min="9729" max="9729" width="17.44140625" style="48" customWidth="1"/>
    <col min="9730" max="9731" width="20.88671875" style="48" customWidth="1"/>
    <col min="9732" max="9732" width="26" style="48" bestFit="1" customWidth="1"/>
    <col min="9733" max="9733" width="21.33203125" style="48" bestFit="1" customWidth="1"/>
    <col min="9734" max="9734" width="20.109375" style="48" bestFit="1" customWidth="1"/>
    <col min="9735" max="9735" width="22.44140625" style="48" bestFit="1" customWidth="1"/>
    <col min="9736" max="9736" width="25.44140625" style="48" customWidth="1"/>
    <col min="9737" max="9737" width="14.5546875" style="48" customWidth="1"/>
    <col min="9738" max="9738" width="11.6640625" style="48" customWidth="1"/>
    <col min="9739" max="9739" width="12.5546875" style="48" customWidth="1"/>
    <col min="9740" max="9740" width="13" style="48" customWidth="1"/>
    <col min="9741" max="9984" width="9.109375" style="48"/>
    <col min="9985" max="9985" width="17.44140625" style="48" customWidth="1"/>
    <col min="9986" max="9987" width="20.88671875" style="48" customWidth="1"/>
    <col min="9988" max="9988" width="26" style="48" bestFit="1" customWidth="1"/>
    <col min="9989" max="9989" width="21.33203125" style="48" bestFit="1" customWidth="1"/>
    <col min="9990" max="9990" width="20.109375" style="48" bestFit="1" customWidth="1"/>
    <col min="9991" max="9991" width="22.44140625" style="48" bestFit="1" customWidth="1"/>
    <col min="9992" max="9992" width="25.44140625" style="48" customWidth="1"/>
    <col min="9993" max="9993" width="14.5546875" style="48" customWidth="1"/>
    <col min="9994" max="9994" width="11.6640625" style="48" customWidth="1"/>
    <col min="9995" max="9995" width="12.5546875" style="48" customWidth="1"/>
    <col min="9996" max="9996" width="13" style="48" customWidth="1"/>
    <col min="9997" max="10240" width="9.109375" style="48"/>
    <col min="10241" max="10241" width="17.44140625" style="48" customWidth="1"/>
    <col min="10242" max="10243" width="20.88671875" style="48" customWidth="1"/>
    <col min="10244" max="10244" width="26" style="48" bestFit="1" customWidth="1"/>
    <col min="10245" max="10245" width="21.33203125" style="48" bestFit="1" customWidth="1"/>
    <col min="10246" max="10246" width="20.109375" style="48" bestFit="1" customWidth="1"/>
    <col min="10247" max="10247" width="22.44140625" style="48" bestFit="1" customWidth="1"/>
    <col min="10248" max="10248" width="25.44140625" style="48" customWidth="1"/>
    <col min="10249" max="10249" width="14.5546875" style="48" customWidth="1"/>
    <col min="10250" max="10250" width="11.6640625" style="48" customWidth="1"/>
    <col min="10251" max="10251" width="12.5546875" style="48" customWidth="1"/>
    <col min="10252" max="10252" width="13" style="48" customWidth="1"/>
    <col min="10253" max="10496" width="9.109375" style="48"/>
    <col min="10497" max="10497" width="17.44140625" style="48" customWidth="1"/>
    <col min="10498" max="10499" width="20.88671875" style="48" customWidth="1"/>
    <col min="10500" max="10500" width="26" style="48" bestFit="1" customWidth="1"/>
    <col min="10501" max="10501" width="21.33203125" style="48" bestFit="1" customWidth="1"/>
    <col min="10502" max="10502" width="20.109375" style="48" bestFit="1" customWidth="1"/>
    <col min="10503" max="10503" width="22.44140625" style="48" bestFit="1" customWidth="1"/>
    <col min="10504" max="10504" width="25.44140625" style="48" customWidth="1"/>
    <col min="10505" max="10505" width="14.5546875" style="48" customWidth="1"/>
    <col min="10506" max="10506" width="11.6640625" style="48" customWidth="1"/>
    <col min="10507" max="10507" width="12.5546875" style="48" customWidth="1"/>
    <col min="10508" max="10508" width="13" style="48" customWidth="1"/>
    <col min="10509" max="10752" width="9.109375" style="48"/>
    <col min="10753" max="10753" width="17.44140625" style="48" customWidth="1"/>
    <col min="10754" max="10755" width="20.88671875" style="48" customWidth="1"/>
    <col min="10756" max="10756" width="26" style="48" bestFit="1" customWidth="1"/>
    <col min="10757" max="10757" width="21.33203125" style="48" bestFit="1" customWidth="1"/>
    <col min="10758" max="10758" width="20.109375" style="48" bestFit="1" customWidth="1"/>
    <col min="10759" max="10759" width="22.44140625" style="48" bestFit="1" customWidth="1"/>
    <col min="10760" max="10760" width="25.44140625" style="48" customWidth="1"/>
    <col min="10761" max="10761" width="14.5546875" style="48" customWidth="1"/>
    <col min="10762" max="10762" width="11.6640625" style="48" customWidth="1"/>
    <col min="10763" max="10763" width="12.5546875" style="48" customWidth="1"/>
    <col min="10764" max="10764" width="13" style="48" customWidth="1"/>
    <col min="10765" max="11008" width="9.109375" style="48"/>
    <col min="11009" max="11009" width="17.44140625" style="48" customWidth="1"/>
    <col min="11010" max="11011" width="20.88671875" style="48" customWidth="1"/>
    <col min="11012" max="11012" width="26" style="48" bestFit="1" customWidth="1"/>
    <col min="11013" max="11013" width="21.33203125" style="48" bestFit="1" customWidth="1"/>
    <col min="11014" max="11014" width="20.109375" style="48" bestFit="1" customWidth="1"/>
    <col min="11015" max="11015" width="22.44140625" style="48" bestFit="1" customWidth="1"/>
    <col min="11016" max="11016" width="25.44140625" style="48" customWidth="1"/>
    <col min="11017" max="11017" width="14.5546875" style="48" customWidth="1"/>
    <col min="11018" max="11018" width="11.6640625" style="48" customWidth="1"/>
    <col min="11019" max="11019" width="12.5546875" style="48" customWidth="1"/>
    <col min="11020" max="11020" width="13" style="48" customWidth="1"/>
    <col min="11021" max="11264" width="9.109375" style="48"/>
    <col min="11265" max="11265" width="17.44140625" style="48" customWidth="1"/>
    <col min="11266" max="11267" width="20.88671875" style="48" customWidth="1"/>
    <col min="11268" max="11268" width="26" style="48" bestFit="1" customWidth="1"/>
    <col min="11269" max="11269" width="21.33203125" style="48" bestFit="1" customWidth="1"/>
    <col min="11270" max="11270" width="20.109375" style="48" bestFit="1" customWidth="1"/>
    <col min="11271" max="11271" width="22.44140625" style="48" bestFit="1" customWidth="1"/>
    <col min="11272" max="11272" width="25.44140625" style="48" customWidth="1"/>
    <col min="11273" max="11273" width="14.5546875" style="48" customWidth="1"/>
    <col min="11274" max="11274" width="11.6640625" style="48" customWidth="1"/>
    <col min="11275" max="11275" width="12.5546875" style="48" customWidth="1"/>
    <col min="11276" max="11276" width="13" style="48" customWidth="1"/>
    <col min="11277" max="11520" width="9.109375" style="48"/>
    <col min="11521" max="11521" width="17.44140625" style="48" customWidth="1"/>
    <col min="11522" max="11523" width="20.88671875" style="48" customWidth="1"/>
    <col min="11524" max="11524" width="26" style="48" bestFit="1" customWidth="1"/>
    <col min="11525" max="11525" width="21.33203125" style="48" bestFit="1" customWidth="1"/>
    <col min="11526" max="11526" width="20.109375" style="48" bestFit="1" customWidth="1"/>
    <col min="11527" max="11527" width="22.44140625" style="48" bestFit="1" customWidth="1"/>
    <col min="11528" max="11528" width="25.44140625" style="48" customWidth="1"/>
    <col min="11529" max="11529" width="14.5546875" style="48" customWidth="1"/>
    <col min="11530" max="11530" width="11.6640625" style="48" customWidth="1"/>
    <col min="11531" max="11531" width="12.5546875" style="48" customWidth="1"/>
    <col min="11532" max="11532" width="13" style="48" customWidth="1"/>
    <col min="11533" max="11776" width="9.109375" style="48"/>
    <col min="11777" max="11777" width="17.44140625" style="48" customWidth="1"/>
    <col min="11778" max="11779" width="20.88671875" style="48" customWidth="1"/>
    <col min="11780" max="11780" width="26" style="48" bestFit="1" customWidth="1"/>
    <col min="11781" max="11781" width="21.33203125" style="48" bestFit="1" customWidth="1"/>
    <col min="11782" max="11782" width="20.109375" style="48" bestFit="1" customWidth="1"/>
    <col min="11783" max="11783" width="22.44140625" style="48" bestFit="1" customWidth="1"/>
    <col min="11784" max="11784" width="25.44140625" style="48" customWidth="1"/>
    <col min="11785" max="11785" width="14.5546875" style="48" customWidth="1"/>
    <col min="11786" max="11786" width="11.6640625" style="48" customWidth="1"/>
    <col min="11787" max="11787" width="12.5546875" style="48" customWidth="1"/>
    <col min="11788" max="11788" width="13" style="48" customWidth="1"/>
    <col min="11789" max="12032" width="9.109375" style="48"/>
    <col min="12033" max="12033" width="17.44140625" style="48" customWidth="1"/>
    <col min="12034" max="12035" width="20.88671875" style="48" customWidth="1"/>
    <col min="12036" max="12036" width="26" style="48" bestFit="1" customWidth="1"/>
    <col min="12037" max="12037" width="21.33203125" style="48" bestFit="1" customWidth="1"/>
    <col min="12038" max="12038" width="20.109375" style="48" bestFit="1" customWidth="1"/>
    <col min="12039" max="12039" width="22.44140625" style="48" bestFit="1" customWidth="1"/>
    <col min="12040" max="12040" width="25.44140625" style="48" customWidth="1"/>
    <col min="12041" max="12041" width="14.5546875" style="48" customWidth="1"/>
    <col min="12042" max="12042" width="11.6640625" style="48" customWidth="1"/>
    <col min="12043" max="12043" width="12.5546875" style="48" customWidth="1"/>
    <col min="12044" max="12044" width="13" style="48" customWidth="1"/>
    <col min="12045" max="12288" width="9.109375" style="48"/>
    <col min="12289" max="12289" width="17.44140625" style="48" customWidth="1"/>
    <col min="12290" max="12291" width="20.88671875" style="48" customWidth="1"/>
    <col min="12292" max="12292" width="26" style="48" bestFit="1" customWidth="1"/>
    <col min="12293" max="12293" width="21.33203125" style="48" bestFit="1" customWidth="1"/>
    <col min="12294" max="12294" width="20.109375" style="48" bestFit="1" customWidth="1"/>
    <col min="12295" max="12295" width="22.44140625" style="48" bestFit="1" customWidth="1"/>
    <col min="12296" max="12296" width="25.44140625" style="48" customWidth="1"/>
    <col min="12297" max="12297" width="14.5546875" style="48" customWidth="1"/>
    <col min="12298" max="12298" width="11.6640625" style="48" customWidth="1"/>
    <col min="12299" max="12299" width="12.5546875" style="48" customWidth="1"/>
    <col min="12300" max="12300" width="13" style="48" customWidth="1"/>
    <col min="12301" max="12544" width="9.109375" style="48"/>
    <col min="12545" max="12545" width="17.44140625" style="48" customWidth="1"/>
    <col min="12546" max="12547" width="20.88671875" style="48" customWidth="1"/>
    <col min="12548" max="12548" width="26" style="48" bestFit="1" customWidth="1"/>
    <col min="12549" max="12549" width="21.33203125" style="48" bestFit="1" customWidth="1"/>
    <col min="12550" max="12550" width="20.109375" style="48" bestFit="1" customWidth="1"/>
    <col min="12551" max="12551" width="22.44140625" style="48" bestFit="1" customWidth="1"/>
    <col min="12552" max="12552" width="25.44140625" style="48" customWidth="1"/>
    <col min="12553" max="12553" width="14.5546875" style="48" customWidth="1"/>
    <col min="12554" max="12554" width="11.6640625" style="48" customWidth="1"/>
    <col min="12555" max="12555" width="12.5546875" style="48" customWidth="1"/>
    <col min="12556" max="12556" width="13" style="48" customWidth="1"/>
    <col min="12557" max="12800" width="9.109375" style="48"/>
    <col min="12801" max="12801" width="17.44140625" style="48" customWidth="1"/>
    <col min="12802" max="12803" width="20.88671875" style="48" customWidth="1"/>
    <col min="12804" max="12804" width="26" style="48" bestFit="1" customWidth="1"/>
    <col min="12805" max="12805" width="21.33203125" style="48" bestFit="1" customWidth="1"/>
    <col min="12806" max="12806" width="20.109375" style="48" bestFit="1" customWidth="1"/>
    <col min="12807" max="12807" width="22.44140625" style="48" bestFit="1" customWidth="1"/>
    <col min="12808" max="12808" width="25.44140625" style="48" customWidth="1"/>
    <col min="12809" max="12809" width="14.5546875" style="48" customWidth="1"/>
    <col min="12810" max="12810" width="11.6640625" style="48" customWidth="1"/>
    <col min="12811" max="12811" width="12.5546875" style="48" customWidth="1"/>
    <col min="12812" max="12812" width="13" style="48" customWidth="1"/>
    <col min="12813" max="13056" width="9.109375" style="48"/>
    <col min="13057" max="13057" width="17.44140625" style="48" customWidth="1"/>
    <col min="13058" max="13059" width="20.88671875" style="48" customWidth="1"/>
    <col min="13060" max="13060" width="26" style="48" bestFit="1" customWidth="1"/>
    <col min="13061" max="13061" width="21.33203125" style="48" bestFit="1" customWidth="1"/>
    <col min="13062" max="13062" width="20.109375" style="48" bestFit="1" customWidth="1"/>
    <col min="13063" max="13063" width="22.44140625" style="48" bestFit="1" customWidth="1"/>
    <col min="13064" max="13064" width="25.44140625" style="48" customWidth="1"/>
    <col min="13065" max="13065" width="14.5546875" style="48" customWidth="1"/>
    <col min="13066" max="13066" width="11.6640625" style="48" customWidth="1"/>
    <col min="13067" max="13067" width="12.5546875" style="48" customWidth="1"/>
    <col min="13068" max="13068" width="13" style="48" customWidth="1"/>
    <col min="13069" max="13312" width="9.109375" style="48"/>
    <col min="13313" max="13313" width="17.44140625" style="48" customWidth="1"/>
    <col min="13314" max="13315" width="20.88671875" style="48" customWidth="1"/>
    <col min="13316" max="13316" width="26" style="48" bestFit="1" customWidth="1"/>
    <col min="13317" max="13317" width="21.33203125" style="48" bestFit="1" customWidth="1"/>
    <col min="13318" max="13318" width="20.109375" style="48" bestFit="1" customWidth="1"/>
    <col min="13319" max="13319" width="22.44140625" style="48" bestFit="1" customWidth="1"/>
    <col min="13320" max="13320" width="25.44140625" style="48" customWidth="1"/>
    <col min="13321" max="13321" width="14.5546875" style="48" customWidth="1"/>
    <col min="13322" max="13322" width="11.6640625" style="48" customWidth="1"/>
    <col min="13323" max="13323" width="12.5546875" style="48" customWidth="1"/>
    <col min="13324" max="13324" width="13" style="48" customWidth="1"/>
    <col min="13325" max="13568" width="9.109375" style="48"/>
    <col min="13569" max="13569" width="17.44140625" style="48" customWidth="1"/>
    <col min="13570" max="13571" width="20.88671875" style="48" customWidth="1"/>
    <col min="13572" max="13572" width="26" style="48" bestFit="1" customWidth="1"/>
    <col min="13573" max="13573" width="21.33203125" style="48" bestFit="1" customWidth="1"/>
    <col min="13574" max="13574" width="20.109375" style="48" bestFit="1" customWidth="1"/>
    <col min="13575" max="13575" width="22.44140625" style="48" bestFit="1" customWidth="1"/>
    <col min="13576" max="13576" width="25.44140625" style="48" customWidth="1"/>
    <col min="13577" max="13577" width="14.5546875" style="48" customWidth="1"/>
    <col min="13578" max="13578" width="11.6640625" style="48" customWidth="1"/>
    <col min="13579" max="13579" width="12.5546875" style="48" customWidth="1"/>
    <col min="13580" max="13580" width="13" style="48" customWidth="1"/>
    <col min="13581" max="13824" width="9.109375" style="48"/>
    <col min="13825" max="13825" width="17.44140625" style="48" customWidth="1"/>
    <col min="13826" max="13827" width="20.88671875" style="48" customWidth="1"/>
    <col min="13828" max="13828" width="26" style="48" bestFit="1" customWidth="1"/>
    <col min="13829" max="13829" width="21.33203125" style="48" bestFit="1" customWidth="1"/>
    <col min="13830" max="13830" width="20.109375" style="48" bestFit="1" customWidth="1"/>
    <col min="13831" max="13831" width="22.44140625" style="48" bestFit="1" customWidth="1"/>
    <col min="13832" max="13832" width="25.44140625" style="48" customWidth="1"/>
    <col min="13833" max="13833" width="14.5546875" style="48" customWidth="1"/>
    <col min="13834" max="13834" width="11.6640625" style="48" customWidth="1"/>
    <col min="13835" max="13835" width="12.5546875" style="48" customWidth="1"/>
    <col min="13836" max="13836" width="13" style="48" customWidth="1"/>
    <col min="13837" max="14080" width="9.109375" style="48"/>
    <col min="14081" max="14081" width="17.44140625" style="48" customWidth="1"/>
    <col min="14082" max="14083" width="20.88671875" style="48" customWidth="1"/>
    <col min="14084" max="14084" width="26" style="48" bestFit="1" customWidth="1"/>
    <col min="14085" max="14085" width="21.33203125" style="48" bestFit="1" customWidth="1"/>
    <col min="14086" max="14086" width="20.109375" style="48" bestFit="1" customWidth="1"/>
    <col min="14087" max="14087" width="22.44140625" style="48" bestFit="1" customWidth="1"/>
    <col min="14088" max="14088" width="25.44140625" style="48" customWidth="1"/>
    <col min="14089" max="14089" width="14.5546875" style="48" customWidth="1"/>
    <col min="14090" max="14090" width="11.6640625" style="48" customWidth="1"/>
    <col min="14091" max="14091" width="12.5546875" style="48" customWidth="1"/>
    <col min="14092" max="14092" width="13" style="48" customWidth="1"/>
    <col min="14093" max="14336" width="9.109375" style="48"/>
    <col min="14337" max="14337" width="17.44140625" style="48" customWidth="1"/>
    <col min="14338" max="14339" width="20.88671875" style="48" customWidth="1"/>
    <col min="14340" max="14340" width="26" style="48" bestFit="1" customWidth="1"/>
    <col min="14341" max="14341" width="21.33203125" style="48" bestFit="1" customWidth="1"/>
    <col min="14342" max="14342" width="20.109375" style="48" bestFit="1" customWidth="1"/>
    <col min="14343" max="14343" width="22.44140625" style="48" bestFit="1" customWidth="1"/>
    <col min="14344" max="14344" width="25.44140625" style="48" customWidth="1"/>
    <col min="14345" max="14345" width="14.5546875" style="48" customWidth="1"/>
    <col min="14346" max="14346" width="11.6640625" style="48" customWidth="1"/>
    <col min="14347" max="14347" width="12.5546875" style="48" customWidth="1"/>
    <col min="14348" max="14348" width="13" style="48" customWidth="1"/>
    <col min="14349" max="14592" width="9.109375" style="48"/>
    <col min="14593" max="14593" width="17.44140625" style="48" customWidth="1"/>
    <col min="14594" max="14595" width="20.88671875" style="48" customWidth="1"/>
    <col min="14596" max="14596" width="26" style="48" bestFit="1" customWidth="1"/>
    <col min="14597" max="14597" width="21.33203125" style="48" bestFit="1" customWidth="1"/>
    <col min="14598" max="14598" width="20.109375" style="48" bestFit="1" customWidth="1"/>
    <col min="14599" max="14599" width="22.44140625" style="48" bestFit="1" customWidth="1"/>
    <col min="14600" max="14600" width="25.44140625" style="48" customWidth="1"/>
    <col min="14601" max="14601" width="14.5546875" style="48" customWidth="1"/>
    <col min="14602" max="14602" width="11.6640625" style="48" customWidth="1"/>
    <col min="14603" max="14603" width="12.5546875" style="48" customWidth="1"/>
    <col min="14604" max="14604" width="13" style="48" customWidth="1"/>
    <col min="14605" max="14848" width="9.109375" style="48"/>
    <col min="14849" max="14849" width="17.44140625" style="48" customWidth="1"/>
    <col min="14850" max="14851" width="20.88671875" style="48" customWidth="1"/>
    <col min="14852" max="14852" width="26" style="48" bestFit="1" customWidth="1"/>
    <col min="14853" max="14853" width="21.33203125" style="48" bestFit="1" customWidth="1"/>
    <col min="14854" max="14854" width="20.109375" style="48" bestFit="1" customWidth="1"/>
    <col min="14855" max="14855" width="22.44140625" style="48" bestFit="1" customWidth="1"/>
    <col min="14856" max="14856" width="25.44140625" style="48" customWidth="1"/>
    <col min="14857" max="14857" width="14.5546875" style="48" customWidth="1"/>
    <col min="14858" max="14858" width="11.6640625" style="48" customWidth="1"/>
    <col min="14859" max="14859" width="12.5546875" style="48" customWidth="1"/>
    <col min="14860" max="14860" width="13" style="48" customWidth="1"/>
    <col min="14861" max="15104" width="9.109375" style="48"/>
    <col min="15105" max="15105" width="17.44140625" style="48" customWidth="1"/>
    <col min="15106" max="15107" width="20.88671875" style="48" customWidth="1"/>
    <col min="15108" max="15108" width="26" style="48" bestFit="1" customWidth="1"/>
    <col min="15109" max="15109" width="21.33203125" style="48" bestFit="1" customWidth="1"/>
    <col min="15110" max="15110" width="20.109375" style="48" bestFit="1" customWidth="1"/>
    <col min="15111" max="15111" width="22.44140625" style="48" bestFit="1" customWidth="1"/>
    <col min="15112" max="15112" width="25.44140625" style="48" customWidth="1"/>
    <col min="15113" max="15113" width="14.5546875" style="48" customWidth="1"/>
    <col min="15114" max="15114" width="11.6640625" style="48" customWidth="1"/>
    <col min="15115" max="15115" width="12.5546875" style="48" customWidth="1"/>
    <col min="15116" max="15116" width="13" style="48" customWidth="1"/>
    <col min="15117" max="15360" width="9.109375" style="48"/>
    <col min="15361" max="15361" width="17.44140625" style="48" customWidth="1"/>
    <col min="15362" max="15363" width="20.88671875" style="48" customWidth="1"/>
    <col min="15364" max="15364" width="26" style="48" bestFit="1" customWidth="1"/>
    <col min="15365" max="15365" width="21.33203125" style="48" bestFit="1" customWidth="1"/>
    <col min="15366" max="15366" width="20.109375" style="48" bestFit="1" customWidth="1"/>
    <col min="15367" max="15367" width="22.44140625" style="48" bestFit="1" customWidth="1"/>
    <col min="15368" max="15368" width="25.44140625" style="48" customWidth="1"/>
    <col min="15369" max="15369" width="14.5546875" style="48" customWidth="1"/>
    <col min="15370" max="15370" width="11.6640625" style="48" customWidth="1"/>
    <col min="15371" max="15371" width="12.5546875" style="48" customWidth="1"/>
    <col min="15372" max="15372" width="13" style="48" customWidth="1"/>
    <col min="15373" max="15616" width="9.109375" style="48"/>
    <col min="15617" max="15617" width="17.44140625" style="48" customWidth="1"/>
    <col min="15618" max="15619" width="20.88671875" style="48" customWidth="1"/>
    <col min="15620" max="15620" width="26" style="48" bestFit="1" customWidth="1"/>
    <col min="15621" max="15621" width="21.33203125" style="48" bestFit="1" customWidth="1"/>
    <col min="15622" max="15622" width="20.109375" style="48" bestFit="1" customWidth="1"/>
    <col min="15623" max="15623" width="22.44140625" style="48" bestFit="1" customWidth="1"/>
    <col min="15624" max="15624" width="25.44140625" style="48" customWidth="1"/>
    <col min="15625" max="15625" width="14.5546875" style="48" customWidth="1"/>
    <col min="15626" max="15626" width="11.6640625" style="48" customWidth="1"/>
    <col min="15627" max="15627" width="12.5546875" style="48" customWidth="1"/>
    <col min="15628" max="15628" width="13" style="48" customWidth="1"/>
    <col min="15629" max="15872" width="9.109375" style="48"/>
    <col min="15873" max="15873" width="17.44140625" style="48" customWidth="1"/>
    <col min="15874" max="15875" width="20.88671875" style="48" customWidth="1"/>
    <col min="15876" max="15876" width="26" style="48" bestFit="1" customWidth="1"/>
    <col min="15877" max="15877" width="21.33203125" style="48" bestFit="1" customWidth="1"/>
    <col min="15878" max="15878" width="20.109375" style="48" bestFit="1" customWidth="1"/>
    <col min="15879" max="15879" width="22.44140625" style="48" bestFit="1" customWidth="1"/>
    <col min="15880" max="15880" width="25.44140625" style="48" customWidth="1"/>
    <col min="15881" max="15881" width="14.5546875" style="48" customWidth="1"/>
    <col min="15882" max="15882" width="11.6640625" style="48" customWidth="1"/>
    <col min="15883" max="15883" width="12.5546875" style="48" customWidth="1"/>
    <col min="15884" max="15884" width="13" style="48" customWidth="1"/>
    <col min="15885" max="16128" width="9.109375" style="48"/>
    <col min="16129" max="16129" width="17.44140625" style="48" customWidth="1"/>
    <col min="16130" max="16131" width="20.88671875" style="48" customWidth="1"/>
    <col min="16132" max="16132" width="26" style="48" bestFit="1" customWidth="1"/>
    <col min="16133" max="16133" width="21.33203125" style="48" bestFit="1" customWidth="1"/>
    <col min="16134" max="16134" width="20.109375" style="48" bestFit="1" customWidth="1"/>
    <col min="16135" max="16135" width="22.44140625" style="48" bestFit="1" customWidth="1"/>
    <col min="16136" max="16136" width="25.44140625" style="48" customWidth="1"/>
    <col min="16137" max="16137" width="14.5546875" style="48" customWidth="1"/>
    <col min="16138" max="16138" width="11.6640625" style="48" customWidth="1"/>
    <col min="16139" max="16139" width="12.5546875" style="48" customWidth="1"/>
    <col min="16140" max="16140" width="13" style="48" customWidth="1"/>
    <col min="16141" max="16384" width="9.109375" style="48"/>
  </cols>
  <sheetData>
    <row r="1" spans="1:8" s="23" customFormat="1" ht="17.399999999999999" x14ac:dyDescent="0.3">
      <c r="A1" s="45" t="s">
        <v>125</v>
      </c>
    </row>
    <row r="2" spans="1:8" ht="60" customHeight="1" x14ac:dyDescent="0.25">
      <c r="A2" s="46"/>
      <c r="B2" s="47" t="s">
        <v>91</v>
      </c>
      <c r="C2" s="47" t="s">
        <v>92</v>
      </c>
      <c r="D2" s="47" t="s">
        <v>93</v>
      </c>
      <c r="E2" s="47" t="s">
        <v>94</v>
      </c>
      <c r="F2" s="47" t="s">
        <v>95</v>
      </c>
      <c r="G2" s="47" t="s">
        <v>96</v>
      </c>
      <c r="H2" s="47" t="s">
        <v>127</v>
      </c>
    </row>
    <row r="3" spans="1:8" x14ac:dyDescent="0.25">
      <c r="A3" s="61" t="s">
        <v>97</v>
      </c>
      <c r="B3" s="67" t="s">
        <v>103</v>
      </c>
      <c r="C3" s="67" t="s">
        <v>104</v>
      </c>
      <c r="D3" s="67" t="s">
        <v>105</v>
      </c>
      <c r="E3" s="67" t="s">
        <v>106</v>
      </c>
      <c r="F3" s="67" t="s">
        <v>107</v>
      </c>
      <c r="G3" s="67" t="s">
        <v>108</v>
      </c>
      <c r="H3" s="67" t="s">
        <v>128</v>
      </c>
    </row>
    <row r="4" spans="1:8" x14ac:dyDescent="0.25">
      <c r="A4" s="49" t="s">
        <v>48</v>
      </c>
      <c r="B4" s="50">
        <v>2.2000000000000001E-3</v>
      </c>
      <c r="C4" s="50">
        <v>6.9999999999999999E-4</v>
      </c>
      <c r="D4" s="50">
        <v>6.6E-3</v>
      </c>
      <c r="E4" s="50">
        <v>7.2099999999999996E-4</v>
      </c>
      <c r="F4" s="50">
        <v>1.941E-2</v>
      </c>
      <c r="G4" s="50">
        <v>9.9871000000000005E-3</v>
      </c>
      <c r="H4" s="51">
        <v>4.8309999999999999E-2</v>
      </c>
    </row>
    <row r="5" spans="1:8" ht="15.6" x14ac:dyDescent="0.35">
      <c r="A5" s="52" t="s">
        <v>66</v>
      </c>
      <c r="B5" s="53">
        <v>2.2000000000000001E-3</v>
      </c>
      <c r="C5" s="53">
        <v>6.9999999999999999E-4</v>
      </c>
      <c r="D5" s="53">
        <v>6.6E-3</v>
      </c>
      <c r="E5" s="53">
        <v>7.2099999999999996E-4</v>
      </c>
      <c r="F5" s="53">
        <v>1.941E-2</v>
      </c>
      <c r="G5" s="53">
        <v>9.9871000000000005E-3</v>
      </c>
      <c r="H5" s="54">
        <v>4.8309999999999999E-2</v>
      </c>
    </row>
    <row r="6" spans="1:8" ht="15.6" x14ac:dyDescent="0.35">
      <c r="A6" s="52" t="s">
        <v>67</v>
      </c>
      <c r="B6" s="53">
        <v>2.2000000000000001E-3</v>
      </c>
      <c r="C6" s="53">
        <v>6.9999999999999999E-4</v>
      </c>
      <c r="D6" s="53">
        <v>6.6E-3</v>
      </c>
      <c r="E6" s="53">
        <v>7.2099999999999996E-4</v>
      </c>
      <c r="F6" s="53">
        <v>1.941E-2</v>
      </c>
      <c r="G6" s="53">
        <v>9.9871000000000005E-3</v>
      </c>
      <c r="H6" s="54">
        <v>4.8309999999999999E-2</v>
      </c>
    </row>
    <row r="7" spans="1:8" ht="15.6" x14ac:dyDescent="0.35">
      <c r="A7" s="52" t="s">
        <v>68</v>
      </c>
      <c r="B7" s="53">
        <v>2.0500000000000002E-3</v>
      </c>
      <c r="C7" s="53">
        <v>8.09E-3</v>
      </c>
      <c r="D7" s="53">
        <v>0.94</v>
      </c>
      <c r="E7" s="53">
        <v>5.9100000000000005E-4</v>
      </c>
      <c r="F7" s="53">
        <v>5.8799999999999998E-4</v>
      </c>
      <c r="G7" s="53">
        <v>5.8799999999999998E-4</v>
      </c>
      <c r="H7" s="54">
        <v>5.8799999999999998E-4</v>
      </c>
    </row>
    <row r="8" spans="1:8" ht="15.6" x14ac:dyDescent="0.35">
      <c r="A8" s="52" t="s">
        <v>69</v>
      </c>
      <c r="B8" s="53">
        <v>3.1E-2</v>
      </c>
      <c r="C8" s="53">
        <v>2.4E-2</v>
      </c>
      <c r="D8" s="53">
        <v>0.32</v>
      </c>
      <c r="E8" s="53">
        <v>1.0999999999999999E-2</v>
      </c>
      <c r="F8" s="53">
        <v>2.21</v>
      </c>
      <c r="G8" s="53">
        <v>4.08</v>
      </c>
      <c r="H8" s="54">
        <v>3.17</v>
      </c>
    </row>
    <row r="9" spans="1:8" x14ac:dyDescent="0.25">
      <c r="A9" s="52" t="s">
        <v>53</v>
      </c>
      <c r="B9" s="53">
        <v>2.5140000000000002E-3</v>
      </c>
      <c r="C9" s="53">
        <v>7.0500000000000001E-4</v>
      </c>
      <c r="D9" s="53">
        <v>2.0999999999999999E-3</v>
      </c>
      <c r="E9" s="53">
        <v>2.1590999999999999E-2</v>
      </c>
      <c r="F9" s="53">
        <v>2.9600000000000001E-2</v>
      </c>
      <c r="G9" s="53">
        <v>0.11799999999999999</v>
      </c>
      <c r="H9" s="54">
        <v>0.12</v>
      </c>
    </row>
    <row r="10" spans="1:8" x14ac:dyDescent="0.25">
      <c r="A10" s="55" t="s">
        <v>54</v>
      </c>
      <c r="B10" s="56">
        <v>6.6800000000000002E-3</v>
      </c>
      <c r="C10" s="56">
        <v>5.4999999999999997E-3</v>
      </c>
      <c r="D10" s="56">
        <v>8.2000000000000003E-2</v>
      </c>
      <c r="E10" s="56">
        <v>6.96E-3</v>
      </c>
      <c r="F10" s="56">
        <v>3.72</v>
      </c>
      <c r="G10" s="56">
        <v>0.317</v>
      </c>
      <c r="H10" s="57">
        <v>0.38600000000000001</v>
      </c>
    </row>
    <row r="11" spans="1:8" ht="16.8" x14ac:dyDescent="0.35">
      <c r="A11" s="58">
        <v>1</v>
      </c>
      <c r="B11" s="48" t="s">
        <v>109</v>
      </c>
    </row>
    <row r="12" spans="1:8" s="23" customFormat="1" x14ac:dyDescent="0.25"/>
    <row r="13" spans="1:8" x14ac:dyDescent="0.25">
      <c r="A13" s="60" t="s">
        <v>102</v>
      </c>
    </row>
    <row r="14" spans="1:8" x14ac:dyDescent="0.25">
      <c r="A14" s="62" t="s">
        <v>103</v>
      </c>
      <c r="B14" s="48" t="s">
        <v>110</v>
      </c>
    </row>
    <row r="15" spans="1:8" x14ac:dyDescent="0.25">
      <c r="A15" s="62" t="s">
        <v>104</v>
      </c>
      <c r="B15" s="48" t="s">
        <v>111</v>
      </c>
    </row>
    <row r="16" spans="1:8" x14ac:dyDescent="0.25">
      <c r="A16" s="62" t="s">
        <v>105</v>
      </c>
      <c r="B16" s="48" t="s">
        <v>112</v>
      </c>
    </row>
    <row r="17" spans="1:15" x14ac:dyDescent="0.25">
      <c r="A17" s="62" t="s">
        <v>106</v>
      </c>
      <c r="B17" s="48" t="s">
        <v>110</v>
      </c>
    </row>
    <row r="18" spans="1:15" x14ac:dyDescent="0.25">
      <c r="A18" s="62" t="s">
        <v>107</v>
      </c>
      <c r="B18" s="48" t="s">
        <v>113</v>
      </c>
    </row>
    <row r="19" spans="1:15" x14ac:dyDescent="0.25">
      <c r="A19" s="62" t="s">
        <v>108</v>
      </c>
      <c r="B19" s="48" t="s">
        <v>113</v>
      </c>
    </row>
    <row r="20" spans="1:15" x14ac:dyDescent="0.25">
      <c r="A20" s="62" t="s">
        <v>128</v>
      </c>
      <c r="B20" s="48" t="s">
        <v>113</v>
      </c>
    </row>
    <row r="21" spans="1:15" x14ac:dyDescent="0.25">
      <c r="A21" s="23"/>
      <c r="B21" s="23"/>
      <c r="C21" s="23"/>
    </row>
    <row r="22" spans="1:15" x14ac:dyDescent="0.25">
      <c r="B22" s="23"/>
    </row>
    <row r="23" spans="1:15" x14ac:dyDescent="0.25">
      <c r="B23" s="23"/>
    </row>
    <row r="24" spans="1:15" x14ac:dyDescent="0.25">
      <c r="B24" s="23"/>
      <c r="E24" s="23"/>
      <c r="O24" s="23"/>
    </row>
    <row r="30" spans="1:15" x14ac:dyDescent="0.25">
      <c r="F30" s="59"/>
    </row>
  </sheetData>
  <pageMargins left="0.75" right="0.75" top="1" bottom="1" header="0.5" footer="0.5"/>
  <pageSetup scale="4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3"/>
  <sheetViews>
    <sheetView workbookViewId="0"/>
  </sheetViews>
  <sheetFormatPr defaultColWidth="9.109375" defaultRowHeight="13.2" x14ac:dyDescent="0.25"/>
  <cols>
    <col min="1" max="1" width="19.88671875" style="279" bestFit="1" customWidth="1"/>
    <col min="2" max="2" width="15" style="279" bestFit="1" customWidth="1"/>
    <col min="3" max="3" width="25.5546875" style="280" bestFit="1" customWidth="1"/>
    <col min="4" max="4" width="27.6640625" style="280" bestFit="1" customWidth="1"/>
    <col min="5" max="5" width="228.109375" style="279" bestFit="1" customWidth="1"/>
    <col min="6" max="16384" width="9.109375" style="279"/>
  </cols>
  <sheetData>
    <row r="1" spans="1:5" ht="17.399999999999999" x14ac:dyDescent="0.3">
      <c r="A1" s="278" t="s">
        <v>445</v>
      </c>
    </row>
    <row r="2" spans="1:5" ht="13.8" thickBot="1" x14ac:dyDescent="0.3"/>
    <row r="3" spans="1:5" x14ac:dyDescent="0.25">
      <c r="A3" s="454" t="s">
        <v>446</v>
      </c>
      <c r="B3" s="455"/>
      <c r="C3" s="455"/>
      <c r="D3" s="455"/>
      <c r="E3" s="456"/>
    </row>
    <row r="4" spans="1:5" x14ac:dyDescent="0.25">
      <c r="A4" s="281" t="s">
        <v>447</v>
      </c>
      <c r="B4" s="282" t="s">
        <v>448</v>
      </c>
      <c r="C4" s="283" t="s">
        <v>449</v>
      </c>
      <c r="D4" s="283" t="s">
        <v>450</v>
      </c>
      <c r="E4" s="284" t="s">
        <v>118</v>
      </c>
    </row>
    <row r="5" spans="1:5" x14ac:dyDescent="0.25">
      <c r="A5" s="285" t="s">
        <v>460</v>
      </c>
      <c r="B5" s="286">
        <v>130000</v>
      </c>
      <c r="C5" s="287" t="s">
        <v>454</v>
      </c>
      <c r="D5" s="287" t="s">
        <v>461</v>
      </c>
      <c r="E5" s="288" t="s">
        <v>462</v>
      </c>
    </row>
    <row r="6" spans="1:5" ht="15.6" x14ac:dyDescent="0.25">
      <c r="A6" s="285" t="s">
        <v>453</v>
      </c>
      <c r="B6" s="286">
        <v>1023</v>
      </c>
      <c r="C6" s="287" t="s">
        <v>454</v>
      </c>
      <c r="D6" s="287" t="s">
        <v>455</v>
      </c>
      <c r="E6" s="288" t="s">
        <v>456</v>
      </c>
    </row>
    <row r="7" spans="1:5" x14ac:dyDescent="0.25">
      <c r="A7" s="285" t="s">
        <v>457</v>
      </c>
      <c r="B7" s="286">
        <v>5.8250000000000002</v>
      </c>
      <c r="C7" s="287" t="s">
        <v>146</v>
      </c>
      <c r="D7" s="287" t="s">
        <v>451</v>
      </c>
      <c r="E7" s="288" t="s">
        <v>452</v>
      </c>
    </row>
    <row r="8" spans="1:5" ht="13.8" thickBot="1" x14ac:dyDescent="0.3">
      <c r="A8" s="289"/>
    </row>
    <row r="9" spans="1:5" x14ac:dyDescent="0.25">
      <c r="A9" s="454" t="s">
        <v>458</v>
      </c>
      <c r="B9" s="455"/>
      <c r="C9" s="455"/>
      <c r="D9" s="456"/>
    </row>
    <row r="10" spans="1:5" x14ac:dyDescent="0.25">
      <c r="A10" s="281" t="s">
        <v>447</v>
      </c>
      <c r="B10" s="282" t="s">
        <v>448</v>
      </c>
      <c r="C10" s="283" t="s">
        <v>449</v>
      </c>
      <c r="D10" s="290" t="s">
        <v>450</v>
      </c>
      <c r="E10" s="291"/>
    </row>
    <row r="11" spans="1:5" x14ac:dyDescent="0.25">
      <c r="A11" s="285" t="s">
        <v>460</v>
      </c>
      <c r="B11" s="286">
        <f>B5*1000/1000000</f>
        <v>130</v>
      </c>
      <c r="C11" s="287" t="s">
        <v>146</v>
      </c>
      <c r="D11" s="292" t="s">
        <v>459</v>
      </c>
    </row>
    <row r="12" spans="1:5" x14ac:dyDescent="0.25">
      <c r="A12" s="285" t="s">
        <v>453</v>
      </c>
      <c r="B12" s="286">
        <f>B6</f>
        <v>1023</v>
      </c>
      <c r="C12" s="287" t="s">
        <v>146</v>
      </c>
      <c r="D12" s="292" t="s">
        <v>495</v>
      </c>
    </row>
    <row r="13" spans="1:5" x14ac:dyDescent="0.25">
      <c r="A13" s="285" t="s">
        <v>457</v>
      </c>
      <c r="B13" s="286">
        <f>B7*1000/42</f>
        <v>138.6904761904762</v>
      </c>
      <c r="C13" s="287" t="s">
        <v>146</v>
      </c>
      <c r="D13" s="292" t="s">
        <v>459</v>
      </c>
    </row>
  </sheetData>
  <mergeCells count="2">
    <mergeCell ref="A3:E3"/>
    <mergeCell ref="A9:D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
  <sheetViews>
    <sheetView showGridLines="0" zoomScale="90" zoomScaleNormal="90" workbookViewId="0"/>
  </sheetViews>
  <sheetFormatPr defaultColWidth="9.109375" defaultRowHeight="13.2" x14ac:dyDescent="0.25"/>
  <cols>
    <col min="1" max="1" width="40.5546875" style="2" bestFit="1" customWidth="1"/>
    <col min="2" max="3" width="20.6640625" style="44" customWidth="1"/>
    <col min="4" max="4" width="85.88671875" style="2" customWidth="1"/>
    <col min="5" max="16384" width="9.109375" style="2"/>
  </cols>
  <sheetData>
    <row r="1" spans="1:4" ht="17.399999999999999" x14ac:dyDescent="0.3">
      <c r="A1" s="1" t="s">
        <v>114</v>
      </c>
      <c r="B1" s="63"/>
      <c r="C1" s="63"/>
    </row>
    <row r="2" spans="1:4" ht="12" customHeight="1" x14ac:dyDescent="0.25">
      <c r="A2" s="3"/>
      <c r="B2" s="64"/>
      <c r="C2" s="64"/>
    </row>
    <row r="3" spans="1:4" ht="12" customHeight="1" x14ac:dyDescent="0.25">
      <c r="A3" s="158" t="s">
        <v>115</v>
      </c>
      <c r="B3" s="30" t="s">
        <v>116</v>
      </c>
      <c r="C3" s="30" t="s">
        <v>117</v>
      </c>
      <c r="D3" s="158" t="s">
        <v>118</v>
      </c>
    </row>
    <row r="4" spans="1:4" x14ac:dyDescent="0.25">
      <c r="A4" s="301" t="s">
        <v>436</v>
      </c>
      <c r="B4" s="65">
        <v>0.24</v>
      </c>
      <c r="C4" s="65" t="s">
        <v>119</v>
      </c>
      <c r="D4" s="301" t="s">
        <v>350</v>
      </c>
    </row>
    <row r="5" spans="1:4" x14ac:dyDescent="0.25">
      <c r="A5" s="301" t="s">
        <v>431</v>
      </c>
      <c r="B5" s="65">
        <v>0.5</v>
      </c>
      <c r="C5" s="65" t="s">
        <v>119</v>
      </c>
      <c r="D5" s="302" t="s">
        <v>403</v>
      </c>
    </row>
    <row r="6" spans="1:4" x14ac:dyDescent="0.25">
      <c r="A6" s="301" t="s">
        <v>432</v>
      </c>
      <c r="B6" s="65">
        <v>0.5</v>
      </c>
      <c r="C6" s="65" t="s">
        <v>119</v>
      </c>
      <c r="D6" s="301" t="s">
        <v>131</v>
      </c>
    </row>
    <row r="7" spans="1:4" x14ac:dyDescent="0.25">
      <c r="A7" s="303" t="s">
        <v>433</v>
      </c>
      <c r="B7" s="66">
        <f>24*365</f>
        <v>8760</v>
      </c>
      <c r="C7" s="65" t="s">
        <v>120</v>
      </c>
      <c r="D7" s="303" t="s">
        <v>121</v>
      </c>
    </row>
    <row r="8" spans="1:4" x14ac:dyDescent="0.25">
      <c r="A8" s="303" t="s">
        <v>434</v>
      </c>
      <c r="B8" s="66">
        <v>500</v>
      </c>
      <c r="C8" s="65" t="s">
        <v>120</v>
      </c>
      <c r="D8" s="303" t="s">
        <v>124</v>
      </c>
    </row>
    <row r="9" spans="1:4" x14ac:dyDescent="0.25">
      <c r="A9" s="301" t="s">
        <v>1</v>
      </c>
      <c r="B9" s="65" t="s">
        <v>122</v>
      </c>
      <c r="C9" s="65"/>
      <c r="D9" s="301" t="s">
        <v>123</v>
      </c>
    </row>
    <row r="10" spans="1:4" x14ac:dyDescent="0.25">
      <c r="A10" s="296" t="s">
        <v>471</v>
      </c>
      <c r="B10" s="295">
        <f>1/453.592</f>
        <v>2.2046244201837776E-3</v>
      </c>
      <c r="C10" s="297" t="s">
        <v>465</v>
      </c>
      <c r="D10" s="304" t="s">
        <v>462</v>
      </c>
    </row>
    <row r="11" spans="1:4" x14ac:dyDescent="0.25">
      <c r="A11" s="298" t="s">
        <v>470</v>
      </c>
      <c r="B11" s="299">
        <v>1.3410220900000001</v>
      </c>
      <c r="C11" s="297" t="s">
        <v>466</v>
      </c>
      <c r="D11" s="304" t="s">
        <v>462</v>
      </c>
    </row>
    <row r="12" spans="1:4" x14ac:dyDescent="0.25">
      <c r="A12" s="298" t="s">
        <v>469</v>
      </c>
      <c r="B12" s="300">
        <v>3.9291E-4</v>
      </c>
      <c r="C12" s="297" t="s">
        <v>467</v>
      </c>
      <c r="D12" s="304" t="s">
        <v>462</v>
      </c>
    </row>
    <row r="13" spans="1:4" x14ac:dyDescent="0.25">
      <c r="A13" s="298" t="s">
        <v>468</v>
      </c>
      <c r="B13" s="297">
        <v>2545.1</v>
      </c>
      <c r="C13" s="297" t="s">
        <v>472</v>
      </c>
      <c r="D13" s="304" t="s">
        <v>462</v>
      </c>
    </row>
    <row r="14" spans="1:4" x14ac:dyDescent="0.25">
      <c r="A14" s="298" t="s">
        <v>473</v>
      </c>
      <c r="B14" s="297">
        <v>3413.04</v>
      </c>
      <c r="C14" s="297" t="s">
        <v>474</v>
      </c>
      <c r="D14" s="304" t="s">
        <v>462</v>
      </c>
    </row>
    <row r="15" spans="1:4" ht="15.6" x14ac:dyDescent="0.25">
      <c r="A15" s="298" t="s">
        <v>478</v>
      </c>
      <c r="B15" s="297">
        <v>35.314700000000002</v>
      </c>
      <c r="C15" s="297" t="s">
        <v>479</v>
      </c>
      <c r="D15" s="304" t="s">
        <v>462</v>
      </c>
    </row>
    <row r="16" spans="1:4" x14ac:dyDescent="0.25">
      <c r="A16" s="298" t="s">
        <v>486</v>
      </c>
      <c r="B16" s="297">
        <v>7000</v>
      </c>
      <c r="C16" s="297" t="s">
        <v>472</v>
      </c>
      <c r="D16" s="304" t="s">
        <v>110</v>
      </c>
    </row>
    <row r="17" spans="1:4" x14ac:dyDescent="0.25">
      <c r="A17" s="298" t="s">
        <v>484</v>
      </c>
      <c r="B17" s="297">
        <f>Hp_to_Btu_hr_Conversion_Factor/Brake_Specific_Fuel_Consumption</f>
        <v>0.36358571428571429</v>
      </c>
      <c r="C17" s="297"/>
      <c r="D17" s="298" t="s">
        <v>485</v>
      </c>
    </row>
    <row r="20" spans="1:4" x14ac:dyDescent="0.25">
      <c r="B20" s="30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workbookViewId="0"/>
  </sheetViews>
  <sheetFormatPr defaultColWidth="9.109375" defaultRowHeight="14.4" x14ac:dyDescent="0.3"/>
  <cols>
    <col min="1" max="1" width="47.33203125" style="160" bestFit="1" customWidth="1"/>
    <col min="2" max="2" width="17.88671875" style="159" bestFit="1" customWidth="1"/>
    <col min="3" max="3" width="11" style="159" bestFit="1" customWidth="1"/>
    <col min="4" max="4" width="19.44140625" style="160" bestFit="1" customWidth="1"/>
    <col min="5" max="5" width="14.33203125" style="160" bestFit="1" customWidth="1"/>
    <col min="6" max="6" width="26" style="160" bestFit="1" customWidth="1"/>
    <col min="7" max="7" width="18.6640625" style="160" bestFit="1" customWidth="1"/>
    <col min="8" max="8" width="14.33203125" style="160" bestFit="1" customWidth="1"/>
    <col min="9" max="10" width="26" style="160" bestFit="1" customWidth="1"/>
    <col min="11" max="11" width="18.6640625" style="160" bestFit="1" customWidth="1"/>
    <col min="12" max="12" width="13.44140625" style="160" bestFit="1" customWidth="1"/>
    <col min="13" max="13" width="5.5546875" style="159" bestFit="1" customWidth="1"/>
    <col min="14" max="14" width="12.109375" style="159" bestFit="1" customWidth="1"/>
    <col min="15" max="16384" width="9.109375" style="160"/>
  </cols>
  <sheetData>
    <row r="1" spans="1:14" ht="17.399999999999999" x14ac:dyDescent="0.3">
      <c r="A1" s="139" t="s">
        <v>261</v>
      </c>
    </row>
    <row r="3" spans="1:14" x14ac:dyDescent="0.3">
      <c r="D3" s="457" t="s">
        <v>156</v>
      </c>
      <c r="E3" s="457"/>
      <c r="F3" s="457"/>
      <c r="G3" s="457"/>
      <c r="H3" s="457"/>
      <c r="I3" s="457"/>
      <c r="J3" s="457"/>
      <c r="K3" s="457"/>
      <c r="L3" s="457"/>
      <c r="M3" s="457"/>
      <c r="N3" s="457"/>
    </row>
    <row r="4" spans="1:14" x14ac:dyDescent="0.3">
      <c r="A4" s="161" t="s">
        <v>157</v>
      </c>
      <c r="B4" s="162" t="s">
        <v>158</v>
      </c>
      <c r="C4" s="162" t="s">
        <v>159</v>
      </c>
      <c r="D4" s="161" t="s">
        <v>15</v>
      </c>
      <c r="E4" s="161" t="s">
        <v>23</v>
      </c>
      <c r="F4" s="161" t="s">
        <v>25</v>
      </c>
      <c r="G4" s="161" t="s">
        <v>269</v>
      </c>
      <c r="H4" s="161" t="s">
        <v>270</v>
      </c>
      <c r="I4" s="161" t="s">
        <v>271</v>
      </c>
      <c r="J4" s="161" t="s">
        <v>263</v>
      </c>
      <c r="K4" s="161" t="s">
        <v>264</v>
      </c>
      <c r="L4" s="161" t="s">
        <v>160</v>
      </c>
      <c r="M4" s="162" t="s">
        <v>157</v>
      </c>
      <c r="N4" s="162" t="s">
        <v>161</v>
      </c>
    </row>
    <row r="5" spans="1:14" x14ac:dyDescent="0.3">
      <c r="A5" s="160" t="s">
        <v>190</v>
      </c>
      <c r="B5" s="159" t="s">
        <v>191</v>
      </c>
      <c r="C5" s="159">
        <v>4</v>
      </c>
      <c r="D5" s="163" t="s">
        <v>280</v>
      </c>
      <c r="E5" s="164" t="s">
        <v>281</v>
      </c>
      <c r="F5" s="141" t="s">
        <v>282</v>
      </c>
      <c r="G5" s="164" t="s">
        <v>283</v>
      </c>
      <c r="H5" s="164" t="s">
        <v>284</v>
      </c>
      <c r="I5" s="140" t="s">
        <v>285</v>
      </c>
      <c r="J5" s="164" t="s">
        <v>286</v>
      </c>
      <c r="K5" s="163" t="s">
        <v>328</v>
      </c>
      <c r="L5" s="164" t="s">
        <v>287</v>
      </c>
      <c r="M5" s="165" t="s">
        <v>194</v>
      </c>
      <c r="N5" s="165" t="s">
        <v>288</v>
      </c>
    </row>
    <row r="6" spans="1:14" x14ac:dyDescent="0.3">
      <c r="A6" s="160" t="s">
        <v>253</v>
      </c>
      <c r="B6" s="159" t="s">
        <v>254</v>
      </c>
      <c r="C6" s="159">
        <v>10</v>
      </c>
      <c r="D6" s="163" t="s">
        <v>318</v>
      </c>
      <c r="E6" s="163" t="s">
        <v>319</v>
      </c>
      <c r="F6" s="140" t="s">
        <v>320</v>
      </c>
      <c r="G6" s="163" t="s">
        <v>324</v>
      </c>
      <c r="H6" s="164"/>
      <c r="I6" s="164"/>
      <c r="J6" s="164" t="s">
        <v>321</v>
      </c>
      <c r="K6" s="164" t="s">
        <v>322</v>
      </c>
      <c r="L6" s="164" t="s">
        <v>323</v>
      </c>
      <c r="M6" s="165" t="s">
        <v>260</v>
      </c>
      <c r="N6" s="165">
        <v>98101</v>
      </c>
    </row>
    <row r="7" spans="1:14" x14ac:dyDescent="0.3">
      <c r="A7" s="160" t="s">
        <v>245</v>
      </c>
      <c r="B7" s="159" t="s">
        <v>246</v>
      </c>
      <c r="C7" s="159">
        <v>9</v>
      </c>
      <c r="D7" s="163" t="s">
        <v>309</v>
      </c>
      <c r="E7" s="164" t="s">
        <v>310</v>
      </c>
      <c r="F7" s="141" t="s">
        <v>311</v>
      </c>
      <c r="G7" s="163" t="s">
        <v>312</v>
      </c>
      <c r="H7" s="164" t="s">
        <v>313</v>
      </c>
      <c r="I7" s="141" t="s">
        <v>314</v>
      </c>
      <c r="J7" s="164" t="s">
        <v>315</v>
      </c>
      <c r="K7" s="164" t="s">
        <v>316</v>
      </c>
      <c r="L7" s="164" t="s">
        <v>317</v>
      </c>
      <c r="M7" s="165" t="s">
        <v>248</v>
      </c>
      <c r="N7" s="165">
        <v>94105</v>
      </c>
    </row>
    <row r="8" spans="1:14" x14ac:dyDescent="0.3">
      <c r="A8" s="160" t="s">
        <v>217</v>
      </c>
      <c r="B8" s="159" t="s">
        <v>218</v>
      </c>
      <c r="C8" s="159">
        <v>6</v>
      </c>
      <c r="D8" s="163" t="s">
        <v>351</v>
      </c>
      <c r="E8" s="164" t="s">
        <v>352</v>
      </c>
      <c r="F8" s="166" t="s">
        <v>353</v>
      </c>
      <c r="G8" s="164" t="s">
        <v>324</v>
      </c>
      <c r="H8" s="164"/>
      <c r="I8" s="164"/>
      <c r="J8" s="163" t="s">
        <v>354</v>
      </c>
      <c r="K8" s="163" t="s">
        <v>355</v>
      </c>
      <c r="L8" s="164" t="s">
        <v>356</v>
      </c>
      <c r="M8" s="165" t="s">
        <v>225</v>
      </c>
      <c r="N8" s="165" t="s">
        <v>357</v>
      </c>
    </row>
    <row r="9" spans="1:14" x14ac:dyDescent="0.3">
      <c r="A9" s="160" t="s">
        <v>247</v>
      </c>
      <c r="B9" s="159" t="s">
        <v>248</v>
      </c>
      <c r="C9" s="159">
        <v>9</v>
      </c>
      <c r="D9" s="163" t="s">
        <v>309</v>
      </c>
      <c r="E9" s="164" t="s">
        <v>310</v>
      </c>
      <c r="F9" s="141" t="s">
        <v>311</v>
      </c>
      <c r="G9" s="163" t="s">
        <v>312</v>
      </c>
      <c r="H9" s="164" t="s">
        <v>313</v>
      </c>
      <c r="I9" s="141" t="s">
        <v>314</v>
      </c>
      <c r="J9" s="164" t="s">
        <v>315</v>
      </c>
      <c r="K9" s="164" t="s">
        <v>316</v>
      </c>
      <c r="L9" s="164" t="s">
        <v>317</v>
      </c>
      <c r="M9" s="165" t="s">
        <v>248</v>
      </c>
      <c r="N9" s="165">
        <v>94105</v>
      </c>
    </row>
    <row r="10" spans="1:14" x14ac:dyDescent="0.3">
      <c r="A10" s="160" t="s">
        <v>234</v>
      </c>
      <c r="B10" s="159" t="s">
        <v>54</v>
      </c>
      <c r="C10" s="159">
        <v>8</v>
      </c>
      <c r="D10" s="163" t="s">
        <v>299</v>
      </c>
      <c r="E10" s="164" t="s">
        <v>300</v>
      </c>
      <c r="F10" s="141" t="s">
        <v>301</v>
      </c>
      <c r="G10" s="163" t="s">
        <v>302</v>
      </c>
      <c r="H10" s="164" t="s">
        <v>303</v>
      </c>
      <c r="I10" s="140" t="s">
        <v>304</v>
      </c>
      <c r="J10" s="163" t="s">
        <v>305</v>
      </c>
      <c r="K10" s="163" t="s">
        <v>306</v>
      </c>
      <c r="L10" s="164" t="s">
        <v>307</v>
      </c>
      <c r="M10" s="165" t="s">
        <v>54</v>
      </c>
      <c r="N10" s="165" t="s">
        <v>308</v>
      </c>
    </row>
    <row r="11" spans="1:14" x14ac:dyDescent="0.3">
      <c r="A11" s="160" t="s">
        <v>162</v>
      </c>
      <c r="B11" s="159" t="s">
        <v>163</v>
      </c>
      <c r="C11" s="159">
        <v>1</v>
      </c>
      <c r="D11" s="164" t="s">
        <v>262</v>
      </c>
      <c r="E11" s="164" t="s">
        <v>267</v>
      </c>
      <c r="F11" s="140" t="s">
        <v>268</v>
      </c>
      <c r="G11" s="164" t="s">
        <v>324</v>
      </c>
      <c r="H11" s="164"/>
      <c r="I11" s="164"/>
      <c r="J11" s="163" t="s">
        <v>325</v>
      </c>
      <c r="K11" s="163" t="s">
        <v>326</v>
      </c>
      <c r="L11" s="164" t="s">
        <v>265</v>
      </c>
      <c r="M11" s="165" t="s">
        <v>167</v>
      </c>
      <c r="N11" s="165" t="s">
        <v>266</v>
      </c>
    </row>
    <row r="12" spans="1:14" x14ac:dyDescent="0.3">
      <c r="A12" s="160" t="s">
        <v>192</v>
      </c>
      <c r="B12" s="159" t="s">
        <v>193</v>
      </c>
      <c r="C12" s="159">
        <v>4</v>
      </c>
      <c r="D12" s="163" t="s">
        <v>280</v>
      </c>
      <c r="E12" s="164" t="s">
        <v>281</v>
      </c>
      <c r="F12" s="141" t="s">
        <v>282</v>
      </c>
      <c r="G12" s="164" t="s">
        <v>283</v>
      </c>
      <c r="H12" s="164" t="s">
        <v>284</v>
      </c>
      <c r="I12" s="140" t="s">
        <v>285</v>
      </c>
      <c r="J12" s="164" t="s">
        <v>286</v>
      </c>
      <c r="K12" s="163" t="s">
        <v>328</v>
      </c>
      <c r="L12" s="164" t="s">
        <v>287</v>
      </c>
      <c r="M12" s="165" t="s">
        <v>194</v>
      </c>
      <c r="N12" s="165" t="s">
        <v>288</v>
      </c>
    </row>
    <row r="13" spans="1:14" x14ac:dyDescent="0.3">
      <c r="A13" s="255" t="s">
        <v>407</v>
      </c>
      <c r="B13" s="159" t="s">
        <v>194</v>
      </c>
      <c r="C13" s="159">
        <v>4</v>
      </c>
      <c r="D13" s="163" t="s">
        <v>280</v>
      </c>
      <c r="E13" s="164" t="s">
        <v>281</v>
      </c>
      <c r="F13" s="141" t="s">
        <v>282</v>
      </c>
      <c r="G13" s="164" t="s">
        <v>283</v>
      </c>
      <c r="H13" s="164" t="s">
        <v>284</v>
      </c>
      <c r="I13" s="140" t="s">
        <v>285</v>
      </c>
      <c r="J13" s="164" t="s">
        <v>286</v>
      </c>
      <c r="K13" s="163" t="s">
        <v>328</v>
      </c>
      <c r="L13" s="164" t="s">
        <v>287</v>
      </c>
      <c r="M13" s="165" t="s">
        <v>194</v>
      </c>
      <c r="N13" s="165" t="s">
        <v>288</v>
      </c>
    </row>
    <row r="14" spans="1:14" x14ac:dyDescent="0.3">
      <c r="A14" s="160" t="s">
        <v>249</v>
      </c>
      <c r="B14" s="159" t="s">
        <v>250</v>
      </c>
      <c r="C14" s="159">
        <v>9</v>
      </c>
      <c r="D14" s="163" t="s">
        <v>309</v>
      </c>
      <c r="E14" s="164" t="s">
        <v>310</v>
      </c>
      <c r="F14" s="141" t="s">
        <v>311</v>
      </c>
      <c r="G14" s="163" t="s">
        <v>312</v>
      </c>
      <c r="H14" s="164" t="s">
        <v>313</v>
      </c>
      <c r="I14" s="141" t="s">
        <v>314</v>
      </c>
      <c r="J14" s="164" t="s">
        <v>315</v>
      </c>
      <c r="K14" s="164" t="s">
        <v>316</v>
      </c>
      <c r="L14" s="164" t="s">
        <v>317</v>
      </c>
      <c r="M14" s="165" t="s">
        <v>248</v>
      </c>
      <c r="N14" s="165">
        <v>94105</v>
      </c>
    </row>
    <row r="15" spans="1:14" x14ac:dyDescent="0.3">
      <c r="A15" s="160" t="s">
        <v>255</v>
      </c>
      <c r="B15" s="159" t="s">
        <v>256</v>
      </c>
      <c r="C15" s="159">
        <v>10</v>
      </c>
      <c r="D15" s="163" t="s">
        <v>318</v>
      </c>
      <c r="E15" s="163" t="s">
        <v>319</v>
      </c>
      <c r="F15" s="140" t="s">
        <v>320</v>
      </c>
      <c r="G15" s="163" t="s">
        <v>324</v>
      </c>
      <c r="H15" s="164"/>
      <c r="I15" s="164"/>
      <c r="J15" s="164" t="s">
        <v>321</v>
      </c>
      <c r="K15" s="164" t="s">
        <v>322</v>
      </c>
      <c r="L15" s="164" t="s">
        <v>323</v>
      </c>
      <c r="M15" s="165" t="s">
        <v>260</v>
      </c>
      <c r="N15" s="165">
        <v>98101</v>
      </c>
    </row>
    <row r="16" spans="1:14" x14ac:dyDescent="0.3">
      <c r="A16" s="160" t="s">
        <v>205</v>
      </c>
      <c r="B16" s="159" t="s">
        <v>206</v>
      </c>
      <c r="C16" s="159">
        <v>5</v>
      </c>
      <c r="D16" s="163" t="s">
        <v>289</v>
      </c>
      <c r="E16" s="164" t="s">
        <v>290</v>
      </c>
      <c r="F16" s="141" t="s">
        <v>291</v>
      </c>
      <c r="G16" s="164" t="s">
        <v>324</v>
      </c>
      <c r="H16" s="164"/>
      <c r="I16" s="164"/>
      <c r="J16" s="163" t="s">
        <v>292</v>
      </c>
      <c r="K16" s="163" t="s">
        <v>329</v>
      </c>
      <c r="L16" s="164" t="s">
        <v>293</v>
      </c>
      <c r="M16" s="165" t="s">
        <v>206</v>
      </c>
      <c r="N16" s="165" t="s">
        <v>294</v>
      </c>
    </row>
    <row r="17" spans="1:14" x14ac:dyDescent="0.3">
      <c r="A17" s="160" t="s">
        <v>207</v>
      </c>
      <c r="B17" s="159" t="s">
        <v>208</v>
      </c>
      <c r="C17" s="159">
        <v>5</v>
      </c>
      <c r="D17" s="163" t="s">
        <v>289</v>
      </c>
      <c r="E17" s="164" t="s">
        <v>290</v>
      </c>
      <c r="F17" s="141" t="s">
        <v>291</v>
      </c>
      <c r="G17" s="164" t="s">
        <v>324</v>
      </c>
      <c r="H17" s="164"/>
      <c r="I17" s="164"/>
      <c r="J17" s="163" t="s">
        <v>292</v>
      </c>
      <c r="K17" s="163" t="s">
        <v>329</v>
      </c>
      <c r="L17" s="164" t="s">
        <v>293</v>
      </c>
      <c r="M17" s="165" t="s">
        <v>206</v>
      </c>
      <c r="N17" s="165" t="s">
        <v>294</v>
      </c>
    </row>
    <row r="18" spans="1:14" x14ac:dyDescent="0.3">
      <c r="A18" s="160" t="s">
        <v>226</v>
      </c>
      <c r="B18" s="159" t="s">
        <v>227</v>
      </c>
      <c r="C18" s="159">
        <v>7</v>
      </c>
      <c r="D18" s="163" t="s">
        <v>295</v>
      </c>
      <c r="E18" s="164" t="s">
        <v>296</v>
      </c>
      <c r="F18" s="141" t="s">
        <v>297</v>
      </c>
      <c r="G18" s="164" t="s">
        <v>324</v>
      </c>
      <c r="H18" s="164"/>
      <c r="I18" s="164"/>
      <c r="J18" s="254" t="s">
        <v>404</v>
      </c>
      <c r="K18" s="254" t="s">
        <v>405</v>
      </c>
      <c r="L18" s="255" t="s">
        <v>406</v>
      </c>
      <c r="M18" s="165" t="s">
        <v>298</v>
      </c>
      <c r="N18" s="165">
        <v>66219</v>
      </c>
    </row>
    <row r="19" spans="1:14" x14ac:dyDescent="0.3">
      <c r="A19" s="160" t="s">
        <v>228</v>
      </c>
      <c r="B19" s="159" t="s">
        <v>229</v>
      </c>
      <c r="C19" s="159">
        <v>7</v>
      </c>
      <c r="D19" s="163" t="s">
        <v>295</v>
      </c>
      <c r="E19" s="164" t="s">
        <v>296</v>
      </c>
      <c r="F19" s="141" t="s">
        <v>297</v>
      </c>
      <c r="G19" s="164" t="s">
        <v>324</v>
      </c>
      <c r="H19" s="164"/>
      <c r="I19" s="164"/>
      <c r="J19" s="254" t="s">
        <v>404</v>
      </c>
      <c r="K19" s="254" t="s">
        <v>405</v>
      </c>
      <c r="L19" s="255" t="s">
        <v>406</v>
      </c>
      <c r="M19" s="165" t="s">
        <v>298</v>
      </c>
      <c r="N19" s="165">
        <v>66219</v>
      </c>
    </row>
    <row r="20" spans="1:14" x14ac:dyDescent="0.3">
      <c r="A20" s="160" t="s">
        <v>195</v>
      </c>
      <c r="B20" s="159" t="s">
        <v>196</v>
      </c>
      <c r="C20" s="159">
        <v>4</v>
      </c>
      <c r="D20" s="163" t="s">
        <v>280</v>
      </c>
      <c r="E20" s="164" t="s">
        <v>281</v>
      </c>
      <c r="F20" s="141" t="s">
        <v>282</v>
      </c>
      <c r="G20" s="164" t="s">
        <v>283</v>
      </c>
      <c r="H20" s="164" t="s">
        <v>284</v>
      </c>
      <c r="I20" s="140" t="s">
        <v>285</v>
      </c>
      <c r="J20" s="164" t="s">
        <v>286</v>
      </c>
      <c r="K20" s="163" t="s">
        <v>328</v>
      </c>
      <c r="L20" s="164" t="s">
        <v>287</v>
      </c>
      <c r="M20" s="165" t="s">
        <v>194</v>
      </c>
      <c r="N20" s="165" t="s">
        <v>288</v>
      </c>
    </row>
    <row r="21" spans="1:14" x14ac:dyDescent="0.3">
      <c r="A21" s="255" t="s">
        <v>408</v>
      </c>
      <c r="B21" s="159" t="s">
        <v>219</v>
      </c>
      <c r="C21" s="159">
        <v>6</v>
      </c>
      <c r="D21" s="163" t="s">
        <v>351</v>
      </c>
      <c r="E21" s="255" t="s">
        <v>352</v>
      </c>
      <c r="F21" s="166" t="s">
        <v>353</v>
      </c>
      <c r="G21" s="164" t="s">
        <v>324</v>
      </c>
      <c r="H21" s="164"/>
      <c r="I21" s="164"/>
      <c r="J21" s="163" t="s">
        <v>354</v>
      </c>
      <c r="K21" s="163" t="s">
        <v>355</v>
      </c>
      <c r="L21" s="164" t="s">
        <v>356</v>
      </c>
      <c r="M21" s="165" t="s">
        <v>225</v>
      </c>
      <c r="N21" s="165" t="s">
        <v>357</v>
      </c>
    </row>
    <row r="22" spans="1:14" x14ac:dyDescent="0.3">
      <c r="A22" s="160" t="s">
        <v>164</v>
      </c>
      <c r="B22" s="159" t="s">
        <v>165</v>
      </c>
      <c r="C22" s="159">
        <v>1</v>
      </c>
      <c r="D22" s="164" t="s">
        <v>262</v>
      </c>
      <c r="E22" s="164" t="s">
        <v>267</v>
      </c>
      <c r="F22" s="140" t="s">
        <v>268</v>
      </c>
      <c r="G22" s="164" t="s">
        <v>324</v>
      </c>
      <c r="H22" s="164"/>
      <c r="I22" s="164"/>
      <c r="J22" s="163" t="s">
        <v>325</v>
      </c>
      <c r="K22" s="163" t="s">
        <v>326</v>
      </c>
      <c r="L22" s="164" t="s">
        <v>265</v>
      </c>
      <c r="M22" s="165" t="s">
        <v>167</v>
      </c>
      <c r="N22" s="165" t="s">
        <v>266</v>
      </c>
    </row>
    <row r="23" spans="1:14" x14ac:dyDescent="0.3">
      <c r="A23" s="160" t="s">
        <v>166</v>
      </c>
      <c r="B23" s="159" t="s">
        <v>167</v>
      </c>
      <c r="C23" s="159">
        <v>1</v>
      </c>
      <c r="D23" s="164" t="s">
        <v>262</v>
      </c>
      <c r="E23" s="164" t="s">
        <v>267</v>
      </c>
      <c r="F23" s="140" t="s">
        <v>268</v>
      </c>
      <c r="G23" s="164" t="s">
        <v>324</v>
      </c>
      <c r="H23" s="164"/>
      <c r="I23" s="164"/>
      <c r="J23" s="163" t="s">
        <v>325</v>
      </c>
      <c r="K23" s="163" t="s">
        <v>326</v>
      </c>
      <c r="L23" s="164" t="s">
        <v>265</v>
      </c>
      <c r="M23" s="165" t="s">
        <v>167</v>
      </c>
      <c r="N23" s="165" t="s">
        <v>266</v>
      </c>
    </row>
    <row r="24" spans="1:14" x14ac:dyDescent="0.3">
      <c r="A24" s="160" t="s">
        <v>209</v>
      </c>
      <c r="B24" s="159" t="s">
        <v>210</v>
      </c>
      <c r="C24" s="159">
        <v>5</v>
      </c>
      <c r="D24" s="163" t="s">
        <v>289</v>
      </c>
      <c r="E24" s="164" t="s">
        <v>290</v>
      </c>
      <c r="F24" s="141" t="s">
        <v>291</v>
      </c>
      <c r="G24" s="164" t="s">
        <v>324</v>
      </c>
      <c r="H24" s="164"/>
      <c r="I24" s="164"/>
      <c r="J24" s="163" t="s">
        <v>292</v>
      </c>
      <c r="K24" s="163" t="s">
        <v>329</v>
      </c>
      <c r="L24" s="164" t="s">
        <v>293</v>
      </c>
      <c r="M24" s="165" t="s">
        <v>206</v>
      </c>
      <c r="N24" s="165" t="s">
        <v>294</v>
      </c>
    </row>
    <row r="25" spans="1:14" x14ac:dyDescent="0.3">
      <c r="A25" s="160" t="s">
        <v>211</v>
      </c>
      <c r="B25" s="159" t="s">
        <v>212</v>
      </c>
      <c r="C25" s="159">
        <v>5</v>
      </c>
      <c r="D25" s="163" t="s">
        <v>289</v>
      </c>
      <c r="E25" s="164" t="s">
        <v>290</v>
      </c>
      <c r="F25" s="141" t="s">
        <v>291</v>
      </c>
      <c r="G25" s="164" t="s">
        <v>324</v>
      </c>
      <c r="H25" s="164"/>
      <c r="I25" s="164"/>
      <c r="J25" s="163" t="s">
        <v>292</v>
      </c>
      <c r="K25" s="163" t="s">
        <v>329</v>
      </c>
      <c r="L25" s="164" t="s">
        <v>293</v>
      </c>
      <c r="M25" s="165" t="s">
        <v>206</v>
      </c>
      <c r="N25" s="165" t="s">
        <v>294</v>
      </c>
    </row>
    <row r="26" spans="1:14" x14ac:dyDescent="0.3">
      <c r="A26" s="160" t="s">
        <v>197</v>
      </c>
      <c r="B26" s="159" t="s">
        <v>198</v>
      </c>
      <c r="C26" s="159">
        <v>4</v>
      </c>
      <c r="D26" s="163" t="s">
        <v>280</v>
      </c>
      <c r="E26" s="164" t="s">
        <v>281</v>
      </c>
      <c r="F26" s="141" t="s">
        <v>282</v>
      </c>
      <c r="G26" s="164" t="s">
        <v>283</v>
      </c>
      <c r="H26" s="164" t="s">
        <v>284</v>
      </c>
      <c r="I26" s="140" t="s">
        <v>285</v>
      </c>
      <c r="J26" s="164" t="s">
        <v>286</v>
      </c>
      <c r="K26" s="163" t="s">
        <v>328</v>
      </c>
      <c r="L26" s="164" t="s">
        <v>287</v>
      </c>
      <c r="M26" s="165" t="s">
        <v>194</v>
      </c>
      <c r="N26" s="165" t="s">
        <v>288</v>
      </c>
    </row>
    <row r="27" spans="1:14" x14ac:dyDescent="0.3">
      <c r="A27" s="160" t="s">
        <v>230</v>
      </c>
      <c r="B27" s="159" t="s">
        <v>231</v>
      </c>
      <c r="C27" s="159">
        <v>7</v>
      </c>
      <c r="D27" s="163" t="s">
        <v>295</v>
      </c>
      <c r="E27" s="164" t="s">
        <v>296</v>
      </c>
      <c r="F27" s="141" t="s">
        <v>297</v>
      </c>
      <c r="G27" s="164" t="s">
        <v>324</v>
      </c>
      <c r="H27" s="164"/>
      <c r="I27" s="164"/>
      <c r="J27" s="254" t="s">
        <v>404</v>
      </c>
      <c r="K27" s="254" t="s">
        <v>405</v>
      </c>
      <c r="L27" s="255" t="s">
        <v>406</v>
      </c>
      <c r="M27" s="165" t="s">
        <v>298</v>
      </c>
      <c r="N27" s="165">
        <v>66219</v>
      </c>
    </row>
    <row r="28" spans="1:14" x14ac:dyDescent="0.3">
      <c r="A28" s="160" t="s">
        <v>235</v>
      </c>
      <c r="B28" s="159" t="s">
        <v>236</v>
      </c>
      <c r="C28" s="159">
        <v>8</v>
      </c>
      <c r="D28" s="163" t="s">
        <v>299</v>
      </c>
      <c r="E28" s="164" t="s">
        <v>300</v>
      </c>
      <c r="F28" s="141" t="s">
        <v>301</v>
      </c>
      <c r="G28" s="163" t="s">
        <v>302</v>
      </c>
      <c r="H28" s="164" t="s">
        <v>303</v>
      </c>
      <c r="I28" s="140" t="s">
        <v>304</v>
      </c>
      <c r="J28" s="163" t="s">
        <v>305</v>
      </c>
      <c r="K28" s="163" t="s">
        <v>306</v>
      </c>
      <c r="L28" s="164" t="s">
        <v>307</v>
      </c>
      <c r="M28" s="165" t="s">
        <v>54</v>
      </c>
      <c r="N28" s="165" t="s">
        <v>308</v>
      </c>
    </row>
    <row r="29" spans="1:14" x14ac:dyDescent="0.3">
      <c r="A29" s="160" t="s">
        <v>232</v>
      </c>
      <c r="B29" s="159" t="s">
        <v>233</v>
      </c>
      <c r="C29" s="159">
        <v>7</v>
      </c>
      <c r="D29" s="163" t="s">
        <v>295</v>
      </c>
      <c r="E29" s="164" t="s">
        <v>296</v>
      </c>
      <c r="F29" s="141" t="s">
        <v>297</v>
      </c>
      <c r="G29" s="164" t="s">
        <v>324</v>
      </c>
      <c r="H29" s="164"/>
      <c r="I29" s="164"/>
      <c r="J29" s="254" t="s">
        <v>404</v>
      </c>
      <c r="K29" s="254" t="s">
        <v>405</v>
      </c>
      <c r="L29" s="255" t="s">
        <v>406</v>
      </c>
      <c r="M29" s="165" t="s">
        <v>298</v>
      </c>
      <c r="N29" s="165">
        <v>66219</v>
      </c>
    </row>
    <row r="30" spans="1:14" x14ac:dyDescent="0.3">
      <c r="A30" s="160" t="s">
        <v>251</v>
      </c>
      <c r="B30" s="159" t="s">
        <v>252</v>
      </c>
      <c r="C30" s="159">
        <v>9</v>
      </c>
      <c r="D30" s="163" t="s">
        <v>309</v>
      </c>
      <c r="E30" s="164" t="s">
        <v>310</v>
      </c>
      <c r="F30" s="141" t="s">
        <v>311</v>
      </c>
      <c r="G30" s="163" t="s">
        <v>312</v>
      </c>
      <c r="H30" s="164" t="s">
        <v>313</v>
      </c>
      <c r="I30" s="141" t="s">
        <v>314</v>
      </c>
      <c r="J30" s="164" t="s">
        <v>315</v>
      </c>
      <c r="K30" s="164" t="s">
        <v>316</v>
      </c>
      <c r="L30" s="164" t="s">
        <v>317</v>
      </c>
      <c r="M30" s="165" t="s">
        <v>248</v>
      </c>
      <c r="N30" s="165">
        <v>94105</v>
      </c>
    </row>
    <row r="31" spans="1:14" x14ac:dyDescent="0.3">
      <c r="A31" s="160" t="s">
        <v>168</v>
      </c>
      <c r="B31" s="159" t="s">
        <v>169</v>
      </c>
      <c r="C31" s="159">
        <v>1</v>
      </c>
      <c r="D31" s="164" t="s">
        <v>262</v>
      </c>
      <c r="E31" s="164" t="s">
        <v>267</v>
      </c>
      <c r="F31" s="140" t="s">
        <v>268</v>
      </c>
      <c r="G31" s="164" t="s">
        <v>324</v>
      </c>
      <c r="H31" s="164"/>
      <c r="I31" s="164"/>
      <c r="J31" s="163" t="s">
        <v>325</v>
      </c>
      <c r="K31" s="163" t="s">
        <v>326</v>
      </c>
      <c r="L31" s="164" t="s">
        <v>265</v>
      </c>
      <c r="M31" s="165" t="s">
        <v>167</v>
      </c>
      <c r="N31" s="165" t="s">
        <v>266</v>
      </c>
    </row>
    <row r="32" spans="1:14" x14ac:dyDescent="0.3">
      <c r="A32" s="160" t="s">
        <v>174</v>
      </c>
      <c r="B32" s="159" t="s">
        <v>175</v>
      </c>
      <c r="C32" s="159">
        <v>2</v>
      </c>
      <c r="D32" s="164" t="s">
        <v>272</v>
      </c>
      <c r="E32" s="164" t="s">
        <v>273</v>
      </c>
      <c r="F32" s="140" t="s">
        <v>274</v>
      </c>
      <c r="G32" s="163" t="s">
        <v>275</v>
      </c>
      <c r="H32" s="164" t="s">
        <v>276</v>
      </c>
      <c r="I32" s="140" t="s">
        <v>277</v>
      </c>
      <c r="J32" s="163" t="s">
        <v>278</v>
      </c>
      <c r="K32" s="163" t="s">
        <v>327</v>
      </c>
      <c r="L32" s="164" t="s">
        <v>176</v>
      </c>
      <c r="M32" s="165" t="s">
        <v>177</v>
      </c>
      <c r="N32" s="165" t="s">
        <v>279</v>
      </c>
    </row>
    <row r="33" spans="1:14" x14ac:dyDescent="0.3">
      <c r="A33" s="160" t="s">
        <v>220</v>
      </c>
      <c r="B33" s="159" t="s">
        <v>221</v>
      </c>
      <c r="C33" s="159">
        <v>6</v>
      </c>
      <c r="D33" s="163" t="s">
        <v>351</v>
      </c>
      <c r="E33" s="255" t="s">
        <v>352</v>
      </c>
      <c r="F33" s="166" t="s">
        <v>353</v>
      </c>
      <c r="G33" s="164" t="s">
        <v>324</v>
      </c>
      <c r="H33" s="164"/>
      <c r="I33" s="164"/>
      <c r="J33" s="163" t="s">
        <v>354</v>
      </c>
      <c r="K33" s="163" t="s">
        <v>355</v>
      </c>
      <c r="L33" s="164" t="s">
        <v>356</v>
      </c>
      <c r="M33" s="165" t="s">
        <v>225</v>
      </c>
      <c r="N33" s="165" t="s">
        <v>357</v>
      </c>
    </row>
    <row r="34" spans="1:14" x14ac:dyDescent="0.3">
      <c r="A34" s="160" t="s">
        <v>176</v>
      </c>
      <c r="B34" s="159" t="s">
        <v>177</v>
      </c>
      <c r="C34" s="159">
        <v>2</v>
      </c>
      <c r="D34" s="164" t="s">
        <v>272</v>
      </c>
      <c r="E34" s="164" t="s">
        <v>273</v>
      </c>
      <c r="F34" s="140" t="s">
        <v>274</v>
      </c>
      <c r="G34" s="163" t="s">
        <v>275</v>
      </c>
      <c r="H34" s="164" t="s">
        <v>276</v>
      </c>
      <c r="I34" s="140" t="s">
        <v>277</v>
      </c>
      <c r="J34" s="163" t="s">
        <v>278</v>
      </c>
      <c r="K34" s="163" t="s">
        <v>327</v>
      </c>
      <c r="L34" s="164" t="s">
        <v>176</v>
      </c>
      <c r="M34" s="165" t="s">
        <v>177</v>
      </c>
      <c r="N34" s="165" t="s">
        <v>279</v>
      </c>
    </row>
    <row r="35" spans="1:14" x14ac:dyDescent="0.3">
      <c r="A35" s="160" t="s">
        <v>199</v>
      </c>
      <c r="B35" s="159" t="s">
        <v>200</v>
      </c>
      <c r="C35" s="159">
        <v>4</v>
      </c>
      <c r="D35" s="163" t="s">
        <v>280</v>
      </c>
      <c r="E35" s="164" t="s">
        <v>281</v>
      </c>
      <c r="F35" s="141" t="s">
        <v>282</v>
      </c>
      <c r="G35" s="164" t="s">
        <v>283</v>
      </c>
      <c r="H35" s="164" t="s">
        <v>284</v>
      </c>
      <c r="I35" s="140" t="s">
        <v>285</v>
      </c>
      <c r="J35" s="164" t="s">
        <v>286</v>
      </c>
      <c r="K35" s="163" t="s">
        <v>328</v>
      </c>
      <c r="L35" s="164" t="s">
        <v>287</v>
      </c>
      <c r="M35" s="165" t="s">
        <v>194</v>
      </c>
      <c r="N35" s="165" t="s">
        <v>288</v>
      </c>
    </row>
    <row r="36" spans="1:14" x14ac:dyDescent="0.3">
      <c r="A36" s="160" t="s">
        <v>237</v>
      </c>
      <c r="B36" s="159" t="s">
        <v>238</v>
      </c>
      <c r="C36" s="159">
        <v>8</v>
      </c>
      <c r="D36" s="163" t="s">
        <v>299</v>
      </c>
      <c r="E36" s="164" t="s">
        <v>300</v>
      </c>
      <c r="F36" s="141" t="s">
        <v>301</v>
      </c>
      <c r="G36" s="163" t="s">
        <v>302</v>
      </c>
      <c r="H36" s="164" t="s">
        <v>303</v>
      </c>
      <c r="I36" s="140" t="s">
        <v>304</v>
      </c>
      <c r="J36" s="163" t="s">
        <v>305</v>
      </c>
      <c r="K36" s="163" t="s">
        <v>306</v>
      </c>
      <c r="L36" s="164" t="s">
        <v>307</v>
      </c>
      <c r="M36" s="165" t="s">
        <v>54</v>
      </c>
      <c r="N36" s="165" t="s">
        <v>308</v>
      </c>
    </row>
    <row r="37" spans="1:14" x14ac:dyDescent="0.3">
      <c r="A37" s="160" t="s">
        <v>213</v>
      </c>
      <c r="B37" s="159" t="s">
        <v>214</v>
      </c>
      <c r="C37" s="159">
        <v>5</v>
      </c>
      <c r="D37" s="163" t="s">
        <v>289</v>
      </c>
      <c r="E37" s="164" t="s">
        <v>290</v>
      </c>
      <c r="F37" s="141" t="s">
        <v>291</v>
      </c>
      <c r="G37" s="164" t="s">
        <v>324</v>
      </c>
      <c r="H37" s="164"/>
      <c r="I37" s="164"/>
      <c r="J37" s="163" t="s">
        <v>292</v>
      </c>
      <c r="K37" s="163" t="s">
        <v>329</v>
      </c>
      <c r="L37" s="164" t="s">
        <v>293</v>
      </c>
      <c r="M37" s="165" t="s">
        <v>206</v>
      </c>
      <c r="N37" s="165" t="s">
        <v>294</v>
      </c>
    </row>
    <row r="38" spans="1:14" x14ac:dyDescent="0.3">
      <c r="A38" s="160" t="s">
        <v>222</v>
      </c>
      <c r="B38" s="159" t="s">
        <v>223</v>
      </c>
      <c r="C38" s="159">
        <v>6</v>
      </c>
      <c r="D38" s="163" t="s">
        <v>351</v>
      </c>
      <c r="E38" s="255" t="s">
        <v>352</v>
      </c>
      <c r="F38" s="166" t="s">
        <v>353</v>
      </c>
      <c r="G38" s="164" t="s">
        <v>324</v>
      </c>
      <c r="H38" s="164"/>
      <c r="I38" s="164"/>
      <c r="J38" s="163" t="s">
        <v>354</v>
      </c>
      <c r="K38" s="163" t="s">
        <v>355</v>
      </c>
      <c r="L38" s="164" t="s">
        <v>356</v>
      </c>
      <c r="M38" s="165" t="s">
        <v>225</v>
      </c>
      <c r="N38" s="165" t="s">
        <v>357</v>
      </c>
    </row>
    <row r="39" spans="1:14" x14ac:dyDescent="0.3">
      <c r="A39" s="160" t="s">
        <v>257</v>
      </c>
      <c r="B39" s="159" t="s">
        <v>258</v>
      </c>
      <c r="C39" s="159">
        <v>10</v>
      </c>
      <c r="D39" s="163" t="s">
        <v>318</v>
      </c>
      <c r="E39" s="163" t="s">
        <v>319</v>
      </c>
      <c r="F39" s="140" t="s">
        <v>320</v>
      </c>
      <c r="G39" s="163" t="s">
        <v>324</v>
      </c>
      <c r="H39" s="164"/>
      <c r="I39" s="164"/>
      <c r="J39" s="164" t="s">
        <v>321</v>
      </c>
      <c r="K39" s="164" t="s">
        <v>322</v>
      </c>
      <c r="L39" s="164" t="s">
        <v>323</v>
      </c>
      <c r="M39" s="165" t="s">
        <v>260</v>
      </c>
      <c r="N39" s="165">
        <v>98101</v>
      </c>
    </row>
    <row r="40" spans="1:14" x14ac:dyDescent="0.3">
      <c r="A40" s="160" t="s">
        <v>170</v>
      </c>
      <c r="B40" s="159" t="s">
        <v>171</v>
      </c>
      <c r="C40" s="159">
        <v>1</v>
      </c>
      <c r="D40" s="164" t="s">
        <v>262</v>
      </c>
      <c r="E40" s="164" t="s">
        <v>267</v>
      </c>
      <c r="F40" s="140" t="s">
        <v>268</v>
      </c>
      <c r="G40" s="164" t="s">
        <v>324</v>
      </c>
      <c r="H40" s="164"/>
      <c r="I40" s="164"/>
      <c r="J40" s="163" t="s">
        <v>325</v>
      </c>
      <c r="K40" s="163" t="s">
        <v>326</v>
      </c>
      <c r="L40" s="164" t="s">
        <v>265</v>
      </c>
      <c r="M40" s="165" t="s">
        <v>167</v>
      </c>
      <c r="N40" s="165" t="s">
        <v>266</v>
      </c>
    </row>
    <row r="41" spans="1:14" x14ac:dyDescent="0.3">
      <c r="A41" s="160" t="s">
        <v>201</v>
      </c>
      <c r="B41" s="159" t="s">
        <v>202</v>
      </c>
      <c r="C41" s="159">
        <v>4</v>
      </c>
      <c r="D41" s="163" t="s">
        <v>280</v>
      </c>
      <c r="E41" s="164" t="s">
        <v>281</v>
      </c>
      <c r="F41" s="141" t="s">
        <v>282</v>
      </c>
      <c r="G41" s="164" t="s">
        <v>283</v>
      </c>
      <c r="H41" s="164" t="s">
        <v>284</v>
      </c>
      <c r="I41" s="140" t="s">
        <v>285</v>
      </c>
      <c r="J41" s="164" t="s">
        <v>286</v>
      </c>
      <c r="K41" s="163" t="s">
        <v>328</v>
      </c>
      <c r="L41" s="164" t="s">
        <v>287</v>
      </c>
      <c r="M41" s="165" t="s">
        <v>194</v>
      </c>
      <c r="N41" s="165" t="s">
        <v>288</v>
      </c>
    </row>
    <row r="42" spans="1:14" x14ac:dyDescent="0.3">
      <c r="A42" s="160" t="s">
        <v>239</v>
      </c>
      <c r="B42" s="159" t="s">
        <v>240</v>
      </c>
      <c r="C42" s="159">
        <v>8</v>
      </c>
      <c r="D42" s="163" t="s">
        <v>299</v>
      </c>
      <c r="E42" s="164" t="s">
        <v>300</v>
      </c>
      <c r="F42" s="141" t="s">
        <v>301</v>
      </c>
      <c r="G42" s="163" t="s">
        <v>302</v>
      </c>
      <c r="H42" s="164" t="s">
        <v>303</v>
      </c>
      <c r="I42" s="140" t="s">
        <v>304</v>
      </c>
      <c r="J42" s="163" t="s">
        <v>305</v>
      </c>
      <c r="K42" s="163" t="s">
        <v>306</v>
      </c>
      <c r="L42" s="164" t="s">
        <v>307</v>
      </c>
      <c r="M42" s="165" t="s">
        <v>54</v>
      </c>
      <c r="N42" s="165" t="s">
        <v>308</v>
      </c>
    </row>
    <row r="43" spans="1:14" x14ac:dyDescent="0.3">
      <c r="A43" s="160" t="s">
        <v>203</v>
      </c>
      <c r="B43" s="159" t="s">
        <v>204</v>
      </c>
      <c r="C43" s="159">
        <v>4</v>
      </c>
      <c r="D43" s="163" t="s">
        <v>280</v>
      </c>
      <c r="E43" s="164" t="s">
        <v>281</v>
      </c>
      <c r="F43" s="141" t="s">
        <v>282</v>
      </c>
      <c r="G43" s="164" t="s">
        <v>283</v>
      </c>
      <c r="H43" s="164" t="s">
        <v>284</v>
      </c>
      <c r="I43" s="140" t="s">
        <v>285</v>
      </c>
      <c r="J43" s="164" t="s">
        <v>286</v>
      </c>
      <c r="K43" s="163" t="s">
        <v>328</v>
      </c>
      <c r="L43" s="164" t="s">
        <v>287</v>
      </c>
      <c r="M43" s="165" t="s">
        <v>194</v>
      </c>
      <c r="N43" s="165" t="s">
        <v>288</v>
      </c>
    </row>
    <row r="44" spans="1:14" x14ac:dyDescent="0.3">
      <c r="A44" s="160" t="s">
        <v>224</v>
      </c>
      <c r="B44" s="159" t="s">
        <v>225</v>
      </c>
      <c r="C44" s="159">
        <v>6</v>
      </c>
      <c r="D44" s="163" t="s">
        <v>351</v>
      </c>
      <c r="E44" s="255" t="s">
        <v>352</v>
      </c>
      <c r="F44" s="166" t="s">
        <v>353</v>
      </c>
      <c r="G44" s="164" t="s">
        <v>324</v>
      </c>
      <c r="H44" s="164"/>
      <c r="I44" s="164"/>
      <c r="J44" s="163" t="s">
        <v>354</v>
      </c>
      <c r="K44" s="163" t="s">
        <v>355</v>
      </c>
      <c r="L44" s="164" t="s">
        <v>356</v>
      </c>
      <c r="M44" s="165" t="s">
        <v>225</v>
      </c>
      <c r="N44" s="165" t="s">
        <v>357</v>
      </c>
    </row>
    <row r="45" spans="1:14" x14ac:dyDescent="0.3">
      <c r="A45" s="160" t="s">
        <v>241</v>
      </c>
      <c r="B45" s="159" t="s">
        <v>242</v>
      </c>
      <c r="C45" s="159">
        <v>8</v>
      </c>
      <c r="D45" s="163" t="s">
        <v>299</v>
      </c>
      <c r="E45" s="164" t="s">
        <v>300</v>
      </c>
      <c r="F45" s="141" t="s">
        <v>301</v>
      </c>
      <c r="G45" s="163" t="s">
        <v>302</v>
      </c>
      <c r="H45" s="164" t="s">
        <v>303</v>
      </c>
      <c r="I45" s="140" t="s">
        <v>304</v>
      </c>
      <c r="J45" s="163" t="s">
        <v>305</v>
      </c>
      <c r="K45" s="163" t="s">
        <v>306</v>
      </c>
      <c r="L45" s="164" t="s">
        <v>307</v>
      </c>
      <c r="M45" s="165" t="s">
        <v>54</v>
      </c>
      <c r="N45" s="165" t="s">
        <v>308</v>
      </c>
    </row>
    <row r="46" spans="1:14" x14ac:dyDescent="0.3">
      <c r="A46" s="160" t="s">
        <v>172</v>
      </c>
      <c r="B46" s="159" t="s">
        <v>173</v>
      </c>
      <c r="C46" s="159">
        <v>1</v>
      </c>
      <c r="D46" s="164" t="s">
        <v>262</v>
      </c>
      <c r="E46" s="164" t="s">
        <v>267</v>
      </c>
      <c r="F46" s="140" t="s">
        <v>268</v>
      </c>
      <c r="G46" s="164" t="s">
        <v>324</v>
      </c>
      <c r="H46" s="164"/>
      <c r="I46" s="164"/>
      <c r="J46" s="163" t="s">
        <v>325</v>
      </c>
      <c r="K46" s="163" t="s">
        <v>326</v>
      </c>
      <c r="L46" s="164" t="s">
        <v>265</v>
      </c>
      <c r="M46" s="165" t="s">
        <v>167</v>
      </c>
      <c r="N46" s="165" t="s">
        <v>266</v>
      </c>
    </row>
    <row r="47" spans="1:14" x14ac:dyDescent="0.3">
      <c r="A47" s="160" t="s">
        <v>259</v>
      </c>
      <c r="B47" s="159" t="s">
        <v>260</v>
      </c>
      <c r="C47" s="159">
        <v>10</v>
      </c>
      <c r="D47" s="163" t="s">
        <v>318</v>
      </c>
      <c r="E47" s="163" t="s">
        <v>319</v>
      </c>
      <c r="F47" s="140" t="s">
        <v>320</v>
      </c>
      <c r="G47" s="163" t="s">
        <v>324</v>
      </c>
      <c r="H47" s="164"/>
      <c r="I47" s="164"/>
      <c r="J47" s="164" t="s">
        <v>321</v>
      </c>
      <c r="K47" s="164" t="s">
        <v>322</v>
      </c>
      <c r="L47" s="164" t="s">
        <v>323</v>
      </c>
      <c r="M47" s="165" t="s">
        <v>260</v>
      </c>
      <c r="N47" s="165">
        <v>98101</v>
      </c>
    </row>
    <row r="48" spans="1:14" x14ac:dyDescent="0.3">
      <c r="A48" s="160" t="s">
        <v>215</v>
      </c>
      <c r="B48" s="159" t="s">
        <v>216</v>
      </c>
      <c r="C48" s="159">
        <v>5</v>
      </c>
      <c r="D48" s="163" t="s">
        <v>289</v>
      </c>
      <c r="E48" s="164" t="s">
        <v>290</v>
      </c>
      <c r="F48" s="141" t="s">
        <v>291</v>
      </c>
      <c r="G48" s="164" t="s">
        <v>324</v>
      </c>
      <c r="H48" s="164"/>
      <c r="I48" s="164"/>
      <c r="J48" s="163" t="s">
        <v>292</v>
      </c>
      <c r="K48" s="163" t="s">
        <v>329</v>
      </c>
      <c r="L48" s="164" t="s">
        <v>293</v>
      </c>
      <c r="M48" s="165" t="s">
        <v>206</v>
      </c>
      <c r="N48" s="165" t="s">
        <v>294</v>
      </c>
    </row>
    <row r="49" spans="1:14" x14ac:dyDescent="0.3">
      <c r="A49" s="160" t="s">
        <v>243</v>
      </c>
      <c r="B49" s="159" t="s">
        <v>244</v>
      </c>
      <c r="C49" s="159">
        <v>8</v>
      </c>
      <c r="D49" s="163" t="s">
        <v>299</v>
      </c>
      <c r="E49" s="164" t="s">
        <v>300</v>
      </c>
      <c r="F49" s="141" t="s">
        <v>301</v>
      </c>
      <c r="G49" s="163" t="s">
        <v>302</v>
      </c>
      <c r="H49" s="164" t="s">
        <v>303</v>
      </c>
      <c r="I49" s="140" t="s">
        <v>304</v>
      </c>
      <c r="J49" s="163" t="s">
        <v>305</v>
      </c>
      <c r="K49" s="163" t="s">
        <v>306</v>
      </c>
      <c r="L49" s="164" t="s">
        <v>307</v>
      </c>
      <c r="M49" s="165" t="s">
        <v>54</v>
      </c>
      <c r="N49" s="165" t="s">
        <v>308</v>
      </c>
    </row>
    <row r="50" spans="1:14" x14ac:dyDescent="0.3">
      <c r="A50" s="160" t="s">
        <v>178</v>
      </c>
      <c r="B50" s="159" t="s">
        <v>179</v>
      </c>
      <c r="C50" s="159">
        <v>3</v>
      </c>
      <c r="D50" s="163" t="s">
        <v>324</v>
      </c>
      <c r="E50" s="164"/>
      <c r="F50" s="164"/>
      <c r="G50" s="164"/>
      <c r="H50" s="164"/>
      <c r="I50" s="164"/>
      <c r="J50" s="164"/>
      <c r="K50" s="164"/>
      <c r="L50" s="164"/>
      <c r="M50" s="165"/>
      <c r="N50" s="165"/>
    </row>
    <row r="51" spans="1:14" x14ac:dyDescent="0.3">
      <c r="A51" s="160" t="s">
        <v>180</v>
      </c>
      <c r="B51" s="159" t="s">
        <v>181</v>
      </c>
      <c r="C51" s="159">
        <v>3</v>
      </c>
      <c r="D51" s="163" t="s">
        <v>324</v>
      </c>
      <c r="E51" s="164"/>
      <c r="F51" s="164"/>
      <c r="G51" s="164"/>
      <c r="H51" s="164"/>
      <c r="I51" s="164"/>
      <c r="J51" s="164"/>
      <c r="K51" s="164"/>
      <c r="L51" s="164"/>
      <c r="M51" s="165"/>
      <c r="N51" s="165"/>
    </row>
    <row r="52" spans="1:14" x14ac:dyDescent="0.3">
      <c r="A52" s="160" t="s">
        <v>182</v>
      </c>
      <c r="B52" s="159" t="s">
        <v>183</v>
      </c>
      <c r="C52" s="159">
        <v>3</v>
      </c>
      <c r="D52" s="163" t="s">
        <v>324</v>
      </c>
      <c r="E52" s="164"/>
      <c r="F52" s="164"/>
      <c r="G52" s="164"/>
      <c r="H52" s="164"/>
      <c r="I52" s="164"/>
      <c r="J52" s="164"/>
      <c r="K52" s="164"/>
      <c r="L52" s="164"/>
      <c r="M52" s="165"/>
      <c r="N52" s="165"/>
    </row>
    <row r="53" spans="1:14" x14ac:dyDescent="0.3">
      <c r="A53" s="160" t="s">
        <v>184</v>
      </c>
      <c r="B53" s="159" t="s">
        <v>185</v>
      </c>
      <c r="C53" s="159">
        <v>3</v>
      </c>
      <c r="D53" s="163" t="s">
        <v>324</v>
      </c>
      <c r="E53" s="164"/>
      <c r="F53" s="164"/>
      <c r="G53" s="164"/>
      <c r="H53" s="164"/>
      <c r="I53" s="164"/>
      <c r="J53" s="164"/>
      <c r="K53" s="164"/>
      <c r="L53" s="164"/>
      <c r="M53" s="165"/>
      <c r="N53" s="165"/>
    </row>
    <row r="54" spans="1:14" x14ac:dyDescent="0.3">
      <c r="A54" s="160" t="s">
        <v>186</v>
      </c>
      <c r="B54" s="159" t="s">
        <v>187</v>
      </c>
      <c r="C54" s="159">
        <v>3</v>
      </c>
      <c r="D54" s="163" t="s">
        <v>324</v>
      </c>
      <c r="E54" s="164"/>
      <c r="F54" s="164"/>
      <c r="G54" s="164"/>
      <c r="H54" s="164"/>
      <c r="I54" s="164"/>
      <c r="J54" s="164"/>
      <c r="K54" s="164"/>
      <c r="L54" s="164"/>
      <c r="M54" s="165"/>
      <c r="N54" s="165"/>
    </row>
    <row r="55" spans="1:14" x14ac:dyDescent="0.3">
      <c r="A55" s="160" t="s">
        <v>188</v>
      </c>
      <c r="B55" s="159" t="s">
        <v>189</v>
      </c>
      <c r="C55" s="159">
        <v>3</v>
      </c>
      <c r="D55" s="163" t="s">
        <v>324</v>
      </c>
      <c r="E55" s="164"/>
      <c r="F55" s="164"/>
      <c r="G55" s="164"/>
      <c r="H55" s="164"/>
      <c r="I55" s="164"/>
      <c r="J55" s="164"/>
      <c r="K55" s="164"/>
      <c r="L55" s="164"/>
      <c r="M55" s="165"/>
      <c r="N55" s="165"/>
    </row>
  </sheetData>
  <sortState ref="A5:N55">
    <sortCondition ref="A5:A55"/>
  </sortState>
  <mergeCells count="1">
    <mergeCell ref="D3:N3"/>
  </mergeCells>
  <hyperlinks>
    <hyperlink ref="F11" r:id="rId1" display="mailto:McCahill.brendan@epa.gov"/>
    <hyperlink ref="F22" r:id="rId2" display="mailto:McCahill.brendan@epa.gov"/>
    <hyperlink ref="F23" r:id="rId3" display="mailto:McCahill.brendan@epa.gov"/>
    <hyperlink ref="F31" r:id="rId4" display="mailto:McCahill.brendan@epa.gov"/>
    <hyperlink ref="F40" r:id="rId5" display="mailto:McCahill.brendan@epa.gov"/>
    <hyperlink ref="F46" r:id="rId6" display="mailto:McCahill.brendan@epa.gov"/>
    <hyperlink ref="F32" r:id="rId7" display="mailto:lau.gavin@epa.gov"/>
    <hyperlink ref="I32" r:id="rId8" display="mailto:Dholakia.umesh@epa.gov"/>
    <hyperlink ref="F34" r:id="rId9" display="mailto:lau.gavin@epa.gov"/>
    <hyperlink ref="I34" r:id="rId10" display="mailto:Dholakia.umesh@epa.gov"/>
    <hyperlink ref="F5" r:id="rId11" display="mailto:oquendo.ana@epa.gov"/>
    <hyperlink ref="I5" r:id="rId12" display="mailto:shepherd.lorinda@epa.gov"/>
    <hyperlink ref="F16" r:id="rId13" display="mailto:gupta.kaushal@epa.gov"/>
    <hyperlink ref="F18" r:id="rId14" display="mailto:webber.robert@epa.gov"/>
    <hyperlink ref="F10" r:id="rId15" display="mailto:smith.claudia@epa.gov"/>
    <hyperlink ref="I10" r:id="rId16" display="mailto:paser.kathleen@epa.gov"/>
    <hyperlink ref="F28" r:id="rId17" display="mailto:smith.claudia@epa.gov"/>
    <hyperlink ref="F36" r:id="rId18" display="mailto:smith.claudia@epa.gov"/>
    <hyperlink ref="F42" r:id="rId19" display="mailto:smith.claudia@epa.gov"/>
    <hyperlink ref="F45" r:id="rId20" display="mailto:smith.claudia@epa.gov"/>
    <hyperlink ref="F49" r:id="rId21" display="mailto:smith.claudia@epa.gov"/>
    <hyperlink ref="I28" r:id="rId22" display="mailto:paser.kathleen@epa.gov"/>
    <hyperlink ref="I36" r:id="rId23" display="mailto:paser.kathleen@epa.gov"/>
    <hyperlink ref="I42" r:id="rId24" display="mailto:paser.kathleen@epa.gov"/>
    <hyperlink ref="I45" r:id="rId25" display="mailto:paser.kathleen@epa.gov"/>
    <hyperlink ref="I49" r:id="rId26" display="mailto:paser.kathleen@epa.gov"/>
    <hyperlink ref="F19" r:id="rId27" display="mailto:webber.robert@epa.gov"/>
    <hyperlink ref="F27" r:id="rId28" display="mailto:webber.robert@epa.gov"/>
    <hyperlink ref="F29" r:id="rId29" display="mailto:webber.robert@epa.gov"/>
    <hyperlink ref="F17" r:id="rId30" display="mailto:gupta.kaushal@epa.gov"/>
    <hyperlink ref="F24" r:id="rId31" display="mailto:gupta.kaushal@epa.gov"/>
    <hyperlink ref="F25" r:id="rId32" display="mailto:gupta.kaushal@epa.gov"/>
    <hyperlink ref="F37" r:id="rId33" display="mailto:gupta.kaushal@epa.gov"/>
    <hyperlink ref="F48" r:id="rId34" display="mailto:gupta.kaushal@epa.gov"/>
    <hyperlink ref="F12" r:id="rId35" display="mailto:oquendo.ana@epa.gov"/>
    <hyperlink ref="F13" r:id="rId36" display="mailto:oquendo.ana@epa.gov"/>
    <hyperlink ref="F20" r:id="rId37" display="mailto:oquendo.ana@epa.gov"/>
    <hyperlink ref="F26" r:id="rId38" display="mailto:oquendo.ana@epa.gov"/>
    <hyperlink ref="F35" r:id="rId39" display="mailto:oquendo.ana@epa.gov"/>
    <hyperlink ref="F41" r:id="rId40" display="mailto:oquendo.ana@epa.gov"/>
    <hyperlink ref="F43" r:id="rId41" display="mailto:oquendo.ana@epa.gov"/>
    <hyperlink ref="I12" r:id="rId42" display="mailto:shepherd.lorinda@epa.gov"/>
    <hyperlink ref="I13" r:id="rId43" display="mailto:shepherd.lorinda@epa.gov"/>
    <hyperlink ref="I20" r:id="rId44" display="mailto:shepherd.lorinda@epa.gov"/>
    <hyperlink ref="I26" r:id="rId45" display="mailto:shepherd.lorinda@epa.gov"/>
    <hyperlink ref="I35" r:id="rId46" display="mailto:shepherd.lorinda@epa.gov"/>
    <hyperlink ref="I41" r:id="rId47" display="mailto:shepherd.lorinda@epa.gov"/>
    <hyperlink ref="I43" r:id="rId48" display="mailto:shepherd.lorinda@epa.gov"/>
    <hyperlink ref="F7" r:id="rId49" display="mailto:glass.geoffrey@epa.gov"/>
    <hyperlink ref="I7" r:id="rId50" display="mailto:Gutierrez.roberto@epa.gov"/>
    <hyperlink ref="F9" r:id="rId51" display="mailto:glass.geoffrey@epa.gov"/>
    <hyperlink ref="F14" r:id="rId52" display="mailto:glass.geoffrey@epa.gov"/>
    <hyperlink ref="F30" r:id="rId53" display="mailto:glass.geoffrey@epa.gov"/>
    <hyperlink ref="I9" r:id="rId54" display="mailto:Gutierrez.roberto@epa.gov"/>
    <hyperlink ref="I14" r:id="rId55" display="mailto:Gutierrez.roberto@epa.gov"/>
    <hyperlink ref="I30" r:id="rId56" display="mailto:Gutierrez.roberto@epa.gov"/>
    <hyperlink ref="F6" r:id="rId57"/>
    <hyperlink ref="F15" r:id="rId58"/>
    <hyperlink ref="F39" r:id="rId59"/>
    <hyperlink ref="F47" r:id="rId60"/>
    <hyperlink ref="F8" r:id="rId61"/>
    <hyperlink ref="F21" r:id="rId62"/>
    <hyperlink ref="F33" r:id="rId63"/>
    <hyperlink ref="F38" r:id="rId64"/>
    <hyperlink ref="F44" r:id="rId65"/>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F52"/>
  <sheetViews>
    <sheetView showGridLines="0" showRuler="0" zoomScale="90" zoomScaleNormal="90" workbookViewId="0"/>
  </sheetViews>
  <sheetFormatPr defaultColWidth="3.33203125" defaultRowHeight="13.2" x14ac:dyDescent="0.25"/>
  <cols>
    <col min="1" max="1" width="2.44140625" style="5" customWidth="1"/>
    <col min="2" max="2" width="12.5546875" style="5" customWidth="1"/>
    <col min="3" max="3" width="35.33203125" style="5" customWidth="1"/>
    <col min="4" max="4" width="53.33203125" style="5" customWidth="1"/>
    <col min="5" max="5" width="56.33203125" style="5" customWidth="1"/>
    <col min="6" max="27" width="1.6640625" style="5" customWidth="1"/>
    <col min="28" max="16384" width="3.33203125" style="5"/>
  </cols>
  <sheetData>
    <row r="1" spans="2:5" ht="17.399999999999999" x14ac:dyDescent="0.3">
      <c r="B1" s="4" t="str">
        <f>'Change Log'!A1</f>
        <v>Internal Combustion Engine Registration Calculator</v>
      </c>
    </row>
    <row r="2" spans="2:5" ht="15.75" customHeight="1" x14ac:dyDescent="0.25">
      <c r="B2" s="357" t="str">
        <f>'Change Log'!A2</f>
        <v>v1.6 (last updated 2013.02.26)</v>
      </c>
      <c r="C2" s="357"/>
      <c r="D2" s="357"/>
    </row>
    <row r="3" spans="2:5" s="114" customFormat="1" ht="131.25" customHeight="1" x14ac:dyDescent="0.3">
      <c r="B3" s="377" t="s">
        <v>429</v>
      </c>
      <c r="C3" s="377"/>
      <c r="D3" s="377"/>
      <c r="E3" s="377"/>
    </row>
    <row r="4" spans="2:5" s="114" customFormat="1" ht="9" customHeight="1" x14ac:dyDescent="0.3">
      <c r="B4" s="115"/>
      <c r="C4" s="115"/>
      <c r="D4" s="115"/>
      <c r="E4" s="115"/>
    </row>
    <row r="5" spans="2:5" x14ac:dyDescent="0.25">
      <c r="B5" s="116" t="s">
        <v>0</v>
      </c>
    </row>
    <row r="6" spans="2:5" ht="33.75" customHeight="1" x14ac:dyDescent="0.25">
      <c r="B6" s="358" t="s">
        <v>398</v>
      </c>
      <c r="C6" s="358"/>
      <c r="D6" s="358"/>
      <c r="E6" s="358"/>
    </row>
    <row r="7" spans="2:5" ht="4.5" customHeight="1" x14ac:dyDescent="0.25">
      <c r="B7" s="27"/>
    </row>
    <row r="8" spans="2:5" ht="13.5" customHeight="1" x14ac:dyDescent="0.25">
      <c r="B8" s="116" t="s">
        <v>1</v>
      </c>
    </row>
    <row r="9" spans="2:5" ht="234.75" customHeight="1" x14ac:dyDescent="0.25">
      <c r="B9" s="359" t="s">
        <v>2</v>
      </c>
      <c r="C9" s="359"/>
      <c r="D9" s="359"/>
      <c r="E9" s="359"/>
    </row>
    <row r="10" spans="2:5" ht="4.5" customHeight="1" x14ac:dyDescent="0.25">
      <c r="B10" s="27"/>
    </row>
    <row r="11" spans="2:5" x14ac:dyDescent="0.25">
      <c r="B11" s="116" t="s">
        <v>3</v>
      </c>
    </row>
    <row r="12" spans="2:5" ht="88.5" customHeight="1" x14ac:dyDescent="0.25">
      <c r="B12" s="359" t="s">
        <v>155</v>
      </c>
      <c r="C12" s="359"/>
      <c r="D12" s="359"/>
      <c r="E12" s="359"/>
    </row>
    <row r="13" spans="2:5" ht="9" customHeight="1" thickBot="1" x14ac:dyDescent="0.3">
      <c r="B13" s="116"/>
    </row>
    <row r="14" spans="2:5" ht="13.8" thickBot="1" x14ac:dyDescent="0.3">
      <c r="B14" s="360" t="s">
        <v>140</v>
      </c>
      <c r="C14" s="361"/>
      <c r="D14" s="362"/>
    </row>
    <row r="15" spans="2:5" x14ac:dyDescent="0.25">
      <c r="B15" s="363" t="s">
        <v>385</v>
      </c>
      <c r="C15" s="364"/>
      <c r="D15" s="365"/>
    </row>
    <row r="16" spans="2:5" x14ac:dyDescent="0.25">
      <c r="B16" s="366" t="s">
        <v>386</v>
      </c>
      <c r="C16" s="367"/>
      <c r="D16" s="368"/>
    </row>
    <row r="17" spans="2:5" ht="14.4" x14ac:dyDescent="0.3">
      <c r="B17" s="378" t="s">
        <v>430</v>
      </c>
      <c r="C17" s="379"/>
      <c r="D17" s="380"/>
    </row>
    <row r="18" spans="2:5" ht="13.8" thickBot="1" x14ac:dyDescent="0.3">
      <c r="B18" s="369" t="s">
        <v>141</v>
      </c>
      <c r="C18" s="370"/>
      <c r="D18" s="371"/>
    </row>
    <row r="19" spans="2:5" ht="10.5" customHeight="1" thickBot="1" x14ac:dyDescent="0.3">
      <c r="B19" s="117"/>
      <c r="C19" s="118"/>
      <c r="D19" s="117"/>
      <c r="E19" s="26"/>
    </row>
    <row r="20" spans="2:5" ht="13.8" thickBot="1" x14ac:dyDescent="0.3">
      <c r="B20" s="372" t="s">
        <v>144</v>
      </c>
      <c r="C20" s="373"/>
      <c r="D20" s="374"/>
    </row>
    <row r="21" spans="2:5" ht="55.5" customHeight="1" x14ac:dyDescent="0.25">
      <c r="B21" s="119" t="s">
        <v>387</v>
      </c>
      <c r="C21" s="381" t="s">
        <v>388</v>
      </c>
      <c r="D21" s="382"/>
    </row>
    <row r="22" spans="2:5" ht="15.75" customHeight="1" x14ac:dyDescent="0.25">
      <c r="B22" s="249" t="s">
        <v>389</v>
      </c>
      <c r="C22" s="250" t="s">
        <v>390</v>
      </c>
      <c r="D22" s="251"/>
    </row>
    <row r="23" spans="2:5" x14ac:dyDescent="0.25">
      <c r="B23" s="120" t="s">
        <v>54</v>
      </c>
      <c r="C23" s="121" t="s">
        <v>4</v>
      </c>
      <c r="D23" s="122"/>
    </row>
    <row r="24" spans="2:5" x14ac:dyDescent="0.25">
      <c r="B24" s="120" t="s">
        <v>391</v>
      </c>
      <c r="C24" s="121" t="s">
        <v>392</v>
      </c>
      <c r="D24" s="122"/>
    </row>
    <row r="25" spans="2:5" x14ac:dyDescent="0.25">
      <c r="B25" s="123" t="s">
        <v>487</v>
      </c>
      <c r="C25" s="124" t="s">
        <v>488</v>
      </c>
      <c r="D25" s="125"/>
    </row>
    <row r="26" spans="2:5" ht="32.25" customHeight="1" x14ac:dyDescent="0.25">
      <c r="B26" s="274" t="s">
        <v>437</v>
      </c>
      <c r="C26" s="353" t="s">
        <v>438</v>
      </c>
      <c r="D26" s="354"/>
    </row>
    <row r="27" spans="2:5" ht="16.5" customHeight="1" x14ac:dyDescent="0.25">
      <c r="B27" s="123" t="s">
        <v>345</v>
      </c>
      <c r="C27" s="124" t="s">
        <v>346</v>
      </c>
      <c r="D27" s="125"/>
    </row>
    <row r="28" spans="2:5" ht="60" customHeight="1" x14ac:dyDescent="0.25">
      <c r="B28" s="252" t="s">
        <v>381</v>
      </c>
      <c r="C28" s="383" t="s">
        <v>393</v>
      </c>
      <c r="D28" s="384"/>
    </row>
    <row r="29" spans="2:5" x14ac:dyDescent="0.25">
      <c r="B29" s="275" t="s">
        <v>440</v>
      </c>
      <c r="C29" s="276" t="s">
        <v>441</v>
      </c>
      <c r="D29" s="277"/>
    </row>
    <row r="30" spans="2:5" ht="14.25" customHeight="1" x14ac:dyDescent="0.25">
      <c r="B30" s="123" t="s">
        <v>145</v>
      </c>
      <c r="C30" s="124" t="s">
        <v>98</v>
      </c>
      <c r="D30" s="125"/>
    </row>
    <row r="31" spans="2:5" ht="14.25" customHeight="1" x14ac:dyDescent="0.25">
      <c r="B31" s="123" t="s">
        <v>442</v>
      </c>
      <c r="C31" s="124" t="s">
        <v>443</v>
      </c>
      <c r="D31" s="125"/>
    </row>
    <row r="32" spans="2:5" ht="16.5" customHeight="1" x14ac:dyDescent="0.25">
      <c r="B32" s="123" t="s">
        <v>476</v>
      </c>
      <c r="C32" s="124" t="s">
        <v>477</v>
      </c>
      <c r="D32" s="125"/>
    </row>
    <row r="33" spans="2:6" ht="16.5" customHeight="1" x14ac:dyDescent="0.25">
      <c r="B33" s="123" t="s">
        <v>146</v>
      </c>
      <c r="C33" s="124" t="s">
        <v>99</v>
      </c>
      <c r="D33" s="125"/>
    </row>
    <row r="34" spans="2:6" ht="15.6" x14ac:dyDescent="0.25">
      <c r="B34" s="123" t="s">
        <v>481</v>
      </c>
      <c r="C34" s="126" t="s">
        <v>483</v>
      </c>
      <c r="D34" s="273"/>
    </row>
    <row r="35" spans="2:6" ht="18.75" customHeight="1" x14ac:dyDescent="0.25">
      <c r="B35" s="123" t="s">
        <v>482</v>
      </c>
      <c r="C35" s="126" t="s">
        <v>475</v>
      </c>
      <c r="D35" s="273"/>
    </row>
    <row r="36" spans="2:6" ht="18" customHeight="1" x14ac:dyDescent="0.25">
      <c r="B36" s="123" t="s">
        <v>52</v>
      </c>
      <c r="C36" s="126" t="s">
        <v>5</v>
      </c>
      <c r="D36" s="127"/>
    </row>
    <row r="37" spans="2:6" x14ac:dyDescent="0.25">
      <c r="B37" s="123" t="s">
        <v>147</v>
      </c>
      <c r="C37" s="126" t="s">
        <v>6</v>
      </c>
      <c r="D37" s="127"/>
    </row>
    <row r="38" spans="2:6" ht="15.6" x14ac:dyDescent="0.25">
      <c r="B38" s="128" t="s">
        <v>148</v>
      </c>
      <c r="C38" s="375" t="s">
        <v>142</v>
      </c>
      <c r="D38" s="376"/>
    </row>
    <row r="39" spans="2:6" ht="17.25" customHeight="1" x14ac:dyDescent="0.25">
      <c r="B39" s="123" t="s">
        <v>149</v>
      </c>
      <c r="C39" s="129" t="s">
        <v>143</v>
      </c>
      <c r="D39" s="127"/>
    </row>
    <row r="40" spans="2:6" ht="15.75" customHeight="1" x14ac:dyDescent="0.25">
      <c r="B40" s="183" t="s">
        <v>359</v>
      </c>
      <c r="C40" s="184" t="s">
        <v>360</v>
      </c>
      <c r="D40" s="132"/>
    </row>
    <row r="41" spans="2:6" ht="21" customHeight="1" x14ac:dyDescent="0.25">
      <c r="B41" s="130" t="s">
        <v>150</v>
      </c>
      <c r="C41" s="131" t="s">
        <v>7</v>
      </c>
      <c r="D41" s="132"/>
    </row>
    <row r="42" spans="2:6" ht="22.5" customHeight="1" thickBot="1" x14ac:dyDescent="0.3">
      <c r="B42" s="133" t="s">
        <v>151</v>
      </c>
      <c r="C42" s="355" t="s">
        <v>8</v>
      </c>
      <c r="D42" s="356"/>
      <c r="E42" s="26"/>
    </row>
    <row r="43" spans="2:6" ht="18.75" customHeight="1" thickBot="1" x14ac:dyDescent="0.3">
      <c r="B43" s="117"/>
      <c r="C43" s="117"/>
      <c r="D43" s="117"/>
      <c r="E43" s="26"/>
    </row>
    <row r="44" spans="2:6" ht="16.5" customHeight="1" thickBot="1" x14ac:dyDescent="0.3">
      <c r="B44" s="339" t="s">
        <v>9</v>
      </c>
      <c r="C44" s="340"/>
      <c r="D44" s="340"/>
      <c r="E44" s="341"/>
    </row>
    <row r="45" spans="2:6" ht="18.75" customHeight="1" thickBot="1" x14ac:dyDescent="0.3">
      <c r="B45" s="342" t="s">
        <v>394</v>
      </c>
      <c r="C45" s="343"/>
      <c r="D45" s="343"/>
      <c r="E45" s="344"/>
    </row>
    <row r="46" spans="2:6" ht="18" customHeight="1" x14ac:dyDescent="0.25">
      <c r="B46" s="345" t="s">
        <v>10</v>
      </c>
      <c r="C46" s="346"/>
      <c r="D46" s="347" t="s">
        <v>395</v>
      </c>
      <c r="E46" s="348"/>
      <c r="F46" s="26"/>
    </row>
    <row r="47" spans="2:6" ht="21.75" customHeight="1" x14ac:dyDescent="0.25">
      <c r="B47" s="349" t="s">
        <v>11</v>
      </c>
      <c r="C47" s="350"/>
      <c r="D47" s="351" t="s">
        <v>12</v>
      </c>
      <c r="E47" s="352"/>
      <c r="F47" s="26"/>
    </row>
    <row r="48" spans="2:6" ht="86.25" customHeight="1" x14ac:dyDescent="0.25">
      <c r="B48" s="335" t="s">
        <v>13</v>
      </c>
      <c r="C48" s="336"/>
      <c r="D48" s="323" t="s">
        <v>396</v>
      </c>
      <c r="E48" s="324"/>
    </row>
    <row r="49" spans="2:5" ht="24.75" customHeight="1" x14ac:dyDescent="0.25">
      <c r="B49" s="337"/>
      <c r="C49" s="338"/>
      <c r="D49" s="333" t="s">
        <v>344</v>
      </c>
      <c r="E49" s="334"/>
    </row>
    <row r="50" spans="2:5" ht="159.75" customHeight="1" x14ac:dyDescent="0.25">
      <c r="B50" s="325" t="s">
        <v>491</v>
      </c>
      <c r="C50" s="326"/>
      <c r="D50" s="327" t="s">
        <v>490</v>
      </c>
      <c r="E50" s="328"/>
    </row>
    <row r="51" spans="2:5" ht="63.75" customHeight="1" thickBot="1" x14ac:dyDescent="0.3">
      <c r="B51" s="329" t="s">
        <v>126</v>
      </c>
      <c r="C51" s="330"/>
      <c r="D51" s="331" t="s">
        <v>397</v>
      </c>
      <c r="E51" s="332"/>
    </row>
    <row r="52" spans="2:5" x14ac:dyDescent="0.25">
      <c r="B52" s="134"/>
      <c r="C52" s="135"/>
      <c r="D52" s="135"/>
      <c r="E52" s="135"/>
    </row>
  </sheetData>
  <sheetProtection password="C969" sheet="1" objects="1" scenarios="1"/>
  <mergeCells count="29">
    <mergeCell ref="C26:D26"/>
    <mergeCell ref="C42:D42"/>
    <mergeCell ref="B2:D2"/>
    <mergeCell ref="B6:E6"/>
    <mergeCell ref="B9:E9"/>
    <mergeCell ref="B12:E12"/>
    <mergeCell ref="B14:D14"/>
    <mergeCell ref="B15:D15"/>
    <mergeCell ref="B16:D16"/>
    <mergeCell ref="B18:D18"/>
    <mergeCell ref="B20:D20"/>
    <mergeCell ref="C38:D38"/>
    <mergeCell ref="B3:E3"/>
    <mergeCell ref="B17:D17"/>
    <mergeCell ref="C21:D21"/>
    <mergeCell ref="C28:D28"/>
    <mergeCell ref="B44:E44"/>
    <mergeCell ref="B45:E45"/>
    <mergeCell ref="B46:C46"/>
    <mergeCell ref="D46:E46"/>
    <mergeCell ref="B47:C47"/>
    <mergeCell ref="D47:E47"/>
    <mergeCell ref="D48:E48"/>
    <mergeCell ref="B50:C50"/>
    <mergeCell ref="D50:E50"/>
    <mergeCell ref="B51:C51"/>
    <mergeCell ref="D51:E51"/>
    <mergeCell ref="D49:E49"/>
    <mergeCell ref="B48:C49"/>
  </mergeCells>
  <hyperlinks>
    <hyperlink ref="D49" r:id="rId1"/>
  </hyperlinks>
  <pageMargins left="0.5" right="0.5" top="1" bottom="1" header="0.5" footer="0.5"/>
  <pageSetup scale="69" orientation="landscape" r:id="rId2"/>
  <headerFooter alignWithMargins="0">
    <oddFooter>&amp;LPage &amp;P of &amp;N&amp;C&amp;F&amp;RPrinted &amp;D</oddFooter>
  </headerFooter>
  <rowBreaks count="2" manualBreakCount="2">
    <brk id="19" max="16383" man="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77"/>
  <sheetViews>
    <sheetView showGridLines="0" zoomScale="90" zoomScaleNormal="90" workbookViewId="0"/>
  </sheetViews>
  <sheetFormatPr defaultColWidth="9.109375" defaultRowHeight="13.2" x14ac:dyDescent="0.25"/>
  <cols>
    <col min="1" max="1" width="2.88671875" style="5" customWidth="1"/>
    <col min="2" max="2" width="44" style="5" bestFit="1" customWidth="1"/>
    <col min="3" max="3" width="78.6640625" style="5" customWidth="1"/>
    <col min="4" max="4" width="15.44140625" style="5" customWidth="1"/>
    <col min="5" max="5" width="19.88671875" style="5" customWidth="1"/>
    <col min="6" max="6" width="97.44140625" style="5" hidden="1" customWidth="1"/>
    <col min="7" max="16384" width="9.109375" style="5"/>
  </cols>
  <sheetData>
    <row r="1" spans="2:6" ht="17.399999999999999" x14ac:dyDescent="0.3">
      <c r="B1" s="4" t="s">
        <v>138</v>
      </c>
    </row>
    <row r="2" spans="2:6" ht="16.2" thickBot="1" x14ac:dyDescent="0.4">
      <c r="F2" s="6" t="s">
        <v>342</v>
      </c>
    </row>
    <row r="3" spans="2:6" ht="13.8" thickBot="1" x14ac:dyDescent="0.3">
      <c r="B3" s="360" t="s">
        <v>14</v>
      </c>
      <c r="C3" s="362"/>
      <c r="F3" s="9" t="s">
        <v>29</v>
      </c>
    </row>
    <row r="4" spans="2:6" x14ac:dyDescent="0.25">
      <c r="B4" s="167" t="s">
        <v>15</v>
      </c>
      <c r="C4" s="247" t="s">
        <v>134</v>
      </c>
      <c r="F4" s="9" t="s">
        <v>340</v>
      </c>
    </row>
    <row r="5" spans="2:6" x14ac:dyDescent="0.25">
      <c r="B5" s="10" t="s">
        <v>16</v>
      </c>
      <c r="C5" s="11" t="s">
        <v>17</v>
      </c>
      <c r="F5" s="9" t="s">
        <v>18</v>
      </c>
    </row>
    <row r="6" spans="2:6" x14ac:dyDescent="0.25">
      <c r="B6" s="10" t="s">
        <v>160</v>
      </c>
      <c r="C6" s="11" t="s">
        <v>336</v>
      </c>
    </row>
    <row r="7" spans="2:6" x14ac:dyDescent="0.25">
      <c r="B7" s="12" t="s">
        <v>157</v>
      </c>
      <c r="C7" s="11" t="s">
        <v>220</v>
      </c>
      <c r="F7" s="6" t="s">
        <v>341</v>
      </c>
    </row>
    <row r="8" spans="2:6" ht="13.8" thickBot="1" x14ac:dyDescent="0.3">
      <c r="B8" s="13" t="s">
        <v>337</v>
      </c>
      <c r="C8" s="248">
        <v>87101</v>
      </c>
      <c r="F8" s="9" t="s">
        <v>29</v>
      </c>
    </row>
    <row r="9" spans="2:6" ht="13.8" thickBot="1" x14ac:dyDescent="0.3">
      <c r="F9" s="9" t="s">
        <v>339</v>
      </c>
    </row>
    <row r="10" spans="2:6" ht="13.8" thickBot="1" x14ac:dyDescent="0.3">
      <c r="B10" s="360" t="s">
        <v>21</v>
      </c>
      <c r="C10" s="362"/>
      <c r="F10" s="9" t="s">
        <v>340</v>
      </c>
    </row>
    <row r="11" spans="2:6" x14ac:dyDescent="0.25">
      <c r="B11" s="7" t="s">
        <v>15</v>
      </c>
      <c r="C11" s="8" t="s">
        <v>22</v>
      </c>
      <c r="F11" s="9" t="s">
        <v>18</v>
      </c>
    </row>
    <row r="12" spans="2:6" x14ac:dyDescent="0.25">
      <c r="B12" s="10" t="s">
        <v>23</v>
      </c>
      <c r="C12" s="11" t="s">
        <v>24</v>
      </c>
      <c r="F12" s="9" t="s">
        <v>19</v>
      </c>
    </row>
    <row r="13" spans="2:6" ht="13.8" thickBot="1" x14ac:dyDescent="0.3">
      <c r="B13" s="16" t="s">
        <v>25</v>
      </c>
      <c r="C13" s="14" t="s">
        <v>26</v>
      </c>
      <c r="F13" s="9" t="s">
        <v>20</v>
      </c>
    </row>
    <row r="14" spans="2:6" ht="13.8" thickBot="1" x14ac:dyDescent="0.3"/>
    <row r="15" spans="2:6" ht="16.2" thickBot="1" x14ac:dyDescent="0.4">
      <c r="B15" s="360" t="str">
        <f>"U.S. Environmental Protection Agency Region "&amp;VLOOKUP(C7,'EPA Regional Contact Info'!$A$5:$C$45,3,FALSE)&amp;" Contact"</f>
        <v>U.S. Environmental Protection Agency Region 6 Contact</v>
      </c>
      <c r="C15" s="362"/>
      <c r="F15" s="6" t="s">
        <v>343</v>
      </c>
    </row>
    <row r="16" spans="2:6" ht="15" customHeight="1" x14ac:dyDescent="0.25">
      <c r="B16" s="167" t="s">
        <v>332</v>
      </c>
      <c r="C16" s="168" t="str">
        <f>VLOOKUP($C$7,'EPA Regional Contact Info'!$A$5:$N$45,4,FALSE)</f>
        <v>Bonnie Braganza</v>
      </c>
      <c r="F16" s="9" t="s">
        <v>29</v>
      </c>
    </row>
    <row r="17" spans="2:6" ht="16.5" customHeight="1" x14ac:dyDescent="0.25">
      <c r="B17" s="10" t="s">
        <v>334</v>
      </c>
      <c r="C17" s="169" t="str">
        <f>VLOOKUP($C$7,'EPA Regional Contact Info'!$A$5:$N$45,5,FALSE)</f>
        <v>214-665-7340</v>
      </c>
      <c r="F17" s="9" t="s">
        <v>338</v>
      </c>
    </row>
    <row r="18" spans="2:6" ht="14.25" customHeight="1" x14ac:dyDescent="0.25">
      <c r="B18" s="10" t="s">
        <v>330</v>
      </c>
      <c r="C18" s="169" t="str">
        <f>VLOOKUP($C$7,'EPA Regional Contact Info'!$A$5:$N$45,6,FALSE)</f>
        <v>braganza.bonnie@epa.gov</v>
      </c>
    </row>
    <row r="19" spans="2:6" ht="16.5" customHeight="1" x14ac:dyDescent="0.25">
      <c r="B19" s="10" t="s">
        <v>333</v>
      </c>
      <c r="C19" s="169" t="str">
        <f>VLOOKUP($C$7,'EPA Regional Contact Info'!$A$5:$N$45,7,FALSE)</f>
        <v>None</v>
      </c>
      <c r="F19" s="15" t="s">
        <v>32</v>
      </c>
    </row>
    <row r="20" spans="2:6" ht="22.5" customHeight="1" x14ac:dyDescent="0.25">
      <c r="B20" s="10" t="s">
        <v>335</v>
      </c>
      <c r="C20" s="169" t="str">
        <f>IF(VLOOKUP($C$7,'EPA Regional Contact Info'!$A$5:$N$45,8,FALSE)=0,"",VLOOKUP($C$7,'EPA Regional Contact Info'!$A$5:$N$45,8,FALSE))</f>
        <v/>
      </c>
      <c r="F20" s="17" t="s">
        <v>33</v>
      </c>
    </row>
    <row r="21" spans="2:6" ht="14.25" customHeight="1" x14ac:dyDescent="0.25">
      <c r="B21" s="10" t="s">
        <v>331</v>
      </c>
      <c r="C21" s="169" t="str">
        <f>IF(VLOOKUP($C$7,'EPA Regional Contact Info'!$A$5:$N$45,9,FALSE)=0,"",VLOOKUP($C$7,'EPA Regional Contact Info'!$A$5:$N$45,9,FALSE))</f>
        <v/>
      </c>
      <c r="F21" s="18" t="s">
        <v>34</v>
      </c>
    </row>
    <row r="22" spans="2:6" ht="15" customHeight="1" x14ac:dyDescent="0.25">
      <c r="B22" s="268" t="s">
        <v>16</v>
      </c>
      <c r="C22" s="269" t="str">
        <f>"U.S. Environmental Protection Agency Region "&amp;VLOOKUP($C$7,'EPA Regional Contact Info'!$A$5:$C$45,3,FALSE)</f>
        <v>U.S. Environmental Protection Agency Region 6</v>
      </c>
      <c r="F22" s="17" t="s">
        <v>35</v>
      </c>
    </row>
    <row r="23" spans="2:6" ht="17.25" customHeight="1" x14ac:dyDescent="0.25">
      <c r="B23" s="270"/>
      <c r="C23" s="269" t="str">
        <f>VLOOKUP($C$7,'EPA Regional Contact Info'!$A$5:$N$45,10,FALSE)</f>
        <v>1445 Ross Avenue, Suite 1200</v>
      </c>
      <c r="F23" s="18" t="s">
        <v>36</v>
      </c>
    </row>
    <row r="24" spans="2:6" x14ac:dyDescent="0.25">
      <c r="B24" s="270"/>
      <c r="C24" s="269" t="str">
        <f>VLOOKUP($C$7,'EPA Regional Contact Info'!$A$5:$N$45,11,FALSE)</f>
        <v>MC: 6PD</v>
      </c>
      <c r="F24" s="18" t="s">
        <v>130</v>
      </c>
    </row>
    <row r="25" spans="2:6" ht="13.8" thickBot="1" x14ac:dyDescent="0.3">
      <c r="B25" s="271"/>
      <c r="C25" s="272" t="str">
        <f>VLOOKUP($C$7,'EPA Regional Contact Info'!$A$5:$N$45,12,FALSE)&amp;", "&amp;VLOOKUP($C$7,'EPA Regional Contact Info'!$A$5:$N$45,13,FALSE)&amp;" "&amp;VLOOKUP($C$7,'EPA Regional Contact Info'!$A$5:$N$45,14,FALSE)</f>
        <v>Dallas, TX 75202-2733</v>
      </c>
      <c r="F25" s="18" t="s">
        <v>129</v>
      </c>
    </row>
    <row r="26" spans="2:6" ht="19.5" customHeight="1" thickBot="1" x14ac:dyDescent="0.3"/>
    <row r="27" spans="2:6" ht="13.8" thickBot="1" x14ac:dyDescent="0.3">
      <c r="B27" s="385" t="s">
        <v>27</v>
      </c>
      <c r="C27" s="386"/>
    </row>
    <row r="28" spans="2:6" x14ac:dyDescent="0.25">
      <c r="B28" s="172" t="s">
        <v>28</v>
      </c>
      <c r="C28" s="178" t="s">
        <v>29</v>
      </c>
      <c r="F28" s="15" t="s">
        <v>37</v>
      </c>
    </row>
    <row r="29" spans="2:6" x14ac:dyDescent="0.25">
      <c r="B29" s="173"/>
      <c r="C29" s="179"/>
      <c r="F29" s="17" t="s">
        <v>38</v>
      </c>
    </row>
    <row r="30" spans="2:6" x14ac:dyDescent="0.25">
      <c r="B30" s="173" t="s">
        <v>358</v>
      </c>
      <c r="C30" s="180" t="s">
        <v>29</v>
      </c>
      <c r="F30" s="18" t="s">
        <v>39</v>
      </c>
    </row>
    <row r="31" spans="2:6" x14ac:dyDescent="0.25">
      <c r="B31" s="170"/>
      <c r="C31" s="181"/>
    </row>
    <row r="32" spans="2:6" ht="15.6" x14ac:dyDescent="0.35">
      <c r="B32" s="173" t="s">
        <v>30</v>
      </c>
      <c r="C32" s="180" t="s">
        <v>29</v>
      </c>
      <c r="F32" s="266" t="s">
        <v>426</v>
      </c>
    </row>
    <row r="33" spans="2:6" ht="14.4" x14ac:dyDescent="0.3">
      <c r="B33" s="170"/>
      <c r="C33" s="181"/>
      <c r="F33" s="267" t="str">
        <f>'EPA Regional Contact Info'!A5</f>
        <v>Alabama</v>
      </c>
    </row>
    <row r="34" spans="2:6" ht="15.6" x14ac:dyDescent="0.35">
      <c r="B34" s="173" t="s">
        <v>31</v>
      </c>
      <c r="C34" s="180" t="s">
        <v>29</v>
      </c>
      <c r="F34" s="267" t="str">
        <f>'EPA Regional Contact Info'!A6</f>
        <v>Alaska</v>
      </c>
    </row>
    <row r="35" spans="2:6" ht="14.4" x14ac:dyDescent="0.3">
      <c r="B35" s="170"/>
      <c r="C35" s="181"/>
      <c r="F35" s="267" t="str">
        <f>'EPA Regional Contact Info'!A7</f>
        <v>Arizona</v>
      </c>
    </row>
    <row r="36" spans="2:6" ht="15.6" x14ac:dyDescent="0.35">
      <c r="B36" s="173" t="s">
        <v>380</v>
      </c>
      <c r="C36" s="180" t="s">
        <v>29</v>
      </c>
      <c r="F36" s="267" t="str">
        <f>'EPA Regional Contact Info'!A8</f>
        <v>Arkansas</v>
      </c>
    </row>
    <row r="37" spans="2:6" ht="15" thickBot="1" x14ac:dyDescent="0.35">
      <c r="B37" s="171"/>
      <c r="C37" s="182"/>
      <c r="F37" s="267" t="str">
        <f>'EPA Regional Contact Info'!A9</f>
        <v>California</v>
      </c>
    </row>
    <row r="38" spans="2:6" ht="14.4" x14ac:dyDescent="0.3">
      <c r="F38" s="267" t="str">
        <f>'EPA Regional Contact Info'!A10</f>
        <v>Colorado</v>
      </c>
    </row>
    <row r="39" spans="2:6" ht="14.4" x14ac:dyDescent="0.3">
      <c r="F39" s="267" t="str">
        <f>'EPA Regional Contact Info'!A11</f>
        <v>Connecticut</v>
      </c>
    </row>
    <row r="40" spans="2:6" ht="14.4" x14ac:dyDescent="0.3">
      <c r="F40" s="267" t="str">
        <f>'EPA Regional Contact Info'!A12</f>
        <v>Florida</v>
      </c>
    </row>
    <row r="41" spans="2:6" ht="14.4" x14ac:dyDescent="0.3">
      <c r="F41" s="267" t="str">
        <f>'EPA Regional Contact Info'!A13</f>
        <v>Georgia</v>
      </c>
    </row>
    <row r="42" spans="2:6" ht="14.4" x14ac:dyDescent="0.3">
      <c r="F42" s="267" t="str">
        <f>'EPA Regional Contact Info'!A14</f>
        <v>Hawaii</v>
      </c>
    </row>
    <row r="43" spans="2:6" ht="14.4" x14ac:dyDescent="0.3">
      <c r="F43" s="267" t="str">
        <f>'EPA Regional Contact Info'!A15</f>
        <v>Idaho</v>
      </c>
    </row>
    <row r="44" spans="2:6" ht="14.4" x14ac:dyDescent="0.3">
      <c r="F44" s="267" t="str">
        <f>'EPA Regional Contact Info'!A16</f>
        <v>Illinois</v>
      </c>
    </row>
    <row r="45" spans="2:6" ht="14.4" x14ac:dyDescent="0.3">
      <c r="F45" s="267" t="str">
        <f>'EPA Regional Contact Info'!A17</f>
        <v>Indiana</v>
      </c>
    </row>
    <row r="46" spans="2:6" ht="14.4" x14ac:dyDescent="0.3">
      <c r="F46" s="267" t="str">
        <f>'EPA Regional Contact Info'!A18</f>
        <v>Iowa</v>
      </c>
    </row>
    <row r="47" spans="2:6" ht="14.4" x14ac:dyDescent="0.3">
      <c r="F47" s="267" t="str">
        <f>'EPA Regional Contact Info'!A19</f>
        <v>Kansas</v>
      </c>
    </row>
    <row r="48" spans="2:6" ht="14.4" x14ac:dyDescent="0.3">
      <c r="F48" s="267" t="str">
        <f>'EPA Regional Contact Info'!A20</f>
        <v>Kentucky</v>
      </c>
    </row>
    <row r="49" spans="6:6" ht="14.4" x14ac:dyDescent="0.3">
      <c r="F49" s="267" t="str">
        <f>'EPA Regional Contact Info'!A21</f>
        <v>Louisiana</v>
      </c>
    </row>
    <row r="50" spans="6:6" ht="14.4" x14ac:dyDescent="0.3">
      <c r="F50" s="267" t="str">
        <f>'EPA Regional Contact Info'!A22</f>
        <v>Maine</v>
      </c>
    </row>
    <row r="51" spans="6:6" ht="14.4" x14ac:dyDescent="0.3">
      <c r="F51" s="267" t="str">
        <f>'EPA Regional Contact Info'!A23</f>
        <v>Massachusetts</v>
      </c>
    </row>
    <row r="52" spans="6:6" ht="14.4" x14ac:dyDescent="0.3">
      <c r="F52" s="267" t="str">
        <f>'EPA Regional Contact Info'!A24</f>
        <v>Michigan</v>
      </c>
    </row>
    <row r="53" spans="6:6" ht="14.4" x14ac:dyDescent="0.3">
      <c r="F53" s="267" t="str">
        <f>'EPA Regional Contact Info'!A25</f>
        <v>Minnesota</v>
      </c>
    </row>
    <row r="54" spans="6:6" ht="14.4" x14ac:dyDescent="0.3">
      <c r="F54" s="267" t="str">
        <f>'EPA Regional Contact Info'!A26</f>
        <v>Mississippi</v>
      </c>
    </row>
    <row r="55" spans="6:6" ht="14.4" x14ac:dyDescent="0.3">
      <c r="F55" s="267" t="str">
        <f>'EPA Regional Contact Info'!A27</f>
        <v>Missouri</v>
      </c>
    </row>
    <row r="56" spans="6:6" ht="12.75" customHeight="1" x14ac:dyDescent="0.3">
      <c r="F56" s="267" t="str">
        <f>'EPA Regional Contact Info'!A28</f>
        <v>Montana</v>
      </c>
    </row>
    <row r="57" spans="6:6" ht="14.4" x14ac:dyDescent="0.3">
      <c r="F57" s="267" t="str">
        <f>'EPA Regional Contact Info'!A29</f>
        <v>Nebraska</v>
      </c>
    </row>
    <row r="58" spans="6:6" ht="14.4" x14ac:dyDescent="0.3">
      <c r="F58" s="267" t="str">
        <f>'EPA Regional Contact Info'!A30</f>
        <v>Nevada</v>
      </c>
    </row>
    <row r="59" spans="6:6" ht="14.4" x14ac:dyDescent="0.3">
      <c r="F59" s="267" t="str">
        <f>'EPA Regional Contact Info'!A31</f>
        <v>New Hampshire</v>
      </c>
    </row>
    <row r="60" spans="6:6" ht="14.4" x14ac:dyDescent="0.3">
      <c r="F60" s="267" t="str">
        <f>'EPA Regional Contact Info'!A32</f>
        <v>New Jersey</v>
      </c>
    </row>
    <row r="61" spans="6:6" ht="14.4" x14ac:dyDescent="0.3">
      <c r="F61" s="267" t="str">
        <f>'EPA Regional Contact Info'!A33</f>
        <v>New Mexico</v>
      </c>
    </row>
    <row r="62" spans="6:6" ht="14.4" x14ac:dyDescent="0.3">
      <c r="F62" s="267" t="str">
        <f>'EPA Regional Contact Info'!A34</f>
        <v>New York</v>
      </c>
    </row>
    <row r="63" spans="6:6" ht="14.4" x14ac:dyDescent="0.3">
      <c r="F63" s="267" t="str">
        <f>'EPA Regional Contact Info'!A35</f>
        <v>North Carolina</v>
      </c>
    </row>
    <row r="64" spans="6:6" ht="14.4" x14ac:dyDescent="0.3">
      <c r="F64" s="267" t="str">
        <f>'EPA Regional Contact Info'!A36</f>
        <v>North Dakota</v>
      </c>
    </row>
    <row r="65" spans="6:6" ht="14.4" x14ac:dyDescent="0.3">
      <c r="F65" s="267" t="str">
        <f>'EPA Regional Contact Info'!A37</f>
        <v>Ohio</v>
      </c>
    </row>
    <row r="66" spans="6:6" ht="14.4" x14ac:dyDescent="0.3">
      <c r="F66" s="267" t="str">
        <f>'EPA Regional Contact Info'!A38</f>
        <v>Oklahoma</v>
      </c>
    </row>
    <row r="67" spans="6:6" ht="14.4" x14ac:dyDescent="0.3">
      <c r="F67" s="267" t="str">
        <f>'EPA Regional Contact Info'!A39</f>
        <v>Oregon</v>
      </c>
    </row>
    <row r="68" spans="6:6" ht="14.4" x14ac:dyDescent="0.3">
      <c r="F68" s="267" t="str">
        <f>'EPA Regional Contact Info'!A40</f>
        <v>Rhode Island</v>
      </c>
    </row>
    <row r="69" spans="6:6" ht="14.4" x14ac:dyDescent="0.3">
      <c r="F69" s="267" t="str">
        <f>'EPA Regional Contact Info'!A41</f>
        <v>South Carolina</v>
      </c>
    </row>
    <row r="70" spans="6:6" ht="14.4" x14ac:dyDescent="0.3">
      <c r="F70" s="267" t="str">
        <f>'EPA Regional Contact Info'!A42</f>
        <v>South Dakota</v>
      </c>
    </row>
    <row r="71" spans="6:6" ht="14.4" x14ac:dyDescent="0.3">
      <c r="F71" s="267" t="str">
        <f>'EPA Regional Contact Info'!A43</f>
        <v>Tennessee</v>
      </c>
    </row>
    <row r="72" spans="6:6" ht="14.4" x14ac:dyDescent="0.3">
      <c r="F72" s="267" t="str">
        <f>'EPA Regional Contact Info'!A44</f>
        <v>Texas</v>
      </c>
    </row>
    <row r="73" spans="6:6" ht="14.4" x14ac:dyDescent="0.3">
      <c r="F73" s="267" t="str">
        <f>'EPA Regional Contact Info'!A45</f>
        <v>Utah</v>
      </c>
    </row>
    <row r="74" spans="6:6" ht="14.4" x14ac:dyDescent="0.3">
      <c r="F74" s="267" t="str">
        <f>'EPA Regional Contact Info'!A46</f>
        <v>Vermont</v>
      </c>
    </row>
    <row r="75" spans="6:6" ht="14.4" x14ac:dyDescent="0.3">
      <c r="F75" s="267" t="str">
        <f>'EPA Regional Contact Info'!A47</f>
        <v>Washington</v>
      </c>
    </row>
    <row r="76" spans="6:6" ht="14.4" x14ac:dyDescent="0.3">
      <c r="F76" s="267" t="str">
        <f>'EPA Regional Contact Info'!A48</f>
        <v>Wisconsin</v>
      </c>
    </row>
    <row r="77" spans="6:6" ht="14.4" x14ac:dyDescent="0.3">
      <c r="F77" s="267" t="str">
        <f>'EPA Regional Contact Info'!A49</f>
        <v>Wyoming</v>
      </c>
    </row>
  </sheetData>
  <sheetProtection password="C969" sheet="1" objects="1" scenarios="1"/>
  <dataConsolidate/>
  <mergeCells count="4">
    <mergeCell ref="B3:C3"/>
    <mergeCell ref="B10:C10"/>
    <mergeCell ref="B27:C27"/>
    <mergeCell ref="B15:C15"/>
  </mergeCells>
  <dataValidations xWindow="821" yWindow="583" count="6">
    <dataValidation type="list" allowBlank="1" showInputMessage="1" showErrorMessage="1" promptTitle="SO2 Attainment Status" prompt="Select the SO2 attainment status of the air basin in which your facility is located." sqref="C32">
      <formula1>SO2_PM25_Attainment_List</formula1>
    </dataValidation>
    <dataValidation type="list" allowBlank="1" showInputMessage="1" showErrorMessage="1" promptTitle="CO Attainment Status" prompt="Select the CO attainment status of the air basin in which your facility is located." sqref="C28">
      <formula1>CO_PM10_Attainment_List</formula1>
    </dataValidation>
    <dataValidation type="list" allowBlank="1" showInputMessage="1" showErrorMessage="1" promptTitle="PM2.5 Attainment Status" prompt="Select the PM2.5 attainment status of the air basin in which your facility is located. If either the 1997 or 2006 PM2.5 standard is in nonattainment, select nonattainment. " sqref="C36">
      <formula1>SO2_PM25_Attainment_List</formula1>
    </dataValidation>
    <dataValidation type="list" allowBlank="1" showInputMessage="1" showErrorMessage="1" promptTitle="PM10 Attainment Status" prompt="Select the PM10 attainment status of the air basin in which your facility is located." sqref="C34">
      <formula1>CO_PM10_Attainment_List</formula1>
    </dataValidation>
    <dataValidation type="list" allowBlank="1" showInputMessage="1" showErrorMessage="1" promptTitle="Ozone Attainment Status" prompt="Select the 1997 8-hr ozone attainment status of the air basin in which your facility is located." sqref="C30">
      <formula1>Ozone_Attainment_List</formula1>
    </dataValidation>
    <dataValidation type="list" allowBlank="1" showInputMessage="1" showErrorMessage="1" promptTitle="State Selection" prompt="Use the drop-down list to select the state in which your facility resides. To access the drop-down list, click on the small box to the right of the cell." sqref="C7">
      <formula1>State_List</formula1>
    </dataValidation>
  </dataValidations>
  <pageMargins left="0.7" right="0.7" top="0.75" bottom="0.75" header="0.3" footer="0.3"/>
  <pageSetup scale="91" orientation="landscape" r:id="rId1"/>
  <headerFooter>
    <oddFooter>&amp;LPage &amp;P of &amp;N&amp;C&amp;F&amp;RPrinted &amp;D</oddFooter>
  </headerFooter>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K31"/>
  <sheetViews>
    <sheetView showGridLines="0" zoomScale="90" zoomScaleNormal="90" workbookViewId="0"/>
  </sheetViews>
  <sheetFormatPr defaultColWidth="9.109375" defaultRowHeight="13.2" x14ac:dyDescent="0.25"/>
  <cols>
    <col min="1" max="1" width="3" style="5" customWidth="1"/>
    <col min="2" max="2" width="11.33203125" style="5" customWidth="1"/>
    <col min="3" max="3" width="17.109375" style="5" customWidth="1"/>
    <col min="4" max="4" width="14.44140625" style="5" customWidth="1"/>
    <col min="5" max="5" width="20.5546875" style="5" customWidth="1"/>
    <col min="6" max="6" width="42.6640625" style="5" customWidth="1"/>
    <col min="7" max="7" width="24.5546875" style="5" hidden="1" customWidth="1"/>
    <col min="8" max="8" width="18.5546875" style="5" customWidth="1"/>
    <col min="9" max="9" width="19.5546875" style="5" bestFit="1" customWidth="1"/>
    <col min="10" max="10" width="15.44140625" style="5" customWidth="1"/>
    <col min="11" max="11" width="41.109375" style="5" hidden="1" customWidth="1"/>
    <col min="12" max="16384" width="9.109375" style="5"/>
  </cols>
  <sheetData>
    <row r="1" spans="2:11" ht="17.399999999999999" x14ac:dyDescent="0.3">
      <c r="B1" s="68" t="s">
        <v>40</v>
      </c>
      <c r="C1" s="69"/>
      <c r="D1" s="69"/>
      <c r="E1" s="69"/>
      <c r="F1" s="69"/>
      <c r="G1" s="69"/>
      <c r="H1" s="69"/>
      <c r="I1" s="69"/>
      <c r="J1" s="69"/>
    </row>
    <row r="2" spans="2:11" x14ac:dyDescent="0.25">
      <c r="B2" s="70" t="s">
        <v>399</v>
      </c>
      <c r="C2" s="69"/>
      <c r="D2" s="69"/>
      <c r="E2" s="69"/>
      <c r="F2" s="69"/>
      <c r="G2" s="69"/>
      <c r="H2" s="69"/>
      <c r="I2" s="69"/>
      <c r="J2" s="69"/>
    </row>
    <row r="3" spans="2:11" x14ac:dyDescent="0.25">
      <c r="B3" s="70"/>
      <c r="C3" s="69"/>
      <c r="D3" s="69"/>
      <c r="E3" s="69"/>
      <c r="F3" s="69"/>
      <c r="G3" s="69"/>
      <c r="H3" s="69"/>
      <c r="I3" s="69"/>
      <c r="J3" s="69"/>
    </row>
    <row r="4" spans="2:11" x14ac:dyDescent="0.25">
      <c r="B4" s="399" t="s">
        <v>101</v>
      </c>
      <c r="C4" s="399"/>
      <c r="D4" s="399"/>
      <c r="E4" s="399"/>
      <c r="F4" s="399"/>
      <c r="G4" s="293"/>
      <c r="H4" s="69"/>
      <c r="I4" s="69"/>
      <c r="J4" s="69"/>
      <c r="K4" s="15" t="str">
        <f>Inputs!F19</f>
        <v>Engine and Fuel Type</v>
      </c>
    </row>
    <row r="5" spans="2:11" x14ac:dyDescent="0.25">
      <c r="B5" s="390" t="s">
        <v>444</v>
      </c>
      <c r="C5" s="391"/>
      <c r="D5" s="391"/>
      <c r="E5" s="392"/>
      <c r="F5" s="83" t="s">
        <v>33</v>
      </c>
      <c r="G5" s="311"/>
      <c r="H5" s="71"/>
      <c r="J5" s="72"/>
      <c r="K5" s="17" t="str">
        <f>Inputs!F20</f>
        <v>reciprocating - diesel</v>
      </c>
    </row>
    <row r="6" spans="2:11" x14ac:dyDescent="0.25">
      <c r="B6" s="390" t="s">
        <v>100</v>
      </c>
      <c r="C6" s="391"/>
      <c r="D6" s="391"/>
      <c r="E6" s="392"/>
      <c r="F6" s="84" t="s">
        <v>38</v>
      </c>
      <c r="G6" s="312"/>
      <c r="H6" s="71"/>
      <c r="J6" s="72"/>
      <c r="K6" s="18" t="str">
        <f>Inputs!F21</f>
        <v>reciprocating - gasoline</v>
      </c>
    </row>
    <row r="7" spans="2:11" x14ac:dyDescent="0.25">
      <c r="B7" s="390" t="s">
        <v>464</v>
      </c>
      <c r="C7" s="391"/>
      <c r="D7" s="391"/>
      <c r="E7" s="391"/>
      <c r="F7" s="392"/>
      <c r="G7" s="308" t="str">
        <f>IF(OR($F$5="reciprocating - diesel",$F$5="reciprocating - gasoline"),"Mechanical Output (hp)","Heat Input (MMBtu/hr)")</f>
        <v>Mechanical Output (hp)</v>
      </c>
      <c r="J7" s="69"/>
      <c r="K7" s="17" t="str">
        <f>Inputs!F22</f>
        <v>turbine - natural gas</v>
      </c>
    </row>
    <row r="8" spans="2:11" ht="15.75" customHeight="1" x14ac:dyDescent="0.25">
      <c r="B8" s="406" t="s">
        <v>463</v>
      </c>
      <c r="C8" s="407"/>
      <c r="D8" s="407"/>
      <c r="E8" s="408"/>
      <c r="F8" s="315">
        <v>0</v>
      </c>
      <c r="G8" s="306">
        <f>IF(OR($F$5="reciprocating - diesel",$F$5="reciprocating - gasoline"),$F$8,($F$8*Hp_to_Btu_hr_Conversion_Factor/1000000)/(Fuel_Energy_to_Output_Efficiency))</f>
        <v>0</v>
      </c>
      <c r="H8" s="305"/>
      <c r="I8" s="311"/>
      <c r="J8" s="74"/>
      <c r="K8" s="18" t="str">
        <f>Inputs!F23</f>
        <v>reciprocating - natural gas rich burn</v>
      </c>
    </row>
    <row r="9" spans="2:11" ht="15.75" customHeight="1" x14ac:dyDescent="0.25">
      <c r="B9" s="406" t="s">
        <v>480</v>
      </c>
      <c r="C9" s="407"/>
      <c r="D9" s="407"/>
      <c r="E9" s="408"/>
      <c r="F9" s="315">
        <v>0</v>
      </c>
      <c r="G9" s="307">
        <f>IF(OR($F$5="reciprocating - diesel",$F$5="reciprocating - gasoline"),$F$9*kW_to_hp_Conversion_Factor,$F$9*kW_to_Btu_hr_Conversion_Factor/(1000000*Fuel_Energy_to_Output_Efficiency))</f>
        <v>0</v>
      </c>
      <c r="H9" s="71"/>
      <c r="I9" s="311"/>
      <c r="J9" s="69"/>
      <c r="K9" s="18" t="str">
        <f>Inputs!F24</f>
        <v>reciprocating - natural gas 4-stroke lean burn</v>
      </c>
    </row>
    <row r="10" spans="2:11" ht="15.75" customHeight="1" x14ac:dyDescent="0.25">
      <c r="B10" s="406" t="str">
        <f>IF(OR($F$5="reciprocating - diesel",$F$5="reciprocating - gasoline"),"Rated fuel consumption (gal/hr) at 100% load","Rated fuel consumption (Nm"&amp;CHAR(179)&amp;"/hr) at 100% load")</f>
        <v>Rated fuel consumption (gal/hr) at 100% load</v>
      </c>
      <c r="C10" s="407"/>
      <c r="D10" s="407"/>
      <c r="E10" s="408"/>
      <c r="F10" s="315">
        <v>0</v>
      </c>
      <c r="G10" s="306">
        <f>IF($F$5="reciprocating - diesel",($F$10/1000)*Oil_Distillate_Energy_Content*Btu_hr_to_hp_Conversion_Factor*1000000,IF($F$5="reciprocating - gasoline",($F$10/1000)*Gasoline_Energy_Content*Btu_hr_to_hp_Conversion_Factor*1000000,($F$10*Cubic_Meter_to_Cubic_Foot_Conversion_Factor/1000000)*Natural_Gas_Energy_Content))</f>
        <v>0</v>
      </c>
      <c r="H10" s="71"/>
      <c r="I10" s="311"/>
      <c r="J10" s="69"/>
      <c r="K10" s="18" t="str">
        <f>Inputs!F25</f>
        <v>reciprocating - natural gas 2-stroke lean burn</v>
      </c>
    </row>
    <row r="11" spans="2:11" ht="27.75" customHeight="1" x14ac:dyDescent="0.25">
      <c r="B11" s="393" t="str">
        <f>IF(AND(F5="reciprocating - diesel",K13&gt;=600),"Enter sulfur content of the diesel fuel (percent). If the sulfur content is unknown, enter "&amp;'Additional References'!$B$4&amp;" percent.", IF(F5="turbine - natural gas","Enter the sulfur content of the natural gas (percent). If the sulfur content is unknown, enter "&amp;'Additional References'!$B$6&amp;" percent.",""))</f>
        <v/>
      </c>
      <c r="C11" s="394"/>
      <c r="D11" s="394"/>
      <c r="E11" s="395"/>
      <c r="F11" s="105">
        <v>0.24</v>
      </c>
      <c r="G11" s="313"/>
      <c r="H11" s="73"/>
      <c r="J11" s="69"/>
    </row>
    <row r="12" spans="2:11" ht="16.5" customHeight="1" x14ac:dyDescent="0.25">
      <c r="B12" s="390" t="s">
        <v>411</v>
      </c>
      <c r="C12" s="391"/>
      <c r="D12" s="391"/>
      <c r="E12" s="392"/>
      <c r="F12" s="83">
        <v>0</v>
      </c>
      <c r="G12" s="311"/>
      <c r="H12" s="73"/>
      <c r="J12" s="69"/>
      <c r="K12" s="15" t="str">
        <f>IF(OR($F$5="reciprocating - diesel",$F$5="reciprocating - gasoline"),"Mechanical Output (hp)","Heat Input (MMBtu/hr)")</f>
        <v>Mechanical Output (hp)</v>
      </c>
    </row>
    <row r="13" spans="2:11" ht="15.75" customHeight="1" x14ac:dyDescent="0.25">
      <c r="B13" s="73"/>
      <c r="C13" s="73"/>
      <c r="D13" s="73"/>
      <c r="E13" s="73"/>
      <c r="F13" s="73"/>
      <c r="G13" s="75"/>
      <c r="H13" s="73"/>
      <c r="J13" s="69"/>
      <c r="K13" s="314">
        <f>MAX($G$8:$G$10)</f>
        <v>0</v>
      </c>
    </row>
    <row r="14" spans="2:11" ht="15.75" customHeight="1" x14ac:dyDescent="0.25">
      <c r="B14" s="399" t="s">
        <v>493</v>
      </c>
      <c r="C14" s="399"/>
      <c r="D14" s="399"/>
      <c r="E14" s="399"/>
      <c r="F14" s="399"/>
      <c r="G14" s="293"/>
      <c r="H14" s="73"/>
      <c r="I14" s="75"/>
      <c r="J14" s="69"/>
    </row>
    <row r="15" spans="2:11" ht="67.5" customHeight="1" x14ac:dyDescent="0.25">
      <c r="B15" s="396" t="s">
        <v>492</v>
      </c>
      <c r="C15" s="397"/>
      <c r="D15" s="397"/>
      <c r="E15" s="397"/>
      <c r="F15" s="398"/>
      <c r="G15" s="294"/>
      <c r="H15" s="73"/>
      <c r="I15" s="75"/>
      <c r="J15" s="69"/>
      <c r="K15" s="15" t="str">
        <f>Inputs!F28</f>
        <v>Engine Use</v>
      </c>
    </row>
    <row r="16" spans="2:11" ht="15.75" customHeight="1" x14ac:dyDescent="0.25">
      <c r="B16" s="401" t="s">
        <v>42</v>
      </c>
      <c r="C16" s="401"/>
      <c r="D16" s="400" t="s">
        <v>44</v>
      </c>
      <c r="E16" s="400"/>
      <c r="F16" s="310" t="s">
        <v>489</v>
      </c>
      <c r="G16" s="308" t="str">
        <f>IF(OR($F$5="reciprocating - diesel",$F$5="reciprocating - gasoline"),"lb/hp-hr","lb/MMBtu")</f>
        <v>lb/hp-hr</v>
      </c>
      <c r="H16" s="73"/>
      <c r="I16" s="75"/>
      <c r="J16" s="69"/>
      <c r="K16" s="17" t="str">
        <f>Inputs!F29</f>
        <v>routine</v>
      </c>
    </row>
    <row r="17" spans="2:11" ht="15.75" customHeight="1" x14ac:dyDescent="0.25">
      <c r="B17" s="403" t="s">
        <v>48</v>
      </c>
      <c r="C17" s="403"/>
      <c r="D17" s="404">
        <v>0</v>
      </c>
      <c r="E17" s="404"/>
      <c r="F17" s="316" t="s">
        <v>439</v>
      </c>
      <c r="G17" s="306">
        <f>IF(OR($F$5="reciprocating - diesel",$F$5="reciprocating - gasoline"),D17*Grams_to_Pounds_Conversion_Factor,IF(F17="mg/Nm"&amp;CHAR(179),(D17/100)*Grams_to_Pounds_Conversion_Factor/Cubic_Meter_to_Cubic_Foot_Conversion_Factor*(1/Natural_Gas_Energy_Content)*1000000,D17*Grams_to_Pounds_Conversion_Factor*Btu_hr_to_hp_Conversion_Factor*1000000*Fuel_Energy_to_Output_Efficiency))</f>
        <v>0</v>
      </c>
      <c r="I17" s="75"/>
      <c r="J17" s="69"/>
      <c r="K17" s="18" t="str">
        <f>Inputs!F30</f>
        <v>emergency</v>
      </c>
    </row>
    <row r="18" spans="2:11" ht="15.75" customHeight="1" x14ac:dyDescent="0.25">
      <c r="B18" s="403" t="s">
        <v>51</v>
      </c>
      <c r="C18" s="403"/>
      <c r="D18" s="404">
        <v>0</v>
      </c>
      <c r="E18" s="404"/>
      <c r="F18" s="316" t="s">
        <v>439</v>
      </c>
      <c r="G18" s="307">
        <f>IF(OR($F$5="reciprocating - diesel",$F$5="reciprocating - gasoline"),D18*Grams_to_Pounds_Conversion_Factor,IF(F18="mg/Nm"&amp;CHAR(179),(D18/100)*Grams_to_Pounds_Conversion_Factor/Cubic_Meter_to_Cubic_Foot_Conversion_Factor*(1/Natural_Gas_Energy_Content)*1000000,D18*Grams_to_Pounds_Conversion_Factor*Btu_hr_to_hp_Conversion_Factor*1000000*Fuel_Energy_to_Output_Efficiency))</f>
        <v>0</v>
      </c>
      <c r="H18" s="73"/>
      <c r="I18" s="75"/>
      <c r="J18" s="69"/>
    </row>
    <row r="19" spans="2:11" ht="15.6" x14ac:dyDescent="0.25">
      <c r="B19" s="402" t="s">
        <v>52</v>
      </c>
      <c r="C19" s="402"/>
      <c r="D19" s="404">
        <v>0</v>
      </c>
      <c r="E19" s="404"/>
      <c r="F19" s="316" t="s">
        <v>439</v>
      </c>
      <c r="G19" s="306">
        <f>IF(OR($F$5="reciprocating - diesel",$F$5="reciprocating - gasoline"),D19*Grams_to_Pounds_Conversion_Factor,IF(F19="mg/Nm"&amp;CHAR(179),(D19/100)*Grams_to_Pounds_Conversion_Factor/Cubic_Meter_to_Cubic_Foot_Conversion_Factor*(1/Natural_Gas_Energy_Content)*1000000,D19*Grams_to_Pounds_Conversion_Factor*Btu_hr_to_hp_Conversion_Factor*1000000*Fuel_Energy_to_Output_Efficiency))</f>
        <v>0</v>
      </c>
      <c r="H19" s="73"/>
      <c r="J19" s="69"/>
      <c r="K19" s="15" t="s">
        <v>117</v>
      </c>
    </row>
    <row r="20" spans="2:11" ht="15.75" customHeight="1" x14ac:dyDescent="0.25">
      <c r="B20" s="402" t="s">
        <v>53</v>
      </c>
      <c r="C20" s="402"/>
      <c r="D20" s="404">
        <v>0</v>
      </c>
      <c r="E20" s="404"/>
      <c r="F20" s="316" t="s">
        <v>439</v>
      </c>
      <c r="G20" s="307">
        <f>IF(OR($F$5="reciprocating - diesel",$F$5="reciprocating - gasoline"),D20*Grams_to_Pounds_Conversion_Factor,IF(F20="mg/Nm"&amp;CHAR(179),(D20/100)*Grams_to_Pounds_Conversion_Factor/Cubic_Meter_to_Cubic_Foot_Conversion_Factor*(1/Natural_Gas_Energy_Content)*1000000,D20*Grams_to_Pounds_Conversion_Factor*Btu_hr_to_hp_Conversion_Factor*1000000*Fuel_Energy_to_Output_Efficiency))</f>
        <v>0</v>
      </c>
      <c r="H20" s="73"/>
      <c r="K20" s="17" t="s">
        <v>439</v>
      </c>
    </row>
    <row r="21" spans="2:11" ht="15.75" customHeight="1" x14ac:dyDescent="0.25">
      <c r="B21" s="402" t="s">
        <v>54</v>
      </c>
      <c r="C21" s="402"/>
      <c r="D21" s="405">
        <v>0</v>
      </c>
      <c r="E21" s="405"/>
      <c r="F21" s="316" t="s">
        <v>439</v>
      </c>
      <c r="G21" s="307">
        <f>IF(OR($F$5="reciprocating - diesel",$F$5="reciprocating - gasoline"),D21*Grams_to_Pounds_Conversion_Factor,IF(F21="mg/Nm"&amp;CHAR(179),(D21/100)*Grams_to_Pounds_Conversion_Factor/Cubic_Meter_to_Cubic_Foot_Conversion_Factor*(1/Natural_Gas_Energy_Content)*1000000,D21*Grams_to_Pounds_Conversion_Factor*Btu_hr_to_hp_Conversion_Factor*1000000*Fuel_Energy_to_Output_Efficiency))</f>
        <v>0</v>
      </c>
      <c r="H21" s="73"/>
      <c r="K21" s="18" t="str">
        <f>"mg/Nm"&amp;CHAR(179)</f>
        <v>mg/Nm³</v>
      </c>
    </row>
    <row r="22" spans="2:11" ht="16.5" customHeight="1" x14ac:dyDescent="0.25">
      <c r="B22" s="73"/>
      <c r="C22" s="73"/>
      <c r="D22" s="73"/>
      <c r="E22" s="73"/>
      <c r="F22" s="73"/>
      <c r="G22" s="73"/>
      <c r="H22" s="73"/>
      <c r="I22" s="75"/>
    </row>
    <row r="23" spans="2:11" x14ac:dyDescent="0.25">
      <c r="B23" s="387" t="s">
        <v>41</v>
      </c>
      <c r="C23" s="388"/>
      <c r="D23" s="388"/>
      <c r="E23" s="388"/>
      <c r="F23" s="388"/>
      <c r="G23" s="388"/>
      <c r="H23" s="388"/>
      <c r="I23" s="389"/>
    </row>
    <row r="24" spans="2:11" ht="26.4" x14ac:dyDescent="0.25">
      <c r="B24" s="76" t="s">
        <v>42</v>
      </c>
      <c r="C24" s="76" t="s">
        <v>43</v>
      </c>
      <c r="D24" s="76" t="s">
        <v>44</v>
      </c>
      <c r="E24" s="76" t="s">
        <v>413</v>
      </c>
      <c r="F24" s="108" t="s">
        <v>384</v>
      </c>
      <c r="G24" s="108"/>
      <c r="H24" s="77" t="s">
        <v>412</v>
      </c>
      <c r="I24" s="110" t="s">
        <v>409</v>
      </c>
    </row>
    <row r="25" spans="2:11" ht="24" customHeight="1" x14ac:dyDescent="0.25">
      <c r="B25" s="78"/>
      <c r="C25" s="79" t="str">
        <f>IF(OR($F$5="reciprocating - diesel",$F$5="reciprocating - gasoline"),"(lb/hp*hr)","(lb/MMBtu fuel input)")</f>
        <v>(lb/hp*hr)</v>
      </c>
      <c r="D25" s="79" t="s">
        <v>45</v>
      </c>
      <c r="E25" s="79" t="s">
        <v>46</v>
      </c>
      <c r="F25" s="109" t="s">
        <v>76</v>
      </c>
      <c r="G25" s="109"/>
      <c r="H25" s="80" t="s">
        <v>47</v>
      </c>
      <c r="I25" s="111" t="s">
        <v>76</v>
      </c>
    </row>
    <row r="26" spans="2:11" ht="15.6" x14ac:dyDescent="0.35">
      <c r="B26" s="81" t="s">
        <v>49</v>
      </c>
      <c r="C26" s="145">
        <f>IF($D$17=0,IF($F$5="reciprocating - diesel",IF($K$13&gt;=600,'Emission Factors'!$C5,'Emission Factors'!$B5),IF($F$5="reciprocating - gasoline",'Emission Factors'!E5,IF($F$5="turbine - natural gas",'Emission Factors'!D5,IF($F$5="reciprocating - natural gas rich burn",'Emission Factors'!F5,IF($F$5="reciprocating - natural gas 4-stroke lean burn",'Emission Factors'!G5,'Emission Factors'!H5))))),$G$17)</f>
        <v>2.2000000000000001E-3</v>
      </c>
      <c r="D26" s="146">
        <f>C26*K13</f>
        <v>0</v>
      </c>
      <c r="E26" s="147">
        <f>IF(F$6="routine",Allowable_Hours_for_Engine_Operation,IF($F$12&gt;500,$F$12,'Additional References'!$B$8))</f>
        <v>8760</v>
      </c>
      <c r="F26" s="142">
        <f t="shared" ref="F26:F31" si="0">D26*E26/2000</f>
        <v>0</v>
      </c>
      <c r="G26" s="142"/>
      <c r="H26" s="143">
        <f t="shared" ref="H26:H31" si="1">F$12</f>
        <v>0</v>
      </c>
      <c r="I26" s="144">
        <f t="shared" ref="I26:I31" si="2">D26*H26/2000</f>
        <v>0</v>
      </c>
    </row>
    <row r="27" spans="2:11" ht="15.6" x14ac:dyDescent="0.35">
      <c r="B27" s="81" t="s">
        <v>50</v>
      </c>
      <c r="C27" s="145">
        <f>IF($D$17=0,IF($F$5="reciprocating - diesel",IF($K$13&gt;=600,'Emission Factors'!$C6,'Emission Factors'!$B6),IF($F$5="reciprocating - gasoline",'Emission Factors'!E6,IF($F$5="turbine - natural gas",'Emission Factors'!D6,IF($F$5="reciprocating - natural gas rich burn",'Emission Factors'!F6,IF($F$5="reciprocating - natural gas 4-stroke lean burn",'Emission Factors'!G6,'Emission Factors'!H6))))),$G$17)</f>
        <v>2.2000000000000001E-3</v>
      </c>
      <c r="D27" s="146">
        <f>C27*K13</f>
        <v>0</v>
      </c>
      <c r="E27" s="147">
        <f>IF(F$6="routine",Allowable_Hours_for_Engine_Operation,IF($F$12&gt;500,$F$12,'Additional References'!$B$8))</f>
        <v>8760</v>
      </c>
      <c r="F27" s="142">
        <f t="shared" si="0"/>
        <v>0</v>
      </c>
      <c r="G27" s="142"/>
      <c r="H27" s="143">
        <f t="shared" si="1"/>
        <v>0</v>
      </c>
      <c r="I27" s="144">
        <f t="shared" si="2"/>
        <v>0</v>
      </c>
    </row>
    <row r="28" spans="2:11" ht="15.6" x14ac:dyDescent="0.35">
      <c r="B28" s="81" t="s">
        <v>51</v>
      </c>
      <c r="C28" s="145">
        <f>IF($D$18=0,IF($F$5="reciprocating - diesel",IF($K$13&gt;=600,'Emission Factors'!$C7*$F$11,'Emission Factors'!$B7),IF($F$5="reciprocating - gasoline",'Emission Factors'!E7,IF($F$5="turbine - natural gas",'Emission Factors'!D7*$F$11,IF($F$5="reciprocating - natural gas rich burn",'Emission Factors'!F7,IF($F$5="reciprocating - natural gas 4-stroke lean burn",'Emission Factors'!G7,'Emission Factors'!H7))))),$G$18)</f>
        <v>2.0500000000000002E-3</v>
      </c>
      <c r="D28" s="146">
        <f>C28*K13</f>
        <v>0</v>
      </c>
      <c r="E28" s="147">
        <f>IF(F$6="routine",Allowable_Hours_for_Engine_Operation,IF($F$12&gt;500,$F$12,'Additional References'!$B$8))</f>
        <v>8760</v>
      </c>
      <c r="F28" s="142">
        <f>IF($F$5="reciprocating - diesel",IF($K$13&gt;=600,'Emission Factors'!$C7*MAX('Additional References'!$B$5,$F$11)*$K$13*$E$28/2000,D28*E28/2000),IF($F$5="turbine - natural gas",'Emission Factors'!D7*MAX('Additional References'!$B$6,$F$11)*$K$13*$E$28/2000,D28*E28/2000))</f>
        <v>0</v>
      </c>
      <c r="G28" s="142"/>
      <c r="H28" s="143">
        <f t="shared" si="1"/>
        <v>0</v>
      </c>
      <c r="I28" s="144">
        <f t="shared" si="2"/>
        <v>0</v>
      </c>
    </row>
    <row r="29" spans="2:11" ht="15.6" x14ac:dyDescent="0.35">
      <c r="B29" s="81" t="s">
        <v>52</v>
      </c>
      <c r="C29" s="145">
        <f>IF($D$19=0,IF($F$5="reciprocating - diesel",IF($K$13&gt;=600,'Emission Factors'!$C8,'Emission Factors'!$B8),IF($F$5="reciprocating - gasoline",'Emission Factors'!E8,IF($F$5="turbine - natural gas",'Emission Factors'!D8,IF($F$5="reciprocating - natural gas rich burn",'Emission Factors'!F8,IF($F$5="reciprocating - natural gas 4-stroke lean burn",'Emission Factors'!G8,'Emission Factors'!H8))))),$G$19)</f>
        <v>3.1E-2</v>
      </c>
      <c r="D29" s="146">
        <f>C29*K13</f>
        <v>0</v>
      </c>
      <c r="E29" s="147">
        <f>IF(F$6="routine",Allowable_Hours_for_Engine_Operation,IF($F$12&gt;500,$F$12,'Additional References'!$B$8))</f>
        <v>8760</v>
      </c>
      <c r="F29" s="142">
        <f t="shared" si="0"/>
        <v>0</v>
      </c>
      <c r="G29" s="142"/>
      <c r="H29" s="143">
        <f t="shared" si="1"/>
        <v>0</v>
      </c>
      <c r="I29" s="144">
        <f t="shared" si="2"/>
        <v>0</v>
      </c>
    </row>
    <row r="30" spans="2:11" x14ac:dyDescent="0.25">
      <c r="B30" s="81" t="s">
        <v>53</v>
      </c>
      <c r="C30" s="145">
        <f>IF($D$20=0,IF($F$5="reciprocating - diesel",IF($K$13&gt;=600,'Emission Factors'!$C9,'Emission Factors'!$B9),IF($F$5="reciprocating - gasoline",'Emission Factors'!E9,IF($F$5="turbine - natural gas",'Emission Factors'!D9,IF($F$5="reciprocating - natural gas rich burn",'Emission Factors'!F9,IF($F$5="reciprocating - natural gas 4-stroke lean burn",'Emission Factors'!G9,'Emission Factors'!H9))))),$G$20)</f>
        <v>2.5140000000000002E-3</v>
      </c>
      <c r="D30" s="146">
        <f>C30*K13</f>
        <v>0</v>
      </c>
      <c r="E30" s="147">
        <f>IF(F$6="routine",Allowable_Hours_for_Engine_Operation,IF($F$12&gt;500,$F$12,'Additional References'!$B$8))</f>
        <v>8760</v>
      </c>
      <c r="F30" s="142">
        <f t="shared" si="0"/>
        <v>0</v>
      </c>
      <c r="G30" s="142"/>
      <c r="H30" s="143">
        <f t="shared" si="1"/>
        <v>0</v>
      </c>
      <c r="I30" s="144">
        <f t="shared" si="2"/>
        <v>0</v>
      </c>
    </row>
    <row r="31" spans="2:11" x14ac:dyDescent="0.25">
      <c r="B31" s="82" t="s">
        <v>54</v>
      </c>
      <c r="C31" s="148">
        <f>IF($D$21=0,IF($F$5="reciprocating - diesel",IF($K$13&gt;=600,'Emission Factors'!$C10,'Emission Factors'!$B10),IF($F$5="reciprocating - gasoline",'Emission Factors'!E10,IF($F$5="turbine - natural gas",'Emission Factors'!D10,IF($F$5="reciprocating - natural gas rich burn",'Emission Factors'!F10,IF($F$5="reciprocating - natural gas 4-stroke lean burn",'Emission Factors'!G10,'Emission Factors'!H10))))),$G$21)</f>
        <v>6.6800000000000002E-3</v>
      </c>
      <c r="D31" s="149">
        <f>C31*K13</f>
        <v>0</v>
      </c>
      <c r="E31" s="150">
        <f>IF(F$6="routine",Allowable_Hours_for_Engine_Operation,IF($F$12&gt;500,$F$12,'Additional References'!$B$8))</f>
        <v>8760</v>
      </c>
      <c r="F31" s="151">
        <f t="shared" si="0"/>
        <v>0</v>
      </c>
      <c r="G31" s="151"/>
      <c r="H31" s="152">
        <f t="shared" si="1"/>
        <v>0</v>
      </c>
      <c r="I31" s="153">
        <f t="shared" si="2"/>
        <v>0</v>
      </c>
    </row>
  </sheetData>
  <sheetProtection password="C969" sheet="1" objects="1" scenarios="1"/>
  <dataConsolidate/>
  <mergeCells count="24">
    <mergeCell ref="B18:C18"/>
    <mergeCell ref="D21:E21"/>
    <mergeCell ref="B4:F4"/>
    <mergeCell ref="B8:E8"/>
    <mergeCell ref="B9:E9"/>
    <mergeCell ref="B10:E10"/>
    <mergeCell ref="B7:F7"/>
    <mergeCell ref="D18:E18"/>
    <mergeCell ref="B23:I23"/>
    <mergeCell ref="B5:E5"/>
    <mergeCell ref="B6:E6"/>
    <mergeCell ref="B11:E11"/>
    <mergeCell ref="B12:E12"/>
    <mergeCell ref="B15:F15"/>
    <mergeCell ref="B14:F14"/>
    <mergeCell ref="D16:E16"/>
    <mergeCell ref="B16:C16"/>
    <mergeCell ref="B21:C21"/>
    <mergeCell ref="B19:C19"/>
    <mergeCell ref="B20:C20"/>
    <mergeCell ref="B17:C17"/>
    <mergeCell ref="D17:E17"/>
    <mergeCell ref="D19:E19"/>
    <mergeCell ref="D20:E20"/>
  </mergeCells>
  <conditionalFormatting sqref="B11:F11">
    <cfRule type="expression" dxfId="12" priority="1">
      <formula>$B$11=""</formula>
    </cfRule>
  </conditionalFormatting>
  <dataValidations count="10">
    <dataValidation type="decimal" allowBlank="1" showInputMessage="1" showErrorMessage="1" errorTitle="Value - Out of Range" error="Value entered must be between 0 and 100." sqref="F11:G11">
      <formula1>0</formula1>
      <formula2>100</formula2>
    </dataValidation>
    <dataValidation type="decimal" allowBlank="1" showInputMessage="1" showErrorMessage="1" errorTitle="Value - Out of Range" error="Value must be between 0 and 8760." sqref="G12">
      <formula1>0</formula1>
      <formula2>8760</formula2>
    </dataValidation>
    <dataValidation type="list" allowBlank="1" showInputMessage="1" showErrorMessage="1" promptTitle="Engine Use" prompt="Select whether your engine was used for routine or emergency power generation in 2012. Select emergency only if the engine’s sole function was to provide back-up power when electricity from the local utility was interrupted." sqref="F6">
      <formula1>EngineUse1</formula1>
    </dataValidation>
    <dataValidation type="custom" allowBlank="1" showInputMessage="1" showErrorMessage="1" promptTitle="Engine Specs" prompt="Enter the rated mechanical output (hp) of your engine. Please note that if a value is entered for the rated mechanical output, then the values for the rated power output and the rated fuel consumption  should be left as 0." sqref="F8">
      <formula1>Mechanical_Output_1+Power_Output_1+Fuel_Consumption_1=Mechanical_Output_1</formula1>
    </dataValidation>
    <dataValidation type="custom" allowBlank="1" showInputMessage="1" showErrorMessage="1" promptTitle="Engine Specs" prompt="Enter the rated power output (ekW) of your engine. Please note that if a value is entered for the rated power output, then the values for the rated mechanical output and the rated fuel consumption should be left as 0." sqref="F9">
      <formula1>Mechanical_Output_1+Power_Output_1+Fuel_Consumption_1=Power_Output_1</formula1>
    </dataValidation>
    <dataValidation type="custom" allowBlank="1" showInputMessage="1" showErrorMessage="1" promptTitle="Engine Specs" prompt="Enter the rated fuel consumption of your engine at 100% load (gal/hr for diesel and gasoline or MMBtu/hr for natural gas). If a value is entered here, then the values for the rated mechanical output and the rated power output should be left as 0." sqref="F10">
      <formula1>Mechanical_Output_1+Power_Output_1+Fuel_Consumption_1=Fuel_Consumption_1</formula1>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17:E21"/>
    <dataValidation type="list" allowBlank="1" showInputMessage="1" showErrorMessage="1" promptTitle="Emission Rate Unit" prompt="Select the emission rate unit that corresponds to the data entered in the emission rate field. For diesel and gasoline combustion, the emission rate unit must be g/hp-hr. For natural gas combustion, the emission rate can be entered in g/hp-hr or mg/Nm3." sqref="F17:F21">
      <formula1>IF(OR(Engine_Fuel_Type_1="reciprocating - diesel",Engine_Fuel_Type_1="reciprocating - gasoline"),g_hp_hr_1,Emission_Rate_Unit_1)</formula1>
    </dataValidation>
    <dataValidation type="decimal" allowBlank="1" showInputMessage="1" showErrorMessage="1" errorTitle="Value - Out of Range" error="Value must be between 0 and 8760." promptTitle="Hours Operated in 2012" prompt="Enter the number of hours that your engine ran in calendar year 2012." sqref="F12">
      <formula1>0</formula1>
      <formula2>8760</formula2>
    </dataValidation>
    <dataValidation type="list" allowBlank="1" showInputMessage="1" showErrorMessage="1" promptTitle="Engine - Fuel Type" prompt="Select your engine and fuel type from the drop-down list." sqref="F5">
      <formula1>EngineFuelType1</formula1>
    </dataValidation>
  </dataValidations>
  <pageMargins left="0.7" right="0.7" top="0.75" bottom="0.75" header="0.3" footer="0.3"/>
  <pageSetup scale="83" orientation="landscape" r:id="rId1"/>
  <headerFooter>
    <oddFooter>&amp;LPage &amp;P of &amp;N&amp;C&amp;F&amp;RPrinted &amp;D</oddFooter>
  </headerFooter>
  <ignoredErrors>
    <ignoredError sqref="F2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K31"/>
  <sheetViews>
    <sheetView showGridLines="0" zoomScale="90" zoomScaleNormal="90" workbookViewId="0"/>
  </sheetViews>
  <sheetFormatPr defaultColWidth="9.109375" defaultRowHeight="13.2" x14ac:dyDescent="0.25"/>
  <cols>
    <col min="1" max="1" width="3" style="5" customWidth="1"/>
    <col min="2" max="2" width="11.33203125" style="5" customWidth="1"/>
    <col min="3" max="3" width="17.109375" style="5" customWidth="1"/>
    <col min="4" max="4" width="14.44140625" style="5" customWidth="1"/>
    <col min="5" max="5" width="20.5546875" style="5" customWidth="1"/>
    <col min="6" max="6" width="42.6640625" style="5" customWidth="1"/>
    <col min="7" max="7" width="24.5546875" style="5" hidden="1" customWidth="1"/>
    <col min="8" max="8" width="18.5546875" style="5" customWidth="1"/>
    <col min="9" max="9" width="19.5546875" style="5" bestFit="1" customWidth="1"/>
    <col min="10" max="10" width="15.44140625" style="5" customWidth="1"/>
    <col min="11" max="11" width="41.109375" style="5" hidden="1" customWidth="1"/>
    <col min="12" max="16384" width="9.109375" style="5"/>
  </cols>
  <sheetData>
    <row r="1" spans="2:11" ht="17.399999999999999" x14ac:dyDescent="0.3">
      <c r="B1" s="68" t="s">
        <v>55</v>
      </c>
      <c r="C1" s="69"/>
      <c r="D1" s="69"/>
      <c r="E1" s="69"/>
      <c r="F1" s="69"/>
      <c r="G1" s="69"/>
      <c r="H1" s="69"/>
      <c r="I1" s="69"/>
    </row>
    <row r="2" spans="2:11" x14ac:dyDescent="0.25">
      <c r="B2" s="70" t="s">
        <v>399</v>
      </c>
      <c r="C2" s="69"/>
      <c r="D2" s="69"/>
      <c r="E2" s="69"/>
      <c r="F2" s="69"/>
      <c r="G2" s="69"/>
      <c r="H2" s="69"/>
      <c r="I2" s="69"/>
    </row>
    <row r="3" spans="2:11" x14ac:dyDescent="0.25">
      <c r="B3" s="70"/>
      <c r="C3" s="69"/>
      <c r="D3" s="69"/>
      <c r="E3" s="69"/>
      <c r="F3" s="69"/>
      <c r="G3" s="69"/>
      <c r="H3" s="69"/>
      <c r="I3" s="69"/>
    </row>
    <row r="4" spans="2:11" x14ac:dyDescent="0.25">
      <c r="B4" s="399" t="s">
        <v>101</v>
      </c>
      <c r="C4" s="399"/>
      <c r="D4" s="399"/>
      <c r="E4" s="399"/>
      <c r="F4" s="399"/>
      <c r="G4" s="293"/>
      <c r="H4" s="69"/>
      <c r="I4" s="69"/>
      <c r="K4" s="15" t="str">
        <f>Inputs!F19</f>
        <v>Engine and Fuel Type</v>
      </c>
    </row>
    <row r="5" spans="2:11" x14ac:dyDescent="0.25">
      <c r="B5" s="390" t="s">
        <v>444</v>
      </c>
      <c r="C5" s="391"/>
      <c r="D5" s="391"/>
      <c r="E5" s="392"/>
      <c r="F5" s="83" t="s">
        <v>33</v>
      </c>
      <c r="G5" s="311"/>
      <c r="H5" s="71"/>
      <c r="K5" s="17" t="str">
        <f>Inputs!F20</f>
        <v>reciprocating - diesel</v>
      </c>
    </row>
    <row r="6" spans="2:11" x14ac:dyDescent="0.25">
      <c r="B6" s="390" t="s">
        <v>100</v>
      </c>
      <c r="C6" s="391"/>
      <c r="D6" s="391"/>
      <c r="E6" s="392"/>
      <c r="F6" s="84" t="s">
        <v>38</v>
      </c>
      <c r="G6" s="312"/>
      <c r="H6" s="71"/>
      <c r="K6" s="18" t="str">
        <f>Inputs!F21</f>
        <v>reciprocating - gasoline</v>
      </c>
    </row>
    <row r="7" spans="2:11" x14ac:dyDescent="0.25">
      <c r="B7" s="390" t="s">
        <v>464</v>
      </c>
      <c r="C7" s="391"/>
      <c r="D7" s="391"/>
      <c r="E7" s="391"/>
      <c r="F7" s="392"/>
      <c r="G7" s="308" t="str">
        <f>IF(OR($F$5="reciprocating - diesel",$F$5="reciprocating - gasoline"),"Mechanical Output (hp)","Heat Input (MMBtu/hr)")</f>
        <v>Mechanical Output (hp)</v>
      </c>
      <c r="K7" s="17" t="str">
        <f>Inputs!F22</f>
        <v>turbine - natural gas</v>
      </c>
    </row>
    <row r="8" spans="2:11" ht="15.75" customHeight="1" x14ac:dyDescent="0.25">
      <c r="B8" s="406" t="s">
        <v>463</v>
      </c>
      <c r="C8" s="407"/>
      <c r="D8" s="407"/>
      <c r="E8" s="408"/>
      <c r="F8" s="315">
        <v>0</v>
      </c>
      <c r="G8" s="306">
        <f>IF(OR($F$5="reciprocating - diesel",$F$5="reciprocating - gasoline"),$F$8,($F$8*Hp_to_Btu_hr_Conversion_Factor/1000000)/(Fuel_Energy_to_Output_Efficiency))</f>
        <v>0</v>
      </c>
      <c r="H8" s="305"/>
      <c r="I8" s="311"/>
      <c r="K8" s="18" t="str">
        <f>Inputs!F23</f>
        <v>reciprocating - natural gas rich burn</v>
      </c>
    </row>
    <row r="9" spans="2:11" ht="15.75" customHeight="1" x14ac:dyDescent="0.25">
      <c r="B9" s="406" t="s">
        <v>480</v>
      </c>
      <c r="C9" s="407"/>
      <c r="D9" s="407"/>
      <c r="E9" s="408"/>
      <c r="F9" s="315">
        <v>0</v>
      </c>
      <c r="G9" s="307">
        <f>IF(OR($F$5="reciprocating - diesel",$F$5="reciprocating - gasoline"),$F$9*kW_to_hp_Conversion_Factor,$F$9*kW_to_Btu_hr_Conversion_Factor/(1000000*Fuel_Energy_to_Output_Efficiency))</f>
        <v>0</v>
      </c>
      <c r="H9" s="71"/>
      <c r="I9" s="311"/>
      <c r="K9" s="18" t="str">
        <f>Inputs!F24</f>
        <v>reciprocating - natural gas 4-stroke lean burn</v>
      </c>
    </row>
    <row r="10" spans="2:11" ht="15.75" customHeight="1" x14ac:dyDescent="0.25">
      <c r="B10" s="406" t="str">
        <f>IF(OR($F$5="reciprocating - diesel",$F$5="reciprocating - gasoline"),"Rated fuel consumption (gal/hr) at 100% load","Rated fuel consumption (Nm"&amp;CHAR(179)&amp;"/hr) at 100% load")</f>
        <v>Rated fuel consumption (gal/hr) at 100% load</v>
      </c>
      <c r="C10" s="407"/>
      <c r="D10" s="407"/>
      <c r="E10" s="408"/>
      <c r="F10" s="315">
        <v>0</v>
      </c>
      <c r="G10" s="306">
        <f>IF($F$5="reciprocating - diesel",($F$10/1000)*Oil_Distillate_Energy_Content*Btu_hr_to_hp_Conversion_Factor*1000000,IF($F$5="reciprocating - gasoline",($F$10/1000)*Gasoline_Energy_Content*Btu_hr_to_hp_Conversion_Factor*1000000,($F$10*Cubic_Meter_to_Cubic_Foot_Conversion_Factor/1000000)*Natural_Gas_Energy_Content))</f>
        <v>0</v>
      </c>
      <c r="H10" s="71"/>
      <c r="I10" s="311"/>
      <c r="K10" s="18" t="str">
        <f>Inputs!F25</f>
        <v>reciprocating - natural gas 2-stroke lean burn</v>
      </c>
    </row>
    <row r="11" spans="2:11" ht="27.75" customHeight="1" x14ac:dyDescent="0.25">
      <c r="B11" s="393" t="str">
        <f>IF(AND(F5="reciprocating - diesel",K13&gt;=600),"Enter sulfur content of the diesel fuel (percent). If the sulfur content is unknown, enter "&amp;'Additional References'!$B$4&amp;" percent.", IF(F5="turbine - natural gas","Enter the sulfur content of the natural gas (percent). If the sulfur content is unknown, enter "&amp;'Additional References'!$B$6&amp;" percent.",""))</f>
        <v/>
      </c>
      <c r="C11" s="394"/>
      <c r="D11" s="394"/>
      <c r="E11" s="395"/>
      <c r="F11" s="105">
        <v>0.24</v>
      </c>
      <c r="G11" s="313"/>
      <c r="H11" s="73"/>
    </row>
    <row r="12" spans="2:11" ht="16.5" customHeight="1" x14ac:dyDescent="0.25">
      <c r="B12" s="390" t="s">
        <v>411</v>
      </c>
      <c r="C12" s="391"/>
      <c r="D12" s="391"/>
      <c r="E12" s="392"/>
      <c r="F12" s="83">
        <v>0</v>
      </c>
      <c r="G12" s="311"/>
      <c r="H12" s="73"/>
      <c r="K12" s="15" t="str">
        <f>IF(OR($F$5="reciprocating - diesel",$F$5="reciprocating - gasoline"),"Mechanical Output (hp)","Heat Input (MMBtu/hr)")</f>
        <v>Mechanical Output (hp)</v>
      </c>
    </row>
    <row r="13" spans="2:11" ht="15.75" customHeight="1" x14ac:dyDescent="0.25">
      <c r="B13" s="73"/>
      <c r="C13" s="73"/>
      <c r="D13" s="73"/>
      <c r="E13" s="73"/>
      <c r="F13" s="73"/>
      <c r="G13" s="75"/>
      <c r="H13" s="73"/>
      <c r="K13" s="314">
        <f>MAX($G$8:$G$10)</f>
        <v>0</v>
      </c>
    </row>
    <row r="14" spans="2:11" ht="15.75" customHeight="1" x14ac:dyDescent="0.25">
      <c r="B14" s="399" t="s">
        <v>493</v>
      </c>
      <c r="C14" s="399"/>
      <c r="D14" s="399"/>
      <c r="E14" s="399"/>
      <c r="F14" s="399"/>
      <c r="G14" s="293"/>
      <c r="H14" s="73"/>
      <c r="I14" s="75"/>
    </row>
    <row r="15" spans="2:11" ht="67.5" customHeight="1" x14ac:dyDescent="0.25">
      <c r="B15" s="396" t="s">
        <v>492</v>
      </c>
      <c r="C15" s="397"/>
      <c r="D15" s="397"/>
      <c r="E15" s="397"/>
      <c r="F15" s="398"/>
      <c r="G15" s="294"/>
      <c r="H15" s="73"/>
      <c r="I15" s="75"/>
      <c r="K15" s="15" t="str">
        <f>Inputs!F28</f>
        <v>Engine Use</v>
      </c>
    </row>
    <row r="16" spans="2:11" ht="15.75" customHeight="1" x14ac:dyDescent="0.25">
      <c r="B16" s="401" t="s">
        <v>42</v>
      </c>
      <c r="C16" s="401"/>
      <c r="D16" s="400" t="s">
        <v>44</v>
      </c>
      <c r="E16" s="400"/>
      <c r="F16" s="310" t="s">
        <v>489</v>
      </c>
      <c r="G16" s="308" t="str">
        <f>IF(OR($F$5="reciprocating - diesel",$F$5="reciprocating - gasoline"),"lb/hp-hr","lb/MMBtu")</f>
        <v>lb/hp-hr</v>
      </c>
      <c r="H16" s="73"/>
      <c r="I16" s="75"/>
      <c r="K16" s="17" t="str">
        <f>Inputs!F29</f>
        <v>routine</v>
      </c>
    </row>
    <row r="17" spans="2:11" ht="15.75" customHeight="1" x14ac:dyDescent="0.25">
      <c r="B17" s="403" t="s">
        <v>48</v>
      </c>
      <c r="C17" s="403"/>
      <c r="D17" s="404">
        <v>0</v>
      </c>
      <c r="E17" s="404"/>
      <c r="F17" s="316" t="s">
        <v>439</v>
      </c>
      <c r="G17" s="306">
        <f>IF(OR($F$5="reciprocating - diesel",$F$5="reciprocating - gasoline"),D17*Grams_to_Pounds_Conversion_Factor,IF(F17="mg/Nm"&amp;CHAR(179),(D17/100)*Grams_to_Pounds_Conversion_Factor/Cubic_Meter_to_Cubic_Foot_Conversion_Factor*(1/Natural_Gas_Energy_Content)*1000000,D17*Grams_to_Pounds_Conversion_Factor*Btu_hr_to_hp_Conversion_Factor*1000000*Fuel_Energy_to_Output_Efficiency))</f>
        <v>0</v>
      </c>
      <c r="I17" s="75"/>
      <c r="K17" s="18" t="str">
        <f>Inputs!F30</f>
        <v>emergency</v>
      </c>
    </row>
    <row r="18" spans="2:11" ht="15.75" customHeight="1" x14ac:dyDescent="0.25">
      <c r="B18" s="403" t="s">
        <v>51</v>
      </c>
      <c r="C18" s="403"/>
      <c r="D18" s="404">
        <v>0</v>
      </c>
      <c r="E18" s="404"/>
      <c r="F18" s="316" t="s">
        <v>439</v>
      </c>
      <c r="G18" s="307">
        <f>IF(OR($F$5="reciprocating - diesel",$F$5="reciprocating - gasoline"),D18*Grams_to_Pounds_Conversion_Factor,IF(F18="mg/Nm"&amp;CHAR(179),(D18/100)*Grams_to_Pounds_Conversion_Factor/Cubic_Meter_to_Cubic_Foot_Conversion_Factor*(1/Natural_Gas_Energy_Content)*1000000,D18*Grams_to_Pounds_Conversion_Factor*Btu_hr_to_hp_Conversion_Factor*1000000*Fuel_Energy_to_Output_Efficiency))</f>
        <v>0</v>
      </c>
      <c r="H18" s="73"/>
      <c r="I18" s="75"/>
    </row>
    <row r="19" spans="2:11" ht="15.75" customHeight="1" x14ac:dyDescent="0.25">
      <c r="B19" s="402" t="s">
        <v>52</v>
      </c>
      <c r="C19" s="402"/>
      <c r="D19" s="404">
        <v>0</v>
      </c>
      <c r="E19" s="404"/>
      <c r="F19" s="316" t="s">
        <v>439</v>
      </c>
      <c r="G19" s="306">
        <f>IF(OR($F$5="reciprocating - diesel",$F$5="reciprocating - gasoline"),D19*Grams_to_Pounds_Conversion_Factor,IF(F19="mg/Nm"&amp;CHAR(179),(D19/100)*Grams_to_Pounds_Conversion_Factor/Cubic_Meter_to_Cubic_Foot_Conversion_Factor*(1/Natural_Gas_Energy_Content)*1000000,D19*Grams_to_Pounds_Conversion_Factor*Btu_hr_to_hp_Conversion_Factor*1000000*Fuel_Energy_to_Output_Efficiency))</f>
        <v>0</v>
      </c>
      <c r="H19" s="73"/>
      <c r="K19" s="15" t="s">
        <v>117</v>
      </c>
    </row>
    <row r="20" spans="2:11" ht="15.75" customHeight="1" x14ac:dyDescent="0.25">
      <c r="B20" s="402" t="s">
        <v>53</v>
      </c>
      <c r="C20" s="402"/>
      <c r="D20" s="404">
        <v>0</v>
      </c>
      <c r="E20" s="404"/>
      <c r="F20" s="316" t="s">
        <v>439</v>
      </c>
      <c r="G20" s="307">
        <f>IF(OR($F$5="reciprocating - diesel",$F$5="reciprocating - gasoline"),D20*Grams_to_Pounds_Conversion_Factor,IF(F20="mg/Nm"&amp;CHAR(179),(D20/100)*Grams_to_Pounds_Conversion_Factor/Cubic_Meter_to_Cubic_Foot_Conversion_Factor*(1/Natural_Gas_Energy_Content)*1000000,D20*Grams_to_Pounds_Conversion_Factor*Btu_hr_to_hp_Conversion_Factor*1000000*Fuel_Energy_to_Output_Efficiency))</f>
        <v>0</v>
      </c>
      <c r="H20" s="73"/>
      <c r="K20" s="17" t="s">
        <v>439</v>
      </c>
    </row>
    <row r="21" spans="2:11" ht="15.75" customHeight="1" x14ac:dyDescent="0.25">
      <c r="B21" s="402" t="s">
        <v>54</v>
      </c>
      <c r="C21" s="402"/>
      <c r="D21" s="405">
        <v>0</v>
      </c>
      <c r="E21" s="405"/>
      <c r="F21" s="316" t="s">
        <v>439</v>
      </c>
      <c r="G21" s="307">
        <f>IF(OR($F$5="reciprocating - diesel",$F$5="reciprocating - gasoline"),D21*Grams_to_Pounds_Conversion_Factor,IF(F21="mg/Nm"&amp;CHAR(179),(D21/100)*Grams_to_Pounds_Conversion_Factor/Cubic_Meter_to_Cubic_Foot_Conversion_Factor*(1/Natural_Gas_Energy_Content)*1000000,D21*Grams_to_Pounds_Conversion_Factor*Btu_hr_to_hp_Conversion_Factor*1000000*Fuel_Energy_to_Output_Efficiency))</f>
        <v>0</v>
      </c>
      <c r="H21" s="73"/>
      <c r="K21" s="18" t="str">
        <f>"mg/Nm"&amp;CHAR(179)</f>
        <v>mg/Nm³</v>
      </c>
    </row>
    <row r="22" spans="2:11" ht="16.5" customHeight="1" x14ac:dyDescent="0.25">
      <c r="B22" s="73"/>
      <c r="C22" s="73"/>
      <c r="D22" s="73"/>
      <c r="E22" s="73"/>
      <c r="F22" s="73"/>
      <c r="G22" s="73"/>
      <c r="H22" s="73"/>
      <c r="I22" s="75"/>
    </row>
    <row r="23" spans="2:11" x14ac:dyDescent="0.25">
      <c r="B23" s="387" t="s">
        <v>41</v>
      </c>
      <c r="C23" s="388"/>
      <c r="D23" s="388"/>
      <c r="E23" s="388"/>
      <c r="F23" s="388"/>
      <c r="G23" s="388"/>
      <c r="H23" s="388"/>
      <c r="I23" s="389"/>
    </row>
    <row r="24" spans="2:11" ht="26.4" x14ac:dyDescent="0.25">
      <c r="B24" s="76" t="s">
        <v>42</v>
      </c>
      <c r="C24" s="76" t="s">
        <v>43</v>
      </c>
      <c r="D24" s="76" t="s">
        <v>44</v>
      </c>
      <c r="E24" s="76" t="s">
        <v>413</v>
      </c>
      <c r="F24" s="108" t="s">
        <v>384</v>
      </c>
      <c r="G24" s="108"/>
      <c r="H24" s="77" t="s">
        <v>412</v>
      </c>
      <c r="I24" s="110" t="s">
        <v>409</v>
      </c>
    </row>
    <row r="25" spans="2:11" ht="24" customHeight="1" x14ac:dyDescent="0.25">
      <c r="B25" s="78"/>
      <c r="C25" s="79" t="str">
        <f>IF(OR($F$5="reciprocating - diesel",$F$5="reciprocating - gasoline"),"(lb/hp*hr)","(lb/MMBtu fuel input)")</f>
        <v>(lb/hp*hr)</v>
      </c>
      <c r="D25" s="79" t="s">
        <v>45</v>
      </c>
      <c r="E25" s="79" t="s">
        <v>46</v>
      </c>
      <c r="F25" s="109" t="s">
        <v>76</v>
      </c>
      <c r="G25" s="109"/>
      <c r="H25" s="80" t="s">
        <v>47</v>
      </c>
      <c r="I25" s="111" t="s">
        <v>76</v>
      </c>
    </row>
    <row r="26" spans="2:11" ht="15.6" x14ac:dyDescent="0.35">
      <c r="B26" s="81" t="s">
        <v>49</v>
      </c>
      <c r="C26" s="145">
        <f>IF($D$17=0,IF($F$5="reciprocating - diesel",IF($K$13&gt;=600,'Emission Factors'!$C5,'Emission Factors'!$B5),IF($F$5="reciprocating - gasoline",'Emission Factors'!E5,IF($F$5="turbine - natural gas",'Emission Factors'!D5,IF($F$5="reciprocating - natural gas rich burn",'Emission Factors'!F5,IF($F$5="reciprocating - natural gas 4-stroke lean burn",'Emission Factors'!G5,'Emission Factors'!H5))))),$G$17)</f>
        <v>2.2000000000000001E-3</v>
      </c>
      <c r="D26" s="146">
        <f>C26*K13</f>
        <v>0</v>
      </c>
      <c r="E26" s="147">
        <f>IF(F$6="routine",Allowable_Hours_for_Engine_Operation,IF($F$12&gt;500,$F$12,'Additional References'!$B$8))</f>
        <v>8760</v>
      </c>
      <c r="F26" s="142">
        <f t="shared" ref="F26:F31" si="0">D26*E26/2000</f>
        <v>0</v>
      </c>
      <c r="G26" s="142"/>
      <c r="H26" s="143">
        <f t="shared" ref="H26:H31" si="1">F$12</f>
        <v>0</v>
      </c>
      <c r="I26" s="144">
        <f t="shared" ref="I26:I31" si="2">D26*H26/2000</f>
        <v>0</v>
      </c>
    </row>
    <row r="27" spans="2:11" ht="15.6" x14ac:dyDescent="0.35">
      <c r="B27" s="81" t="s">
        <v>50</v>
      </c>
      <c r="C27" s="145">
        <f>IF($D$17=0,IF($F$5="reciprocating - diesel",IF($K$13&gt;=600,'Emission Factors'!$C6,'Emission Factors'!$B6),IF($F$5="reciprocating - gasoline",'Emission Factors'!E6,IF($F$5="turbine - natural gas",'Emission Factors'!D6,IF($F$5="reciprocating - natural gas rich burn",'Emission Factors'!F6,IF($F$5="reciprocating - natural gas 4-stroke lean burn",'Emission Factors'!G6,'Emission Factors'!H6))))),$G$17)</f>
        <v>2.2000000000000001E-3</v>
      </c>
      <c r="D27" s="146">
        <f>C27*K13</f>
        <v>0</v>
      </c>
      <c r="E27" s="147">
        <f>IF(F$6="routine",Allowable_Hours_for_Engine_Operation,IF($F$12&gt;500,$F$12,'Additional References'!$B$8))</f>
        <v>8760</v>
      </c>
      <c r="F27" s="142">
        <f t="shared" si="0"/>
        <v>0</v>
      </c>
      <c r="G27" s="142"/>
      <c r="H27" s="143">
        <f t="shared" si="1"/>
        <v>0</v>
      </c>
      <c r="I27" s="144">
        <f t="shared" si="2"/>
        <v>0</v>
      </c>
    </row>
    <row r="28" spans="2:11" ht="15.6" x14ac:dyDescent="0.35">
      <c r="B28" s="81" t="s">
        <v>51</v>
      </c>
      <c r="C28" s="145">
        <f>IF($D$18=0,IF($F$5="reciprocating - diesel",IF($K$13&gt;=600,'Emission Factors'!$C7*$F$11,'Emission Factors'!$B7),IF($F$5="reciprocating - gasoline",'Emission Factors'!E7,IF($F$5="turbine - natural gas",'Emission Factors'!D7*$F$11,IF($F$5="reciprocating - natural gas rich burn",'Emission Factors'!F7,IF($F$5="reciprocating - natural gas 4-stroke lean burn",'Emission Factors'!G7,'Emission Factors'!H7))))),$G$18)</f>
        <v>2.0500000000000002E-3</v>
      </c>
      <c r="D28" s="146">
        <f>C28*K13</f>
        <v>0</v>
      </c>
      <c r="E28" s="147">
        <f>IF(F$6="routine",Allowable_Hours_for_Engine_Operation,IF($F$12&gt;500,$F$12,'Additional References'!$B$8))</f>
        <v>8760</v>
      </c>
      <c r="F28" s="142">
        <f>IF($F$5="reciprocating - diesel",IF($K$13&gt;=600,'Emission Factors'!$C7*MAX('Additional References'!$B$5,$F$11)*$K$13*$E$28/2000,D28*E28/2000),IF($F$5="turbine - natural gas",'Emission Factors'!D7*MAX('Additional References'!$B$6,$F$11)*$K$13*$E$28/2000,D28*E28/2000))</f>
        <v>0</v>
      </c>
      <c r="G28" s="142"/>
      <c r="H28" s="143">
        <f t="shared" si="1"/>
        <v>0</v>
      </c>
      <c r="I28" s="144">
        <f t="shared" si="2"/>
        <v>0</v>
      </c>
    </row>
    <row r="29" spans="2:11" ht="15.6" x14ac:dyDescent="0.35">
      <c r="B29" s="81" t="s">
        <v>52</v>
      </c>
      <c r="C29" s="145">
        <f>IF($D$19=0,IF($F$5="reciprocating - diesel",IF($K$13&gt;=600,'Emission Factors'!$C8,'Emission Factors'!$B8),IF($F$5="reciprocating - gasoline",'Emission Factors'!E8,IF($F$5="turbine - natural gas",'Emission Factors'!D8,IF($F$5="reciprocating - natural gas rich burn",'Emission Factors'!F8,IF($F$5="reciprocating - natural gas 4-stroke lean burn",'Emission Factors'!G8,'Emission Factors'!H8))))),$G$19)</f>
        <v>3.1E-2</v>
      </c>
      <c r="D29" s="146">
        <f>C29*K13</f>
        <v>0</v>
      </c>
      <c r="E29" s="147">
        <f>IF(F$6="routine",Allowable_Hours_for_Engine_Operation,IF($F$12&gt;500,$F$12,'Additional References'!$B$8))</f>
        <v>8760</v>
      </c>
      <c r="F29" s="142">
        <f t="shared" si="0"/>
        <v>0</v>
      </c>
      <c r="G29" s="142"/>
      <c r="H29" s="143">
        <f t="shared" si="1"/>
        <v>0</v>
      </c>
      <c r="I29" s="144">
        <f t="shared" si="2"/>
        <v>0</v>
      </c>
    </row>
    <row r="30" spans="2:11" x14ac:dyDescent="0.25">
      <c r="B30" s="81" t="s">
        <v>53</v>
      </c>
      <c r="C30" s="145">
        <f>IF($D$20=0,IF($F$5="reciprocating - diesel",IF($K$13&gt;=600,'Emission Factors'!$C9,'Emission Factors'!$B9),IF($F$5="reciprocating - gasoline",'Emission Factors'!E9,IF($F$5="turbine - natural gas",'Emission Factors'!D9,IF($F$5="reciprocating - natural gas rich burn",'Emission Factors'!F9,IF($F$5="reciprocating - natural gas 4-stroke lean burn",'Emission Factors'!G9,'Emission Factors'!H9))))),$G$20)</f>
        <v>2.5140000000000002E-3</v>
      </c>
      <c r="D30" s="146">
        <f>C30*K13</f>
        <v>0</v>
      </c>
      <c r="E30" s="147">
        <f>IF(F$6="routine",Allowable_Hours_for_Engine_Operation,IF($F$12&gt;500,$F$12,'Additional References'!$B$8))</f>
        <v>8760</v>
      </c>
      <c r="F30" s="142">
        <f t="shared" si="0"/>
        <v>0</v>
      </c>
      <c r="G30" s="142"/>
      <c r="H30" s="143">
        <f t="shared" si="1"/>
        <v>0</v>
      </c>
      <c r="I30" s="144">
        <f t="shared" si="2"/>
        <v>0</v>
      </c>
    </row>
    <row r="31" spans="2:11" x14ac:dyDescent="0.25">
      <c r="B31" s="82" t="s">
        <v>54</v>
      </c>
      <c r="C31" s="148">
        <f>IF($D$21=0,IF($F$5="reciprocating - diesel",IF($K$13&gt;=600,'Emission Factors'!$C10,'Emission Factors'!$B10),IF($F$5="reciprocating - gasoline",'Emission Factors'!E10,IF($F$5="turbine - natural gas",'Emission Factors'!D10,IF($F$5="reciprocating - natural gas rich burn",'Emission Factors'!F10,IF($F$5="reciprocating - natural gas 4-stroke lean burn",'Emission Factors'!G10,'Emission Factors'!H10))))),$G$21)</f>
        <v>6.6800000000000002E-3</v>
      </c>
      <c r="D31" s="149">
        <f>C31*K13</f>
        <v>0</v>
      </c>
      <c r="E31" s="150">
        <f>IF(F$6="routine",Allowable_Hours_for_Engine_Operation,IF($F$12&gt;500,$F$12,'Additional References'!$B$8))</f>
        <v>8760</v>
      </c>
      <c r="F31" s="151">
        <f t="shared" si="0"/>
        <v>0</v>
      </c>
      <c r="G31" s="151"/>
      <c r="H31" s="152">
        <f t="shared" si="1"/>
        <v>0</v>
      </c>
      <c r="I31" s="153">
        <f t="shared" si="2"/>
        <v>0</v>
      </c>
    </row>
  </sheetData>
  <sheetProtection password="C969" sheet="1" objects="1" scenarios="1"/>
  <mergeCells count="24">
    <mergeCell ref="B23:I23"/>
    <mergeCell ref="B4:F4"/>
    <mergeCell ref="B5:E5"/>
    <mergeCell ref="B6:E6"/>
    <mergeCell ref="B8:E8"/>
    <mergeCell ref="B9:E9"/>
    <mergeCell ref="B16:C16"/>
    <mergeCell ref="D16:E16"/>
    <mergeCell ref="B17:C17"/>
    <mergeCell ref="D17:E17"/>
    <mergeCell ref="B18:C18"/>
    <mergeCell ref="D18:E18"/>
    <mergeCell ref="B7:F7"/>
    <mergeCell ref="B10:E10"/>
    <mergeCell ref="B11:E11"/>
    <mergeCell ref="B12:E12"/>
    <mergeCell ref="B14:F14"/>
    <mergeCell ref="B21:C21"/>
    <mergeCell ref="D21:E21"/>
    <mergeCell ref="B15:F15"/>
    <mergeCell ref="B19:C19"/>
    <mergeCell ref="D19:E19"/>
    <mergeCell ref="B20:C20"/>
    <mergeCell ref="D20:E20"/>
  </mergeCells>
  <conditionalFormatting sqref="B11:F11">
    <cfRule type="expression" dxfId="11" priority="1">
      <formula>$B$11=""</formula>
    </cfRule>
  </conditionalFormatting>
  <dataValidations count="10">
    <dataValidation type="decimal" allowBlank="1" showInputMessage="1" showErrorMessage="1" errorTitle="Value - Out of Range" error="Value must be between 0 and 8760." sqref="G12">
      <formula1>0</formula1>
      <formula2>8760</formula2>
    </dataValidation>
    <dataValidation type="decimal" allowBlank="1" showInputMessage="1" showErrorMessage="1" errorTitle="Value - Out of Range" error="Value entered must be between 0 and 100." sqref="F11:G11">
      <formula1>0</formula1>
      <formula2>100</formula2>
    </dataValidation>
    <dataValidation type="list" allowBlank="1" showInputMessage="1" showErrorMessage="1" promptTitle="Engine Use" prompt="Select whether your engine was used for routine or emergency power generation in 2012. Select emergency only if the engine’s sole function was to provide back-up power when electricity from the local utility was interrupted." sqref="F6">
      <formula1>EngineUse2</formula1>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17:E21"/>
    <dataValidation type="custom" allowBlank="1" showInputMessage="1" showErrorMessage="1" promptTitle="Engine Specs" prompt="Enter the rated fuel consumption of your engine at 100% load (gal/hr for diesel and gasoline or MMBtu/hr for natural gas). If a value is entered here, then the values for the rated mechanical output and the rated power output should be left as 0." sqref="F10">
      <formula1>Mechanical_Output_2+Power_Output_2+Fuel_Consumption_2=Fuel_Consumption_2</formula1>
    </dataValidation>
    <dataValidation type="custom" allowBlank="1" showInputMessage="1" showErrorMessage="1" promptTitle="Engine Specs" prompt="Enter the rated power output (ekW) of your engine. Please note that if a value is entered for the rated power output, then the values for the rated mechanical output and the rated fuel consumption should be left as 0." sqref="F9">
      <formula1>Mechanical_Output_2+Power_Output_2+Fuel_Consumption_2=Power_Output_2</formula1>
    </dataValidation>
    <dataValidation type="custom" allowBlank="1" showInputMessage="1" showErrorMessage="1" promptTitle="Engine Specs" prompt="Enter the rated mechanical output (hp) of your engine. Please note that if a value is entered for the rated mechanical output, then the values for the rated power output and the rated fuel consumption  should be left as 0." sqref="F8">
      <formula1>Mechanical_Output_2+Power_Output_2+Fuel_Consumption_2=Mechanical_Output_2</formula1>
    </dataValidation>
    <dataValidation type="list" allowBlank="1" showInputMessage="1" showErrorMessage="1" promptTitle="Emission Rate Unit" prompt="Select the emission rate unit that corresponds to the data entered in the emission rate field. For diesel and gasoline combustion, the emission rate unit must be g/hp-hr. For natural gas combustion, the emission rate can be entered in g/hp-hr or mg/Nm3." sqref="F17:F21">
      <formula1>IF(OR(Engine_Fuel_Type_2="reciprocating - diesel",Engine_Fuel_Type_2="reciprocating - gasoline"),g_hp_hr_2,Emission_Rate_Unit_2)</formula1>
    </dataValidation>
    <dataValidation type="decimal" allowBlank="1" showInputMessage="1" showErrorMessage="1" errorTitle="Value - Out of Range" error="Value must be between 0 and 8760." promptTitle="Hours Operated in 2012" prompt="Enter the number of hours that your engine ran in calendar year 2012." sqref="F12">
      <formula1>0</formula1>
      <formula2>8760</formula2>
    </dataValidation>
    <dataValidation type="list" allowBlank="1" showInputMessage="1" showErrorMessage="1" promptTitle="Engine - Fuel Type" prompt="Select your engine and fuel type from the drop-down list." sqref="F5">
      <formula1>EngineFuelType2</formula1>
    </dataValidation>
  </dataValidations>
  <pageMargins left="0.7" right="0.7" top="0.75" bottom="0.75" header="0.3" footer="0.3"/>
  <pageSetup scale="83" orientation="landscape" r:id="rId1"/>
  <headerFooter>
    <oddFooter>&amp;LPage &amp;P of &amp;N&amp;C&amp;F&amp;RPrinted &amp;D</oddFooter>
  </headerFooter>
  <ignoredErrors>
    <ignoredError sqref="F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7"/>
  <dimension ref="B1:K31"/>
  <sheetViews>
    <sheetView showGridLines="0" zoomScale="90" zoomScaleNormal="90" workbookViewId="0"/>
  </sheetViews>
  <sheetFormatPr defaultColWidth="9.109375" defaultRowHeight="13.2" x14ac:dyDescent="0.25"/>
  <cols>
    <col min="1" max="1" width="3" style="5" customWidth="1"/>
    <col min="2" max="2" width="11.33203125" style="5" customWidth="1"/>
    <col min="3" max="3" width="17.109375" style="5" customWidth="1"/>
    <col min="4" max="4" width="14.44140625" style="5" customWidth="1"/>
    <col min="5" max="5" width="20.5546875" style="5" customWidth="1"/>
    <col min="6" max="6" width="42.6640625" style="5" customWidth="1"/>
    <col min="7" max="7" width="24.5546875" style="5" hidden="1" customWidth="1"/>
    <col min="8" max="8" width="18.5546875" style="5" customWidth="1"/>
    <col min="9" max="9" width="19.5546875" style="5" bestFit="1" customWidth="1"/>
    <col min="10" max="10" width="15.44140625" style="5" customWidth="1"/>
    <col min="11" max="11" width="41.109375" style="5" hidden="1" customWidth="1"/>
    <col min="12" max="16384" width="9.109375" style="5"/>
  </cols>
  <sheetData>
    <row r="1" spans="2:11" ht="17.399999999999999" x14ac:dyDescent="0.3">
      <c r="B1" s="68" t="s">
        <v>56</v>
      </c>
      <c r="C1" s="69"/>
      <c r="D1" s="69"/>
      <c r="E1" s="69"/>
      <c r="F1" s="69"/>
      <c r="G1" s="69"/>
      <c r="H1" s="69"/>
      <c r="I1" s="69"/>
      <c r="J1" s="69"/>
    </row>
    <row r="2" spans="2:11" x14ac:dyDescent="0.25">
      <c r="B2" s="70" t="s">
        <v>399</v>
      </c>
      <c r="C2" s="69"/>
      <c r="D2" s="69"/>
      <c r="E2" s="69"/>
      <c r="F2" s="69"/>
      <c r="G2" s="69"/>
      <c r="H2" s="69"/>
      <c r="I2" s="69"/>
      <c r="J2" s="69"/>
    </row>
    <row r="3" spans="2:11" x14ac:dyDescent="0.25">
      <c r="B3" s="70"/>
      <c r="C3" s="69"/>
      <c r="D3" s="69"/>
      <c r="E3" s="69"/>
      <c r="F3" s="69"/>
      <c r="G3" s="69"/>
      <c r="H3" s="69"/>
      <c r="I3" s="69"/>
      <c r="J3" s="69"/>
    </row>
    <row r="4" spans="2:11" x14ac:dyDescent="0.25">
      <c r="B4" s="399" t="s">
        <v>101</v>
      </c>
      <c r="C4" s="399"/>
      <c r="D4" s="399"/>
      <c r="E4" s="399"/>
      <c r="F4" s="399"/>
      <c r="G4" s="293"/>
      <c r="H4" s="69"/>
      <c r="I4" s="69"/>
      <c r="J4" s="69"/>
      <c r="K4" s="15" t="str">
        <f>Inputs!F19</f>
        <v>Engine and Fuel Type</v>
      </c>
    </row>
    <row r="5" spans="2:11" x14ac:dyDescent="0.25">
      <c r="B5" s="390" t="s">
        <v>444</v>
      </c>
      <c r="C5" s="391"/>
      <c r="D5" s="391"/>
      <c r="E5" s="392"/>
      <c r="F5" s="83" t="s">
        <v>33</v>
      </c>
      <c r="G5" s="311"/>
      <c r="H5" s="71"/>
      <c r="J5" s="72"/>
      <c r="K5" s="17" t="str">
        <f>Inputs!F20</f>
        <v>reciprocating - diesel</v>
      </c>
    </row>
    <row r="6" spans="2:11" x14ac:dyDescent="0.25">
      <c r="B6" s="390" t="s">
        <v>100</v>
      </c>
      <c r="C6" s="391"/>
      <c r="D6" s="391"/>
      <c r="E6" s="392"/>
      <c r="F6" s="84" t="s">
        <v>38</v>
      </c>
      <c r="G6" s="312"/>
      <c r="H6" s="71"/>
      <c r="J6" s="72"/>
      <c r="K6" s="18" t="str">
        <f>Inputs!F21</f>
        <v>reciprocating - gasoline</v>
      </c>
    </row>
    <row r="7" spans="2:11" x14ac:dyDescent="0.25">
      <c r="B7" s="390" t="s">
        <v>464</v>
      </c>
      <c r="C7" s="391"/>
      <c r="D7" s="391"/>
      <c r="E7" s="391"/>
      <c r="F7" s="392"/>
      <c r="G7" s="308" t="str">
        <f>IF(OR($F$5="reciprocating - diesel",$F$5="reciprocating - gasoline"),"Mechanical Output (hp)","Heat Input (MMBtu/hr)")</f>
        <v>Mechanical Output (hp)</v>
      </c>
      <c r="J7" s="69"/>
      <c r="K7" s="17" t="str">
        <f>Inputs!F22</f>
        <v>turbine - natural gas</v>
      </c>
    </row>
    <row r="8" spans="2:11" ht="15.75" customHeight="1" x14ac:dyDescent="0.25">
      <c r="B8" s="406" t="s">
        <v>463</v>
      </c>
      <c r="C8" s="407"/>
      <c r="D8" s="407"/>
      <c r="E8" s="408"/>
      <c r="F8" s="315">
        <v>0</v>
      </c>
      <c r="G8" s="306">
        <f>IF(OR($F$5="reciprocating - diesel",$F$5="reciprocating - gasoline"),$F$8,($F$8*Hp_to_Btu_hr_Conversion_Factor/1000000)/(Fuel_Energy_to_Output_Efficiency))</f>
        <v>0</v>
      </c>
      <c r="H8" s="305"/>
      <c r="I8" s="311"/>
      <c r="J8" s="74"/>
      <c r="K8" s="18" t="str">
        <f>Inputs!F23</f>
        <v>reciprocating - natural gas rich burn</v>
      </c>
    </row>
    <row r="9" spans="2:11" ht="15.75" customHeight="1" x14ac:dyDescent="0.25">
      <c r="B9" s="406" t="s">
        <v>480</v>
      </c>
      <c r="C9" s="407"/>
      <c r="D9" s="407"/>
      <c r="E9" s="408"/>
      <c r="F9" s="315">
        <v>0</v>
      </c>
      <c r="G9" s="307">
        <f>IF(OR($F$5="reciprocating - diesel",$F$5="reciprocating - gasoline"),$F$9*kW_to_hp_Conversion_Factor,$F$9*kW_to_Btu_hr_Conversion_Factor/(1000000*Fuel_Energy_to_Output_Efficiency))</f>
        <v>0</v>
      </c>
      <c r="H9" s="71"/>
      <c r="I9" s="311"/>
      <c r="J9" s="69"/>
      <c r="K9" s="18" t="str">
        <f>Inputs!F24</f>
        <v>reciprocating - natural gas 4-stroke lean burn</v>
      </c>
    </row>
    <row r="10" spans="2:11" ht="15.75" customHeight="1" x14ac:dyDescent="0.25">
      <c r="B10" s="406" t="str">
        <f>IF(OR($F$5="reciprocating - diesel",$F$5="reciprocating - gasoline"),"Rated fuel consumption (gal/hr) at 100% load","Rated fuel consumption (Nm"&amp;CHAR(179)&amp;"/hr) at 100% load")</f>
        <v>Rated fuel consumption (gal/hr) at 100% load</v>
      </c>
      <c r="C10" s="407"/>
      <c r="D10" s="407"/>
      <c r="E10" s="408"/>
      <c r="F10" s="315">
        <v>0</v>
      </c>
      <c r="G10" s="306">
        <f>IF($F$5="reciprocating - diesel",($F$10/1000)*Oil_Distillate_Energy_Content*Btu_hr_to_hp_Conversion_Factor*1000000,IF($F$5="reciprocating - gasoline",($F$10/1000)*Gasoline_Energy_Content*Btu_hr_to_hp_Conversion_Factor*1000000,($F$10*Cubic_Meter_to_Cubic_Foot_Conversion_Factor/1000000)*Natural_Gas_Energy_Content))</f>
        <v>0</v>
      </c>
      <c r="H10" s="71"/>
      <c r="I10" s="311"/>
      <c r="J10" s="69"/>
      <c r="K10" s="18" t="str">
        <f>Inputs!F25</f>
        <v>reciprocating - natural gas 2-stroke lean burn</v>
      </c>
    </row>
    <row r="11" spans="2:11" ht="27.75" customHeight="1" x14ac:dyDescent="0.25">
      <c r="B11" s="393" t="str">
        <f>IF(AND(F5="reciprocating - diesel",K13&gt;=600),"Enter sulfur content of the diesel fuel (percent). If the sulfur content is unknown, enter "&amp;'Additional References'!$B$4&amp;" percent.", IF(F5="turbine - natural gas","Enter the sulfur content of the natural gas (percent). If the sulfur content is unknown, enter "&amp;'Additional References'!$B$6&amp;" percent.",""))</f>
        <v/>
      </c>
      <c r="C11" s="394"/>
      <c r="D11" s="394"/>
      <c r="E11" s="395"/>
      <c r="F11" s="105">
        <v>0.24</v>
      </c>
      <c r="G11" s="313"/>
      <c r="H11" s="73"/>
      <c r="J11" s="69"/>
    </row>
    <row r="12" spans="2:11" ht="16.5" customHeight="1" x14ac:dyDescent="0.25">
      <c r="B12" s="390" t="s">
        <v>411</v>
      </c>
      <c r="C12" s="391"/>
      <c r="D12" s="391"/>
      <c r="E12" s="392"/>
      <c r="F12" s="83">
        <v>0</v>
      </c>
      <c r="G12" s="311"/>
      <c r="H12" s="73"/>
      <c r="J12" s="69"/>
      <c r="K12" s="15" t="str">
        <f>IF(OR($F$5="reciprocating - diesel",$F$5="reciprocating - gasoline"),"Mechanical Output (hp)","Heat Input (MMBtu/hr)")</f>
        <v>Mechanical Output (hp)</v>
      </c>
    </row>
    <row r="13" spans="2:11" ht="15.75" customHeight="1" x14ac:dyDescent="0.25">
      <c r="B13" s="73"/>
      <c r="C13" s="73"/>
      <c r="D13" s="73"/>
      <c r="E13" s="73"/>
      <c r="F13" s="73"/>
      <c r="G13" s="75"/>
      <c r="H13" s="73"/>
      <c r="J13" s="69"/>
      <c r="K13" s="314">
        <f>MAX($G$8:$G$10)</f>
        <v>0</v>
      </c>
    </row>
    <row r="14" spans="2:11" ht="15.75" customHeight="1" x14ac:dyDescent="0.25">
      <c r="B14" s="399" t="s">
        <v>493</v>
      </c>
      <c r="C14" s="399"/>
      <c r="D14" s="399"/>
      <c r="E14" s="399"/>
      <c r="F14" s="399"/>
      <c r="G14" s="293"/>
      <c r="H14" s="73"/>
      <c r="I14" s="75"/>
      <c r="J14" s="69"/>
    </row>
    <row r="15" spans="2:11" ht="67.5" customHeight="1" x14ac:dyDescent="0.25">
      <c r="B15" s="396" t="s">
        <v>492</v>
      </c>
      <c r="C15" s="397"/>
      <c r="D15" s="397"/>
      <c r="E15" s="397"/>
      <c r="F15" s="398"/>
      <c r="G15" s="294"/>
      <c r="H15" s="73"/>
      <c r="I15" s="75"/>
      <c r="J15" s="69"/>
      <c r="K15" s="15" t="str">
        <f>Inputs!F28</f>
        <v>Engine Use</v>
      </c>
    </row>
    <row r="16" spans="2:11" ht="15.75" customHeight="1" x14ac:dyDescent="0.25">
      <c r="B16" s="401" t="s">
        <v>42</v>
      </c>
      <c r="C16" s="401"/>
      <c r="D16" s="400" t="s">
        <v>44</v>
      </c>
      <c r="E16" s="400"/>
      <c r="F16" s="310" t="s">
        <v>489</v>
      </c>
      <c r="G16" s="308" t="str">
        <f>IF(OR($F$5="reciprocating - diesel",$F$5="reciprocating - gasoline"),"lb/hp-hr","lb/MMBtu")</f>
        <v>lb/hp-hr</v>
      </c>
      <c r="H16" s="73"/>
      <c r="I16" s="75"/>
      <c r="J16" s="69"/>
      <c r="K16" s="17" t="str">
        <f>Inputs!F29</f>
        <v>routine</v>
      </c>
    </row>
    <row r="17" spans="2:11" ht="15.75" customHeight="1" x14ac:dyDescent="0.25">
      <c r="B17" s="403" t="s">
        <v>48</v>
      </c>
      <c r="C17" s="403"/>
      <c r="D17" s="404">
        <v>0</v>
      </c>
      <c r="E17" s="404"/>
      <c r="F17" s="316" t="s">
        <v>439</v>
      </c>
      <c r="G17" s="306">
        <f>IF(OR($F$5="reciprocating - diesel",$F$5="reciprocating - gasoline"),D17*Grams_to_Pounds_Conversion_Factor,IF(F17="mg/Nm"&amp;CHAR(179),(D17/100)*Grams_to_Pounds_Conversion_Factor/Cubic_Meter_to_Cubic_Foot_Conversion_Factor*(1/Natural_Gas_Energy_Content)*1000000,D17*Grams_to_Pounds_Conversion_Factor*Btu_hr_to_hp_Conversion_Factor*1000000*Fuel_Energy_to_Output_Efficiency))</f>
        <v>0</v>
      </c>
      <c r="I17" s="75"/>
      <c r="J17" s="69"/>
      <c r="K17" s="18" t="str">
        <f>Inputs!F30</f>
        <v>emergency</v>
      </c>
    </row>
    <row r="18" spans="2:11" ht="15.75" customHeight="1" x14ac:dyDescent="0.25">
      <c r="B18" s="403" t="s">
        <v>51</v>
      </c>
      <c r="C18" s="403"/>
      <c r="D18" s="404">
        <v>0</v>
      </c>
      <c r="E18" s="404"/>
      <c r="F18" s="316" t="s">
        <v>439</v>
      </c>
      <c r="G18" s="307">
        <f>IF(OR($F$5="reciprocating - diesel",$F$5="reciprocating - gasoline"),D18*Grams_to_Pounds_Conversion_Factor,IF(F18="mg/Nm"&amp;CHAR(179),(D18/100)*Grams_to_Pounds_Conversion_Factor/Cubic_Meter_to_Cubic_Foot_Conversion_Factor*(1/Natural_Gas_Energy_Content)*1000000,D18*Grams_to_Pounds_Conversion_Factor*Btu_hr_to_hp_Conversion_Factor*1000000*Fuel_Energy_to_Output_Efficiency))</f>
        <v>0</v>
      </c>
      <c r="H18" s="73"/>
      <c r="I18" s="75"/>
      <c r="J18" s="69"/>
    </row>
    <row r="19" spans="2:11" ht="15.75" customHeight="1" x14ac:dyDescent="0.25">
      <c r="B19" s="402" t="s">
        <v>52</v>
      </c>
      <c r="C19" s="402"/>
      <c r="D19" s="404">
        <v>0</v>
      </c>
      <c r="E19" s="404"/>
      <c r="F19" s="316" t="s">
        <v>439</v>
      </c>
      <c r="G19" s="306">
        <f>IF(OR($F$5="reciprocating - diesel",$F$5="reciprocating - gasoline"),D19*Grams_to_Pounds_Conversion_Factor,IF(F19="mg/Nm"&amp;CHAR(179),(D19/100)*Grams_to_Pounds_Conversion_Factor/Cubic_Meter_to_Cubic_Foot_Conversion_Factor*(1/Natural_Gas_Energy_Content)*1000000,D19*Grams_to_Pounds_Conversion_Factor*Btu_hr_to_hp_Conversion_Factor*1000000*Fuel_Energy_to_Output_Efficiency))</f>
        <v>0</v>
      </c>
      <c r="H19" s="73"/>
      <c r="J19" s="69"/>
      <c r="K19" s="15" t="s">
        <v>117</v>
      </c>
    </row>
    <row r="20" spans="2:11" ht="15.75" customHeight="1" x14ac:dyDescent="0.25">
      <c r="B20" s="402" t="s">
        <v>53</v>
      </c>
      <c r="C20" s="402"/>
      <c r="D20" s="404">
        <v>0</v>
      </c>
      <c r="E20" s="404"/>
      <c r="F20" s="316" t="s">
        <v>439</v>
      </c>
      <c r="G20" s="307">
        <f>IF(OR($F$5="reciprocating - diesel",$F$5="reciprocating - gasoline"),D20*Grams_to_Pounds_Conversion_Factor,IF(F20="mg/Nm"&amp;CHAR(179),(D20/100)*Grams_to_Pounds_Conversion_Factor/Cubic_Meter_to_Cubic_Foot_Conversion_Factor*(1/Natural_Gas_Energy_Content)*1000000,D20*Grams_to_Pounds_Conversion_Factor*Btu_hr_to_hp_Conversion_Factor*1000000*Fuel_Energy_to_Output_Efficiency))</f>
        <v>0</v>
      </c>
      <c r="H20" s="73"/>
      <c r="J20" s="69"/>
      <c r="K20" s="17" t="s">
        <v>439</v>
      </c>
    </row>
    <row r="21" spans="2:11" ht="15.75" customHeight="1" x14ac:dyDescent="0.25">
      <c r="B21" s="402" t="s">
        <v>54</v>
      </c>
      <c r="C21" s="402"/>
      <c r="D21" s="405">
        <v>0</v>
      </c>
      <c r="E21" s="405"/>
      <c r="F21" s="316" t="s">
        <v>439</v>
      </c>
      <c r="G21" s="307">
        <f>IF(OR($F$5="reciprocating - diesel",$F$5="reciprocating - gasoline"),D21*Grams_to_Pounds_Conversion_Factor,IF(F21="mg/Nm"&amp;CHAR(179),(D21/100)*Grams_to_Pounds_Conversion_Factor/Cubic_Meter_to_Cubic_Foot_Conversion_Factor*(1/Natural_Gas_Energy_Content)*1000000,D21*Grams_to_Pounds_Conversion_Factor*Btu_hr_to_hp_Conversion_Factor*1000000*Fuel_Energy_to_Output_Efficiency))</f>
        <v>0</v>
      </c>
      <c r="H21" s="73"/>
      <c r="J21" s="69"/>
      <c r="K21" s="18" t="str">
        <f>"mg/Nm"&amp;CHAR(179)</f>
        <v>mg/Nm³</v>
      </c>
    </row>
    <row r="22" spans="2:11" ht="16.5" customHeight="1" x14ac:dyDescent="0.25">
      <c r="B22" s="73"/>
      <c r="C22" s="73"/>
      <c r="D22" s="73"/>
      <c r="E22" s="73"/>
      <c r="F22" s="73"/>
      <c r="G22" s="73"/>
      <c r="H22" s="73"/>
      <c r="I22" s="75"/>
      <c r="J22" s="69"/>
    </row>
    <row r="23" spans="2:11" x14ac:dyDescent="0.25">
      <c r="B23" s="387" t="s">
        <v>41</v>
      </c>
      <c r="C23" s="388"/>
      <c r="D23" s="388"/>
      <c r="E23" s="388"/>
      <c r="F23" s="388"/>
      <c r="G23" s="388"/>
      <c r="H23" s="388"/>
      <c r="I23" s="389"/>
    </row>
    <row r="24" spans="2:11" ht="26.4" x14ac:dyDescent="0.25">
      <c r="B24" s="76" t="s">
        <v>42</v>
      </c>
      <c r="C24" s="76" t="s">
        <v>43</v>
      </c>
      <c r="D24" s="76" t="s">
        <v>44</v>
      </c>
      <c r="E24" s="76" t="s">
        <v>413</v>
      </c>
      <c r="F24" s="108" t="s">
        <v>384</v>
      </c>
      <c r="G24" s="108"/>
      <c r="H24" s="77" t="s">
        <v>412</v>
      </c>
      <c r="I24" s="110" t="s">
        <v>409</v>
      </c>
    </row>
    <row r="25" spans="2:11" ht="24" customHeight="1" x14ac:dyDescent="0.25">
      <c r="B25" s="78"/>
      <c r="C25" s="79" t="str">
        <f>IF(OR($F$5="reciprocating - diesel",$F$5="reciprocating - gasoline"),"(lb/hp*hr)","(lb/MMBtu fuel input)")</f>
        <v>(lb/hp*hr)</v>
      </c>
      <c r="D25" s="79" t="s">
        <v>45</v>
      </c>
      <c r="E25" s="79" t="s">
        <v>46</v>
      </c>
      <c r="F25" s="109" t="s">
        <v>76</v>
      </c>
      <c r="G25" s="109"/>
      <c r="H25" s="80" t="s">
        <v>47</v>
      </c>
      <c r="I25" s="111" t="s">
        <v>76</v>
      </c>
    </row>
    <row r="26" spans="2:11" ht="15.6" x14ac:dyDescent="0.35">
      <c r="B26" s="81" t="s">
        <v>49</v>
      </c>
      <c r="C26" s="145">
        <f>IF($D$17=0,IF($F$5="reciprocating - diesel",IF($K$13&gt;=600,'Emission Factors'!$C5,'Emission Factors'!$B5),IF($F$5="reciprocating - gasoline",'Emission Factors'!E5,IF($F$5="turbine - natural gas",'Emission Factors'!D5,IF($F$5="reciprocating - natural gas rich burn",'Emission Factors'!F5,IF($F$5="reciprocating - natural gas 4-stroke lean burn",'Emission Factors'!G5,'Emission Factors'!H5))))),$G$17)</f>
        <v>2.2000000000000001E-3</v>
      </c>
      <c r="D26" s="146">
        <f>C26*K13</f>
        <v>0</v>
      </c>
      <c r="E26" s="147">
        <f>IF(F$6="routine",Allowable_Hours_for_Engine_Operation,IF($F$12&gt;500,$F$12,'Additional References'!$B$8))</f>
        <v>8760</v>
      </c>
      <c r="F26" s="142">
        <f t="shared" ref="F26:F31" si="0">D26*E26/2000</f>
        <v>0</v>
      </c>
      <c r="G26" s="142"/>
      <c r="H26" s="143">
        <f t="shared" ref="H26:H31" si="1">F$12</f>
        <v>0</v>
      </c>
      <c r="I26" s="144">
        <f t="shared" ref="I26:I31" si="2">D26*H26/2000</f>
        <v>0</v>
      </c>
    </row>
    <row r="27" spans="2:11" ht="15.6" x14ac:dyDescent="0.35">
      <c r="B27" s="81" t="s">
        <v>50</v>
      </c>
      <c r="C27" s="145">
        <f>IF($D$17=0,IF($F$5="reciprocating - diesel",IF($K$13&gt;=600,'Emission Factors'!$C6,'Emission Factors'!$B6),IF($F$5="reciprocating - gasoline",'Emission Factors'!E6,IF($F$5="turbine - natural gas",'Emission Factors'!D6,IF($F$5="reciprocating - natural gas rich burn",'Emission Factors'!F6,IF($F$5="reciprocating - natural gas 4-stroke lean burn",'Emission Factors'!G6,'Emission Factors'!H6))))),$G$17)</f>
        <v>2.2000000000000001E-3</v>
      </c>
      <c r="D27" s="146">
        <f>C27*K13</f>
        <v>0</v>
      </c>
      <c r="E27" s="147">
        <f>IF(F$6="routine",Allowable_Hours_for_Engine_Operation,IF($F$12&gt;500,$F$12,'Additional References'!$B$8))</f>
        <v>8760</v>
      </c>
      <c r="F27" s="142">
        <f t="shared" si="0"/>
        <v>0</v>
      </c>
      <c r="G27" s="142"/>
      <c r="H27" s="143">
        <f t="shared" si="1"/>
        <v>0</v>
      </c>
      <c r="I27" s="144">
        <f t="shared" si="2"/>
        <v>0</v>
      </c>
    </row>
    <row r="28" spans="2:11" ht="15.6" x14ac:dyDescent="0.35">
      <c r="B28" s="81" t="s">
        <v>51</v>
      </c>
      <c r="C28" s="145">
        <f>IF($D$18=0,IF($F$5="reciprocating - diesel",IF($K$13&gt;=600,'Emission Factors'!$C7*$F$11,'Emission Factors'!$B7),IF($F$5="reciprocating - gasoline",'Emission Factors'!E7,IF($F$5="turbine - natural gas",'Emission Factors'!D7*$F$11,IF($F$5="reciprocating - natural gas rich burn",'Emission Factors'!F7,IF($F$5="reciprocating - natural gas 4-stroke lean burn",'Emission Factors'!G7,'Emission Factors'!H7))))),$G$18)</f>
        <v>2.0500000000000002E-3</v>
      </c>
      <c r="D28" s="146">
        <f>C28*K13</f>
        <v>0</v>
      </c>
      <c r="E28" s="147">
        <f>IF(F$6="routine",Allowable_Hours_for_Engine_Operation,IF($F$12&gt;500,$F$12,'Additional References'!$B$8))</f>
        <v>8760</v>
      </c>
      <c r="F28" s="142">
        <f>IF($F$5="reciprocating - diesel",IF($K$13&gt;=600,'Emission Factors'!$C7*MAX('Additional References'!$B$5,$F$11)*$K$13*$E$28/2000,D28*E28/2000),IF($F$5="turbine - natural gas",'Emission Factors'!D7*MAX('Additional References'!$B$6,$F$11)*$K$13*$E$28/2000,D28*E28/2000))</f>
        <v>0</v>
      </c>
      <c r="G28" s="142"/>
      <c r="H28" s="143">
        <f t="shared" si="1"/>
        <v>0</v>
      </c>
      <c r="I28" s="144">
        <f t="shared" si="2"/>
        <v>0</v>
      </c>
    </row>
    <row r="29" spans="2:11" ht="15.6" x14ac:dyDescent="0.35">
      <c r="B29" s="81" t="s">
        <v>52</v>
      </c>
      <c r="C29" s="145">
        <f>IF($D$19=0,IF($F$5="reciprocating - diesel",IF($K$13&gt;=600,'Emission Factors'!$C8,'Emission Factors'!$B8),IF($F$5="reciprocating - gasoline",'Emission Factors'!E8,IF($F$5="turbine - natural gas",'Emission Factors'!D8,IF($F$5="reciprocating - natural gas rich burn",'Emission Factors'!F8,IF($F$5="reciprocating - natural gas 4-stroke lean burn",'Emission Factors'!G8,'Emission Factors'!H8))))),$G$19)</f>
        <v>3.1E-2</v>
      </c>
      <c r="D29" s="146">
        <f>C29*K13</f>
        <v>0</v>
      </c>
      <c r="E29" s="147">
        <f>IF(F$6="routine",Allowable_Hours_for_Engine_Operation,IF($F$12&gt;500,$F$12,'Additional References'!$B$8))</f>
        <v>8760</v>
      </c>
      <c r="F29" s="142">
        <f t="shared" si="0"/>
        <v>0</v>
      </c>
      <c r="G29" s="142"/>
      <c r="H29" s="143">
        <f t="shared" si="1"/>
        <v>0</v>
      </c>
      <c r="I29" s="144">
        <f t="shared" si="2"/>
        <v>0</v>
      </c>
    </row>
    <row r="30" spans="2:11" x14ac:dyDescent="0.25">
      <c r="B30" s="81" t="s">
        <v>53</v>
      </c>
      <c r="C30" s="145">
        <f>IF($D$20=0,IF($F$5="reciprocating - diesel",IF($K$13&gt;=600,'Emission Factors'!$C9,'Emission Factors'!$B9),IF($F$5="reciprocating - gasoline",'Emission Factors'!E9,IF($F$5="turbine - natural gas",'Emission Factors'!D9,IF($F$5="reciprocating - natural gas rich burn",'Emission Factors'!F9,IF($F$5="reciprocating - natural gas 4-stroke lean burn",'Emission Factors'!G9,'Emission Factors'!H9))))),$G$20)</f>
        <v>2.5140000000000002E-3</v>
      </c>
      <c r="D30" s="146">
        <f>C30*K13</f>
        <v>0</v>
      </c>
      <c r="E30" s="147">
        <f>IF(F$6="routine",Allowable_Hours_for_Engine_Operation,IF($F$12&gt;500,$F$12,'Additional References'!$B$8))</f>
        <v>8760</v>
      </c>
      <c r="F30" s="142">
        <f t="shared" si="0"/>
        <v>0</v>
      </c>
      <c r="G30" s="142"/>
      <c r="H30" s="143">
        <f t="shared" si="1"/>
        <v>0</v>
      </c>
      <c r="I30" s="144">
        <f t="shared" si="2"/>
        <v>0</v>
      </c>
    </row>
    <row r="31" spans="2:11" x14ac:dyDescent="0.25">
      <c r="B31" s="82" t="s">
        <v>54</v>
      </c>
      <c r="C31" s="148">
        <f>IF($D$21=0,IF($F$5="reciprocating - diesel",IF($K$13&gt;=600,'Emission Factors'!$C10,'Emission Factors'!$B10),IF($F$5="reciprocating - gasoline",'Emission Factors'!E10,IF($F$5="turbine - natural gas",'Emission Factors'!D10,IF($F$5="reciprocating - natural gas rich burn",'Emission Factors'!F10,IF($F$5="reciprocating - natural gas 4-stroke lean burn",'Emission Factors'!G10,'Emission Factors'!H10))))),$G$21)</f>
        <v>6.6800000000000002E-3</v>
      </c>
      <c r="D31" s="149">
        <f>C31*K13</f>
        <v>0</v>
      </c>
      <c r="E31" s="150">
        <f>IF(F$6="routine",Allowable_Hours_for_Engine_Operation,IF($F$12&gt;500,$F$12,'Additional References'!$B$8))</f>
        <v>8760</v>
      </c>
      <c r="F31" s="151">
        <f t="shared" si="0"/>
        <v>0</v>
      </c>
      <c r="G31" s="151"/>
      <c r="H31" s="152">
        <f t="shared" si="1"/>
        <v>0</v>
      </c>
      <c r="I31" s="153">
        <f t="shared" si="2"/>
        <v>0</v>
      </c>
    </row>
  </sheetData>
  <sheetProtection password="C969" sheet="1" objects="1" scenarios="1"/>
  <mergeCells count="24">
    <mergeCell ref="B23:I23"/>
    <mergeCell ref="B4:F4"/>
    <mergeCell ref="B5:E5"/>
    <mergeCell ref="B6:E6"/>
    <mergeCell ref="B8:E8"/>
    <mergeCell ref="B9:E9"/>
    <mergeCell ref="B16:C16"/>
    <mergeCell ref="D16:E16"/>
    <mergeCell ref="B17:C17"/>
    <mergeCell ref="D17:E17"/>
    <mergeCell ref="B18:C18"/>
    <mergeCell ref="D18:E18"/>
    <mergeCell ref="B7:F7"/>
    <mergeCell ref="B10:E10"/>
    <mergeCell ref="B11:E11"/>
    <mergeCell ref="B12:E12"/>
    <mergeCell ref="B14:F14"/>
    <mergeCell ref="B21:C21"/>
    <mergeCell ref="D21:E21"/>
    <mergeCell ref="B15:F15"/>
    <mergeCell ref="B19:C19"/>
    <mergeCell ref="D19:E19"/>
    <mergeCell ref="B20:C20"/>
    <mergeCell ref="D20:E20"/>
  </mergeCells>
  <conditionalFormatting sqref="B11:F11">
    <cfRule type="expression" dxfId="10" priority="1">
      <formula>$B$11=""</formula>
    </cfRule>
  </conditionalFormatting>
  <dataValidations count="10">
    <dataValidation type="decimal" allowBlank="1" showInputMessage="1" showErrorMessage="1" errorTitle="Value - Out of Range" error="Value entered must be between 0 and 100." sqref="F11:G11">
      <formula1>0</formula1>
      <formula2>100</formula2>
    </dataValidation>
    <dataValidation type="decimal" allowBlank="1" showInputMessage="1" showErrorMessage="1" errorTitle="Value - Out of Range" error="Value must be between 0 and 8760." sqref="G12">
      <formula1>0</formula1>
      <formula2>8760</formula2>
    </dataValidation>
    <dataValidation type="list" allowBlank="1" showInputMessage="1" showErrorMessage="1" promptTitle="Engine Use" prompt="Select whether your engine was used for routine or emergency power generation in 2012. Select emergency only if the engine’s sole function was to provide back-up power when electricity from the local utility was interrupted." sqref="F6">
      <formula1>EngineUse3</formula1>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17:E21"/>
    <dataValidation type="custom" allowBlank="1" showInputMessage="1" showErrorMessage="1" promptTitle="Engine Specs" prompt="Enter the rated fuel consumption of your engine at 100% load (gal/hr for diesel and gasoline or MMBtu/hr for natural gas). If a value is entered here, then the values for the rated mechanical output and the rated power output should be left as 0." sqref="F10">
      <formula1>Mechanical_Output_3+Power_Output_3+Fuel_Consumption_3=Fuel_Consumption_3</formula1>
    </dataValidation>
    <dataValidation type="custom" allowBlank="1" showInputMessage="1" showErrorMessage="1" promptTitle="Engine Specs" prompt="Enter the rated power output (ekW) of your engine. Please note that if a value is entered for the rated power output, then the values for the rated mechanical output and the rated fuel consumption should be left as 0." sqref="F9">
      <formula1>Mechanical_Output_3+Power_Output_3+Fuel_Consumption_3=Power_Output_3</formula1>
    </dataValidation>
    <dataValidation type="custom" allowBlank="1" showInputMessage="1" showErrorMessage="1" promptTitle="Engine Specs" prompt="Enter the rated mechanical output (hp) of your engine. Please note that if a value is entered for the rated mechanical output, then the values for the rated power output and the rated fuel consumption  should be left as 0." sqref="F8">
      <formula1>Mechanical_Output_3+Power_Output_3+Fuel_Consumption_3=Mechanical_Output_3</formula1>
    </dataValidation>
    <dataValidation type="list" allowBlank="1" showInputMessage="1" showErrorMessage="1" promptTitle="Emission Rate Unit" prompt="Select the emission rate unit that corresponds to the data entered in the emission rate field. For diesel and gasoline combustion, the emission rate unit must be g/hp-hr. For natural gas combustion, the emission rate can be entered in g/hp-hr or mg/Nm3." sqref="F17:F21">
      <formula1>IF(OR(Engine_Fuel_Type_3="reciprocating - diesel",Engine_Fuel_Type_3="reciprocating - gasoline"),g_hp_hr_3,Emission_Rate_Unit_3)</formula1>
    </dataValidation>
    <dataValidation type="decimal" allowBlank="1" showInputMessage="1" showErrorMessage="1" errorTitle="Value - Out of Range" error="Value must be between 0 and 8760." promptTitle="Hours Operated in 2012" prompt="Enter the number of hours that your engine ran in calendar year 2012." sqref="F12">
      <formula1>0</formula1>
      <formula2>8760</formula2>
    </dataValidation>
    <dataValidation type="list" allowBlank="1" showInputMessage="1" showErrorMessage="1" promptTitle="Engine - Fuel Type" prompt="Select your engine and fuel type from the drop-down list." sqref="F5">
      <formula1>EngineFuelType3</formula1>
    </dataValidation>
  </dataValidations>
  <pageMargins left="0.75" right="0.47" top="0.59" bottom="0.61" header="0.5" footer="0.5"/>
  <pageSetup scale="84" orientation="landscape" r:id="rId1"/>
  <headerFooter alignWithMargins="0">
    <oddFooter>&amp;LPage &amp;P of &amp;N&amp;C&amp;F&amp;RPrinted &amp;D</oddFooter>
  </headerFooter>
  <ignoredErrors>
    <ignoredError sqref="F2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8"/>
  <dimension ref="B1:K31"/>
  <sheetViews>
    <sheetView showGridLines="0" zoomScale="90" zoomScaleNormal="90" workbookViewId="0"/>
  </sheetViews>
  <sheetFormatPr defaultColWidth="9.109375" defaultRowHeight="13.2" x14ac:dyDescent="0.25"/>
  <cols>
    <col min="1" max="1" width="3" style="5" customWidth="1"/>
    <col min="2" max="2" width="11.33203125" style="5" customWidth="1"/>
    <col min="3" max="3" width="17.109375" style="5" customWidth="1"/>
    <col min="4" max="4" width="14.44140625" style="5" customWidth="1"/>
    <col min="5" max="5" width="20.5546875" style="5" customWidth="1"/>
    <col min="6" max="6" width="42.6640625" style="5" customWidth="1"/>
    <col min="7" max="7" width="24.5546875" style="5" hidden="1" customWidth="1"/>
    <col min="8" max="8" width="18.5546875" style="5" customWidth="1"/>
    <col min="9" max="9" width="19.5546875" style="5" bestFit="1" customWidth="1"/>
    <col min="10" max="10" width="15.44140625" style="5" customWidth="1"/>
    <col min="11" max="11" width="41.109375" style="5" hidden="1" customWidth="1"/>
    <col min="12" max="16384" width="9.109375" style="5"/>
  </cols>
  <sheetData>
    <row r="1" spans="2:11" ht="17.399999999999999" x14ac:dyDescent="0.3">
      <c r="B1" s="68" t="s">
        <v>57</v>
      </c>
      <c r="C1" s="69"/>
      <c r="D1" s="69"/>
      <c r="E1" s="69"/>
      <c r="F1" s="69"/>
      <c r="G1" s="69"/>
      <c r="H1" s="69"/>
      <c r="I1" s="69"/>
      <c r="J1" s="69"/>
    </row>
    <row r="2" spans="2:11" x14ac:dyDescent="0.25">
      <c r="B2" s="70" t="s">
        <v>399</v>
      </c>
      <c r="C2" s="69"/>
      <c r="D2" s="69"/>
      <c r="E2" s="69"/>
      <c r="F2" s="69"/>
      <c r="G2" s="69"/>
      <c r="H2" s="69"/>
      <c r="I2" s="69"/>
      <c r="J2" s="69"/>
    </row>
    <row r="3" spans="2:11" x14ac:dyDescent="0.25">
      <c r="B3" s="70"/>
      <c r="C3" s="69"/>
      <c r="D3" s="69"/>
      <c r="E3" s="69"/>
      <c r="F3" s="69"/>
      <c r="G3" s="69"/>
      <c r="H3" s="69"/>
      <c r="I3" s="69"/>
      <c r="J3" s="69"/>
    </row>
    <row r="4" spans="2:11" x14ac:dyDescent="0.25">
      <c r="B4" s="399" t="s">
        <v>101</v>
      </c>
      <c r="C4" s="399"/>
      <c r="D4" s="399"/>
      <c r="E4" s="399"/>
      <c r="F4" s="399"/>
      <c r="G4" s="293"/>
      <c r="H4" s="69"/>
      <c r="I4" s="69"/>
      <c r="J4" s="69"/>
      <c r="K4" s="15" t="str">
        <f>Inputs!F19</f>
        <v>Engine and Fuel Type</v>
      </c>
    </row>
    <row r="5" spans="2:11" x14ac:dyDescent="0.25">
      <c r="B5" s="390" t="s">
        <v>444</v>
      </c>
      <c r="C5" s="391"/>
      <c r="D5" s="391"/>
      <c r="E5" s="392"/>
      <c r="F5" s="83" t="s">
        <v>33</v>
      </c>
      <c r="G5" s="311"/>
      <c r="H5" s="71"/>
      <c r="J5" s="72"/>
      <c r="K5" s="17" t="str">
        <f>Inputs!F20</f>
        <v>reciprocating - diesel</v>
      </c>
    </row>
    <row r="6" spans="2:11" x14ac:dyDescent="0.25">
      <c r="B6" s="390" t="s">
        <v>100</v>
      </c>
      <c r="C6" s="391"/>
      <c r="D6" s="391"/>
      <c r="E6" s="392"/>
      <c r="F6" s="84" t="s">
        <v>38</v>
      </c>
      <c r="G6" s="312"/>
      <c r="H6" s="71"/>
      <c r="J6" s="72"/>
      <c r="K6" s="18" t="str">
        <f>Inputs!F21</f>
        <v>reciprocating - gasoline</v>
      </c>
    </row>
    <row r="7" spans="2:11" x14ac:dyDescent="0.25">
      <c r="B7" s="390" t="s">
        <v>464</v>
      </c>
      <c r="C7" s="391"/>
      <c r="D7" s="391"/>
      <c r="E7" s="391"/>
      <c r="F7" s="392"/>
      <c r="G7" s="308" t="str">
        <f>IF(OR($F$5="reciprocating - diesel",$F$5="reciprocating - gasoline"),"Mechanical Output (hp)","Heat Input (MMBtu/hr)")</f>
        <v>Mechanical Output (hp)</v>
      </c>
      <c r="J7" s="69"/>
      <c r="K7" s="17" t="str">
        <f>Inputs!F22</f>
        <v>turbine - natural gas</v>
      </c>
    </row>
    <row r="8" spans="2:11" ht="15.75" customHeight="1" x14ac:dyDescent="0.25">
      <c r="B8" s="406" t="s">
        <v>463</v>
      </c>
      <c r="C8" s="407"/>
      <c r="D8" s="407"/>
      <c r="E8" s="408"/>
      <c r="F8" s="315">
        <v>0</v>
      </c>
      <c r="G8" s="306">
        <f>IF(OR($F$5="reciprocating - diesel",$F$5="reciprocating - gasoline"),$F$8,($F$8*Hp_to_Btu_hr_Conversion_Factor/1000000)/(Fuel_Energy_to_Output_Efficiency))</f>
        <v>0</v>
      </c>
      <c r="H8" s="305"/>
      <c r="I8" s="311"/>
      <c r="J8" s="74"/>
      <c r="K8" s="18" t="str">
        <f>Inputs!F23</f>
        <v>reciprocating - natural gas rich burn</v>
      </c>
    </row>
    <row r="9" spans="2:11" ht="15.75" customHeight="1" x14ac:dyDescent="0.25">
      <c r="B9" s="406" t="s">
        <v>480</v>
      </c>
      <c r="C9" s="407"/>
      <c r="D9" s="407"/>
      <c r="E9" s="408"/>
      <c r="F9" s="315">
        <v>0</v>
      </c>
      <c r="G9" s="307">
        <f>IF(OR($F$5="reciprocating - diesel",$F$5="reciprocating - gasoline"),$F$9*kW_to_hp_Conversion_Factor,$F$9*kW_to_Btu_hr_Conversion_Factor/(1000000*Fuel_Energy_to_Output_Efficiency))</f>
        <v>0</v>
      </c>
      <c r="H9" s="71"/>
      <c r="I9" s="311"/>
      <c r="J9" s="69"/>
      <c r="K9" s="18" t="str">
        <f>Inputs!F24</f>
        <v>reciprocating - natural gas 4-stroke lean burn</v>
      </c>
    </row>
    <row r="10" spans="2:11" ht="15.75" customHeight="1" x14ac:dyDescent="0.25">
      <c r="B10" s="406" t="str">
        <f>IF(OR($F$5="reciprocating - diesel",$F$5="reciprocating - gasoline"),"Rated fuel consumption (gal/hr) at 100% load","Rated fuel consumption (Nm"&amp;CHAR(179)&amp;"/hr) at 100% load")</f>
        <v>Rated fuel consumption (gal/hr) at 100% load</v>
      </c>
      <c r="C10" s="407"/>
      <c r="D10" s="407"/>
      <c r="E10" s="408"/>
      <c r="F10" s="315">
        <v>0</v>
      </c>
      <c r="G10" s="306">
        <f>IF($F$5="reciprocating - diesel",($F$10/1000)*Oil_Distillate_Energy_Content*Btu_hr_to_hp_Conversion_Factor*1000000,IF($F$5="reciprocating - gasoline",($F$10/1000)*Gasoline_Energy_Content*Btu_hr_to_hp_Conversion_Factor*1000000,($F$10*Cubic_Meter_to_Cubic_Foot_Conversion_Factor/1000000)*Natural_Gas_Energy_Content))</f>
        <v>0</v>
      </c>
      <c r="H10" s="71"/>
      <c r="I10" s="311"/>
      <c r="J10" s="69"/>
      <c r="K10" s="18" t="str">
        <f>Inputs!F25</f>
        <v>reciprocating - natural gas 2-stroke lean burn</v>
      </c>
    </row>
    <row r="11" spans="2:11" ht="27.75" customHeight="1" x14ac:dyDescent="0.25">
      <c r="B11" s="393" t="str">
        <f>IF(AND(F5="reciprocating - diesel",K13&gt;=600),"Enter sulfur content of the diesel fuel (percent). If the sulfur content is unknown, enter "&amp;'Additional References'!$B$4&amp;" percent.", IF(F5="turbine - natural gas","Enter the sulfur content of the natural gas (percent). If the sulfur content is unknown, enter "&amp;'Additional References'!$B$6&amp;" percent.",""))</f>
        <v/>
      </c>
      <c r="C11" s="394"/>
      <c r="D11" s="394"/>
      <c r="E11" s="395"/>
      <c r="F11" s="105">
        <v>0.24</v>
      </c>
      <c r="G11" s="313"/>
      <c r="H11" s="73"/>
      <c r="J11" s="69"/>
    </row>
    <row r="12" spans="2:11" ht="16.5" customHeight="1" x14ac:dyDescent="0.25">
      <c r="B12" s="390" t="s">
        <v>411</v>
      </c>
      <c r="C12" s="391"/>
      <c r="D12" s="391"/>
      <c r="E12" s="392"/>
      <c r="F12" s="83">
        <v>0</v>
      </c>
      <c r="G12" s="311"/>
      <c r="H12" s="73"/>
      <c r="J12" s="69"/>
      <c r="K12" s="15" t="str">
        <f>IF(OR($F$5="reciprocating - diesel",$F$5="reciprocating - gasoline"),"Mechanical Output (hp)","Heat Input (MMBtu/hr)")</f>
        <v>Mechanical Output (hp)</v>
      </c>
    </row>
    <row r="13" spans="2:11" ht="15.75" customHeight="1" x14ac:dyDescent="0.25">
      <c r="B13" s="73"/>
      <c r="C13" s="73"/>
      <c r="D13" s="73"/>
      <c r="E13" s="73"/>
      <c r="F13" s="73"/>
      <c r="G13" s="75"/>
      <c r="H13" s="73"/>
      <c r="J13" s="69"/>
      <c r="K13" s="314">
        <f>MAX($G$8:$G$10)</f>
        <v>0</v>
      </c>
    </row>
    <row r="14" spans="2:11" ht="15.75" customHeight="1" x14ac:dyDescent="0.25">
      <c r="B14" s="399" t="s">
        <v>493</v>
      </c>
      <c r="C14" s="399"/>
      <c r="D14" s="399"/>
      <c r="E14" s="399"/>
      <c r="F14" s="399"/>
      <c r="G14" s="293"/>
      <c r="H14" s="73"/>
      <c r="I14" s="75"/>
      <c r="J14" s="69"/>
    </row>
    <row r="15" spans="2:11" ht="67.5" customHeight="1" x14ac:dyDescent="0.25">
      <c r="B15" s="396" t="s">
        <v>492</v>
      </c>
      <c r="C15" s="397"/>
      <c r="D15" s="397"/>
      <c r="E15" s="397"/>
      <c r="F15" s="398"/>
      <c r="G15" s="294"/>
      <c r="H15" s="73"/>
      <c r="I15" s="75"/>
      <c r="J15" s="69"/>
      <c r="K15" s="15" t="str">
        <f>Inputs!F28</f>
        <v>Engine Use</v>
      </c>
    </row>
    <row r="16" spans="2:11" ht="15.75" customHeight="1" x14ac:dyDescent="0.25">
      <c r="B16" s="401" t="s">
        <v>42</v>
      </c>
      <c r="C16" s="401"/>
      <c r="D16" s="400" t="s">
        <v>44</v>
      </c>
      <c r="E16" s="400"/>
      <c r="F16" s="310" t="s">
        <v>489</v>
      </c>
      <c r="G16" s="308" t="str">
        <f>IF(OR($F$5="reciprocating - diesel",$F$5="reciprocating - gasoline"),"lb/hp-hr","lb/MMBtu")</f>
        <v>lb/hp-hr</v>
      </c>
      <c r="H16" s="73"/>
      <c r="I16" s="75"/>
      <c r="J16" s="69"/>
      <c r="K16" s="17" t="str">
        <f>Inputs!F29</f>
        <v>routine</v>
      </c>
    </row>
    <row r="17" spans="2:11" ht="15.75" customHeight="1" x14ac:dyDescent="0.25">
      <c r="B17" s="403" t="s">
        <v>48</v>
      </c>
      <c r="C17" s="403"/>
      <c r="D17" s="404">
        <v>0</v>
      </c>
      <c r="E17" s="404"/>
      <c r="F17" s="316" t="s">
        <v>439</v>
      </c>
      <c r="G17" s="306">
        <f>IF(OR($F$5="reciprocating - diesel",$F$5="reciprocating - gasoline"),D17*Grams_to_Pounds_Conversion_Factor,IF(F17="mg/Nm"&amp;CHAR(179),(D17/100)*Grams_to_Pounds_Conversion_Factor/Cubic_Meter_to_Cubic_Foot_Conversion_Factor*(1/Natural_Gas_Energy_Content)*1000000,D17*Grams_to_Pounds_Conversion_Factor*Btu_hr_to_hp_Conversion_Factor*1000000*Fuel_Energy_to_Output_Efficiency))</f>
        <v>0</v>
      </c>
      <c r="I17" s="75"/>
      <c r="J17" s="69"/>
      <c r="K17" s="18" t="str">
        <f>Inputs!F30</f>
        <v>emergency</v>
      </c>
    </row>
    <row r="18" spans="2:11" ht="15.75" customHeight="1" x14ac:dyDescent="0.25">
      <c r="B18" s="403" t="s">
        <v>51</v>
      </c>
      <c r="C18" s="403"/>
      <c r="D18" s="404">
        <v>0</v>
      </c>
      <c r="E18" s="404"/>
      <c r="F18" s="316" t="s">
        <v>439</v>
      </c>
      <c r="G18" s="307">
        <f>IF(OR($F$5="reciprocating - diesel",$F$5="reciprocating - gasoline"),D18*Grams_to_Pounds_Conversion_Factor,IF(F18="mg/Nm"&amp;CHAR(179),(D18/100)*Grams_to_Pounds_Conversion_Factor/Cubic_Meter_to_Cubic_Foot_Conversion_Factor*(1/Natural_Gas_Energy_Content)*1000000,D18*Grams_to_Pounds_Conversion_Factor*Btu_hr_to_hp_Conversion_Factor*1000000*Fuel_Energy_to_Output_Efficiency))</f>
        <v>0</v>
      </c>
      <c r="H18" s="73"/>
      <c r="I18" s="75"/>
      <c r="J18" s="69"/>
    </row>
    <row r="19" spans="2:11" ht="15.75" customHeight="1" x14ac:dyDescent="0.25">
      <c r="B19" s="402" t="s">
        <v>52</v>
      </c>
      <c r="C19" s="402"/>
      <c r="D19" s="404">
        <v>0</v>
      </c>
      <c r="E19" s="404"/>
      <c r="F19" s="316" t="s">
        <v>439</v>
      </c>
      <c r="G19" s="306">
        <f>IF(OR($F$5="reciprocating - diesel",$F$5="reciprocating - gasoline"),D19*Grams_to_Pounds_Conversion_Factor,IF(F19="mg/Nm"&amp;CHAR(179),(D19/100)*Grams_to_Pounds_Conversion_Factor/Cubic_Meter_to_Cubic_Foot_Conversion_Factor*(1/Natural_Gas_Energy_Content)*1000000,D19*Grams_to_Pounds_Conversion_Factor*Btu_hr_to_hp_Conversion_Factor*1000000*Fuel_Energy_to_Output_Efficiency))</f>
        <v>0</v>
      </c>
      <c r="H19" s="73"/>
      <c r="J19" s="69"/>
      <c r="K19" s="15" t="s">
        <v>117</v>
      </c>
    </row>
    <row r="20" spans="2:11" ht="15.75" customHeight="1" x14ac:dyDescent="0.25">
      <c r="B20" s="402" t="s">
        <v>53</v>
      </c>
      <c r="C20" s="402"/>
      <c r="D20" s="404">
        <v>0</v>
      </c>
      <c r="E20" s="404"/>
      <c r="F20" s="316" t="s">
        <v>439</v>
      </c>
      <c r="G20" s="307">
        <f>IF(OR($F$5="reciprocating - diesel",$F$5="reciprocating - gasoline"),D20*Grams_to_Pounds_Conversion_Factor,IF(F20="mg/Nm"&amp;CHAR(179),(D20/100)*Grams_to_Pounds_Conversion_Factor/Cubic_Meter_to_Cubic_Foot_Conversion_Factor*(1/Natural_Gas_Energy_Content)*1000000,D20*Grams_to_Pounds_Conversion_Factor*Btu_hr_to_hp_Conversion_Factor*1000000*Fuel_Energy_to_Output_Efficiency))</f>
        <v>0</v>
      </c>
      <c r="H20" s="73"/>
      <c r="J20" s="69"/>
      <c r="K20" s="17" t="s">
        <v>439</v>
      </c>
    </row>
    <row r="21" spans="2:11" ht="15.75" customHeight="1" x14ac:dyDescent="0.25">
      <c r="B21" s="402" t="s">
        <v>54</v>
      </c>
      <c r="C21" s="402"/>
      <c r="D21" s="405">
        <v>0</v>
      </c>
      <c r="E21" s="405"/>
      <c r="F21" s="316" t="s">
        <v>439</v>
      </c>
      <c r="G21" s="307">
        <f>IF(OR($F$5="reciprocating - diesel",$F$5="reciprocating - gasoline"),D21*Grams_to_Pounds_Conversion_Factor,IF(F21="mg/Nm"&amp;CHAR(179),(D21/100)*Grams_to_Pounds_Conversion_Factor/Cubic_Meter_to_Cubic_Foot_Conversion_Factor*(1/Natural_Gas_Energy_Content)*1000000,D21*Grams_to_Pounds_Conversion_Factor*Btu_hr_to_hp_Conversion_Factor*1000000*Fuel_Energy_to_Output_Efficiency))</f>
        <v>0</v>
      </c>
      <c r="H21" s="73"/>
      <c r="J21" s="69"/>
      <c r="K21" s="18" t="str">
        <f>"mg/Nm"&amp;CHAR(179)</f>
        <v>mg/Nm³</v>
      </c>
    </row>
    <row r="22" spans="2:11" ht="16.5" customHeight="1" x14ac:dyDescent="0.25">
      <c r="B22" s="73"/>
      <c r="C22" s="73"/>
      <c r="D22" s="73"/>
      <c r="E22" s="73"/>
      <c r="F22" s="73"/>
      <c r="G22" s="73"/>
      <c r="H22" s="73"/>
      <c r="I22" s="75"/>
      <c r="J22" s="69"/>
    </row>
    <row r="23" spans="2:11" x14ac:dyDescent="0.25">
      <c r="B23" s="387" t="s">
        <v>41</v>
      </c>
      <c r="C23" s="388"/>
      <c r="D23" s="388"/>
      <c r="E23" s="388"/>
      <c r="F23" s="388"/>
      <c r="G23" s="388"/>
      <c r="H23" s="388"/>
      <c r="I23" s="389"/>
    </row>
    <row r="24" spans="2:11" ht="26.4" x14ac:dyDescent="0.25">
      <c r="B24" s="76" t="s">
        <v>42</v>
      </c>
      <c r="C24" s="76" t="s">
        <v>43</v>
      </c>
      <c r="D24" s="76" t="s">
        <v>44</v>
      </c>
      <c r="E24" s="76" t="s">
        <v>413</v>
      </c>
      <c r="F24" s="108" t="s">
        <v>384</v>
      </c>
      <c r="G24" s="108"/>
      <c r="H24" s="77" t="s">
        <v>412</v>
      </c>
      <c r="I24" s="110" t="s">
        <v>409</v>
      </c>
    </row>
    <row r="25" spans="2:11" ht="24" customHeight="1" x14ac:dyDescent="0.25">
      <c r="B25" s="78"/>
      <c r="C25" s="79" t="str">
        <f>IF(OR($F$5="reciprocating - diesel",$F$5="reciprocating - gasoline"),"(lb/hp*hr)","(lb/MMBtu fuel input)")</f>
        <v>(lb/hp*hr)</v>
      </c>
      <c r="D25" s="79" t="s">
        <v>45</v>
      </c>
      <c r="E25" s="79" t="s">
        <v>46</v>
      </c>
      <c r="F25" s="109" t="s">
        <v>76</v>
      </c>
      <c r="G25" s="109"/>
      <c r="H25" s="80" t="s">
        <v>47</v>
      </c>
      <c r="I25" s="111" t="s">
        <v>76</v>
      </c>
    </row>
    <row r="26" spans="2:11" ht="15.6" x14ac:dyDescent="0.35">
      <c r="B26" s="81" t="s">
        <v>49</v>
      </c>
      <c r="C26" s="145">
        <f>IF($D$17=0,IF($F$5="reciprocating - diesel",IF($K$13&gt;=600,'Emission Factors'!$C5,'Emission Factors'!$B5),IF($F$5="reciprocating - gasoline",'Emission Factors'!E5,IF($F$5="turbine - natural gas",'Emission Factors'!D5,IF($F$5="reciprocating - natural gas rich burn",'Emission Factors'!F5,IF($F$5="reciprocating - natural gas 4-stroke lean burn",'Emission Factors'!G5,'Emission Factors'!H5))))),$G$17)</f>
        <v>2.2000000000000001E-3</v>
      </c>
      <c r="D26" s="146">
        <f>C26*K13</f>
        <v>0</v>
      </c>
      <c r="E26" s="147">
        <f>IF(F$6="routine",Allowable_Hours_for_Engine_Operation,IF($F$12&gt;500,$F$12,'Additional References'!$B$8))</f>
        <v>8760</v>
      </c>
      <c r="F26" s="142">
        <f t="shared" ref="F26:F31" si="0">D26*E26/2000</f>
        <v>0</v>
      </c>
      <c r="G26" s="142"/>
      <c r="H26" s="143">
        <f t="shared" ref="H26:H31" si="1">F$12</f>
        <v>0</v>
      </c>
      <c r="I26" s="144">
        <f t="shared" ref="I26:I31" si="2">D26*H26/2000</f>
        <v>0</v>
      </c>
    </row>
    <row r="27" spans="2:11" ht="15.6" x14ac:dyDescent="0.35">
      <c r="B27" s="81" t="s">
        <v>50</v>
      </c>
      <c r="C27" s="145">
        <f>IF($D$17=0,IF($F$5="reciprocating - diesel",IF($K$13&gt;=600,'Emission Factors'!$C6,'Emission Factors'!$B6),IF($F$5="reciprocating - gasoline",'Emission Factors'!E6,IF($F$5="turbine - natural gas",'Emission Factors'!D6,IF($F$5="reciprocating - natural gas rich burn",'Emission Factors'!F6,IF($F$5="reciprocating - natural gas 4-stroke lean burn",'Emission Factors'!G6,'Emission Factors'!H6))))),$G$17)</f>
        <v>2.2000000000000001E-3</v>
      </c>
      <c r="D27" s="146">
        <f>C27*K13</f>
        <v>0</v>
      </c>
      <c r="E27" s="147">
        <f>IF(F$6="routine",Allowable_Hours_for_Engine_Operation,IF($F$12&gt;500,$F$12,'Additional References'!$B$8))</f>
        <v>8760</v>
      </c>
      <c r="F27" s="142">
        <f t="shared" si="0"/>
        <v>0</v>
      </c>
      <c r="G27" s="142"/>
      <c r="H27" s="143">
        <f t="shared" si="1"/>
        <v>0</v>
      </c>
      <c r="I27" s="144">
        <f t="shared" si="2"/>
        <v>0</v>
      </c>
    </row>
    <row r="28" spans="2:11" ht="15.6" x14ac:dyDescent="0.35">
      <c r="B28" s="81" t="s">
        <v>51</v>
      </c>
      <c r="C28" s="145">
        <f>IF($D$18=0,IF($F$5="reciprocating - diesel",IF($K$13&gt;=600,'Emission Factors'!$C7*$F$11,'Emission Factors'!$B7),IF($F$5="reciprocating - gasoline",'Emission Factors'!E7,IF($F$5="turbine - natural gas",'Emission Factors'!D7*$F$11,IF($F$5="reciprocating - natural gas rich burn",'Emission Factors'!F7,IF($F$5="reciprocating - natural gas 4-stroke lean burn",'Emission Factors'!G7,'Emission Factors'!H7))))),$G$18)</f>
        <v>2.0500000000000002E-3</v>
      </c>
      <c r="D28" s="146">
        <f>C28*K13</f>
        <v>0</v>
      </c>
      <c r="E28" s="147">
        <f>IF(F$6="routine",Allowable_Hours_for_Engine_Operation,IF($F$12&gt;500,$F$12,'Additional References'!$B$8))</f>
        <v>8760</v>
      </c>
      <c r="F28" s="142">
        <f>IF($F$5="reciprocating - diesel",IF($K$13&gt;=600,'Emission Factors'!$C7*MAX('Additional References'!$B$5,$F$11)*$K$13*$E$28/2000,D28*E28/2000),IF($F$5="turbine - natural gas",'Emission Factors'!D7*MAX('Additional References'!$B$6,$F$11)*$K$13*$E$28/2000,D28*E28/2000))</f>
        <v>0</v>
      </c>
      <c r="G28" s="142"/>
      <c r="H28" s="143">
        <f t="shared" si="1"/>
        <v>0</v>
      </c>
      <c r="I28" s="144">
        <f t="shared" si="2"/>
        <v>0</v>
      </c>
    </row>
    <row r="29" spans="2:11" ht="15.6" x14ac:dyDescent="0.35">
      <c r="B29" s="81" t="s">
        <v>52</v>
      </c>
      <c r="C29" s="145">
        <f>IF($D$19=0,IF($F$5="reciprocating - diesel",IF($K$13&gt;=600,'Emission Factors'!$C8,'Emission Factors'!$B8),IF($F$5="reciprocating - gasoline",'Emission Factors'!E8,IF($F$5="turbine - natural gas",'Emission Factors'!D8,IF($F$5="reciprocating - natural gas rich burn",'Emission Factors'!F8,IF($F$5="reciprocating - natural gas 4-stroke lean burn",'Emission Factors'!G8,'Emission Factors'!H8))))),$G$19)</f>
        <v>3.1E-2</v>
      </c>
      <c r="D29" s="146">
        <f>C29*K13</f>
        <v>0</v>
      </c>
      <c r="E29" s="147">
        <f>IF(F$6="routine",Allowable_Hours_for_Engine_Operation,IF($F$12&gt;500,$F$12,'Additional References'!$B$8))</f>
        <v>8760</v>
      </c>
      <c r="F29" s="142">
        <f t="shared" si="0"/>
        <v>0</v>
      </c>
      <c r="G29" s="142"/>
      <c r="H29" s="143">
        <f t="shared" si="1"/>
        <v>0</v>
      </c>
      <c r="I29" s="144">
        <f t="shared" si="2"/>
        <v>0</v>
      </c>
    </row>
    <row r="30" spans="2:11" x14ac:dyDescent="0.25">
      <c r="B30" s="81" t="s">
        <v>53</v>
      </c>
      <c r="C30" s="145">
        <f>IF($D$20=0,IF($F$5="reciprocating - diesel",IF($K$13&gt;=600,'Emission Factors'!$C9,'Emission Factors'!$B9),IF($F$5="reciprocating - gasoline",'Emission Factors'!E9,IF($F$5="turbine - natural gas",'Emission Factors'!D9,IF($F$5="reciprocating - natural gas rich burn",'Emission Factors'!F9,IF($F$5="reciprocating - natural gas 4-stroke lean burn",'Emission Factors'!G9,'Emission Factors'!H9))))),$G$20)</f>
        <v>2.5140000000000002E-3</v>
      </c>
      <c r="D30" s="146">
        <f>C30*K13</f>
        <v>0</v>
      </c>
      <c r="E30" s="147">
        <f>IF(F$6="routine",Allowable_Hours_for_Engine_Operation,IF($F$12&gt;500,$F$12,'Additional References'!$B$8))</f>
        <v>8760</v>
      </c>
      <c r="F30" s="142">
        <f t="shared" si="0"/>
        <v>0</v>
      </c>
      <c r="G30" s="142"/>
      <c r="H30" s="143">
        <f t="shared" si="1"/>
        <v>0</v>
      </c>
      <c r="I30" s="144">
        <f t="shared" si="2"/>
        <v>0</v>
      </c>
    </row>
    <row r="31" spans="2:11" x14ac:dyDescent="0.25">
      <c r="B31" s="82" t="s">
        <v>54</v>
      </c>
      <c r="C31" s="148">
        <f>IF($D$21=0,IF($F$5="reciprocating - diesel",IF($K$13&gt;=600,'Emission Factors'!$C10,'Emission Factors'!$B10),IF($F$5="reciprocating - gasoline",'Emission Factors'!E10,IF($F$5="turbine - natural gas",'Emission Factors'!D10,IF($F$5="reciprocating - natural gas rich burn",'Emission Factors'!F10,IF($F$5="reciprocating - natural gas 4-stroke lean burn",'Emission Factors'!G10,'Emission Factors'!H10))))),$G$21)</f>
        <v>6.6800000000000002E-3</v>
      </c>
      <c r="D31" s="149">
        <f>C31*K13</f>
        <v>0</v>
      </c>
      <c r="E31" s="150">
        <f>IF(F$6="routine",Allowable_Hours_for_Engine_Operation,IF($F$12&gt;500,$F$12,'Additional References'!$B$8))</f>
        <v>8760</v>
      </c>
      <c r="F31" s="151">
        <f t="shared" si="0"/>
        <v>0</v>
      </c>
      <c r="G31" s="151"/>
      <c r="H31" s="152">
        <f t="shared" si="1"/>
        <v>0</v>
      </c>
      <c r="I31" s="153">
        <f t="shared" si="2"/>
        <v>0</v>
      </c>
    </row>
  </sheetData>
  <sheetProtection password="C969" sheet="1" objects="1" scenarios="1"/>
  <mergeCells count="24">
    <mergeCell ref="B23:I23"/>
    <mergeCell ref="B4:F4"/>
    <mergeCell ref="B5:E5"/>
    <mergeCell ref="B6:E6"/>
    <mergeCell ref="B8:E8"/>
    <mergeCell ref="B9:E9"/>
    <mergeCell ref="B16:C16"/>
    <mergeCell ref="D16:E16"/>
    <mergeCell ref="B17:C17"/>
    <mergeCell ref="D17:E17"/>
    <mergeCell ref="B18:C18"/>
    <mergeCell ref="D18:E18"/>
    <mergeCell ref="B7:F7"/>
    <mergeCell ref="B10:E10"/>
    <mergeCell ref="B11:E11"/>
    <mergeCell ref="B12:E12"/>
    <mergeCell ref="B14:F14"/>
    <mergeCell ref="B21:C21"/>
    <mergeCell ref="D21:E21"/>
    <mergeCell ref="B15:F15"/>
    <mergeCell ref="B19:C19"/>
    <mergeCell ref="D19:E19"/>
    <mergeCell ref="B20:C20"/>
    <mergeCell ref="D20:E20"/>
  </mergeCells>
  <conditionalFormatting sqref="B11:F11">
    <cfRule type="expression" dxfId="9" priority="1">
      <formula>$B$11=""</formula>
    </cfRule>
  </conditionalFormatting>
  <dataValidations count="10">
    <dataValidation type="decimal" allowBlank="1" showInputMessage="1" showErrorMessage="1" errorTitle="Value - Out of Range" error="Value entered must be between 0 and 100." sqref="F11:G11">
      <formula1>0</formula1>
      <formula2>100</formula2>
    </dataValidation>
    <dataValidation type="decimal" allowBlank="1" showInputMessage="1" showErrorMessage="1" errorTitle="Value - Out of Range" error="Value must be between 0 and 8760." sqref="G12">
      <formula1>0</formula1>
      <formula2>8760</formula2>
    </dataValidation>
    <dataValidation type="list" allowBlank="1" showInputMessage="1" showErrorMessage="1" promptTitle="Engine Use" prompt="Select whether your engine was used for routine or emergency power generation in 2012. Select emergency only if the engine’s sole function was to provide back-up power when electricity from the local utility was interrupted." sqref="F6">
      <formula1>EngineUse4</formula1>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17:E21"/>
    <dataValidation type="custom" allowBlank="1" showInputMessage="1" showErrorMessage="1" promptTitle="Engine Specs" prompt="Enter the rated fuel consumption of your engine at 100% load (gal/hr for diesel and gasoline or MMBtu/hr for natural gas). If a value is entered here, then the values for the rated mechanical output and the rated power output should be left as 0." sqref="F10">
      <formula1>Mechanical_Output_4+Power_Output_4+Fuel_Consumption_4=Fuel_Consumption_4</formula1>
    </dataValidation>
    <dataValidation type="custom" allowBlank="1" showInputMessage="1" showErrorMessage="1" promptTitle="Engine Specs" prompt="Enter the rated power output (ekW) of your engine. Please note that if a value is entered for the rated power output, then the values for the rated mechanical output and the rated fuel consumption should be left as 0." sqref="F9">
      <formula1>Mechanical_Output_4+Power_Output_4+Fuel_Consumption_4=Power_Output_4</formula1>
    </dataValidation>
    <dataValidation type="custom" allowBlank="1" showInputMessage="1" showErrorMessage="1" promptTitle="Engine Specs" prompt="Enter the rated mechanical output (hp) of your engine. Please note that if a value is entered for the rated mechanical output, then the values for the rated power output and the rated fuel consumption  should be left as 0." sqref="F8">
      <formula1>Mechanical_Output_4+Power_Output_4+Fuel_Consumption_4=Mechanical_Output_4</formula1>
    </dataValidation>
    <dataValidation type="list" allowBlank="1" showInputMessage="1" showErrorMessage="1" promptTitle="Emission Rate Unit" prompt="Select the emission rate unit that corresponds to the data entered in the emission rate field. For diesel and gasoline combustion, the emission rate unit must be g/hp-hr. For natural gas combustion, the emission rate can be entered in g/hp-hr or mg/Nm3." sqref="F17:F21">
      <formula1>IF(OR(Engine_Fuel_Type_4="reciprocating - diesel",Engine_Fuel_Type_4="reciprocating - gasoline"),g_hp_hr_4,Emission_Rate_Unit_4)</formula1>
    </dataValidation>
    <dataValidation type="decimal" allowBlank="1" showInputMessage="1" showErrorMessage="1" errorTitle="Value - Out of Range" error="Value must be between 0 and 8760." promptTitle="Hours Operated in 2012" prompt="Enter the number of hours that your engine ran in calendar year 2012." sqref="F12">
      <formula1>0</formula1>
      <formula2>8760</formula2>
    </dataValidation>
    <dataValidation type="list" allowBlank="1" showInputMessage="1" showErrorMessage="1" promptTitle="Engine - Fuel Type" prompt="Select your engine and fuel type from the drop-down list." sqref="F5">
      <formula1>EngineFuelType4</formula1>
    </dataValidation>
  </dataValidations>
  <pageMargins left="0.75" right="0.47" top="0.59" bottom="0.61" header="0.5" footer="0.5"/>
  <pageSetup scale="84" orientation="landscape" r:id="rId1"/>
  <headerFooter alignWithMargins="0">
    <oddFooter>&amp;LPage &amp;P of &amp;N&amp;C&amp;F&amp;RPrinted &amp;D</oddFooter>
  </headerFooter>
  <ignoredErrors>
    <ignoredError sqref="F2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9"/>
  <dimension ref="B1:K31"/>
  <sheetViews>
    <sheetView showGridLines="0" zoomScale="90" zoomScaleNormal="90" workbookViewId="0"/>
  </sheetViews>
  <sheetFormatPr defaultColWidth="9.109375" defaultRowHeight="13.2" x14ac:dyDescent="0.25"/>
  <cols>
    <col min="1" max="1" width="3" style="5" customWidth="1"/>
    <col min="2" max="2" width="11.33203125" style="5" customWidth="1"/>
    <col min="3" max="3" width="17.109375" style="5" customWidth="1"/>
    <col min="4" max="4" width="14.44140625" style="5" customWidth="1"/>
    <col min="5" max="5" width="20.5546875" style="5" customWidth="1"/>
    <col min="6" max="6" width="42.6640625" style="5" customWidth="1"/>
    <col min="7" max="7" width="24.5546875" style="5" hidden="1" customWidth="1"/>
    <col min="8" max="8" width="18.5546875" style="5" customWidth="1"/>
    <col min="9" max="9" width="19.5546875" style="5" bestFit="1" customWidth="1"/>
    <col min="10" max="10" width="15.44140625" style="5" customWidth="1"/>
    <col min="11" max="11" width="41.109375" style="5" hidden="1" customWidth="1"/>
    <col min="12" max="16384" width="9.109375" style="5"/>
  </cols>
  <sheetData>
    <row r="1" spans="2:11" ht="17.399999999999999" x14ac:dyDescent="0.3">
      <c r="B1" s="68" t="s">
        <v>58</v>
      </c>
      <c r="C1" s="69"/>
      <c r="D1" s="69"/>
      <c r="E1" s="69"/>
      <c r="F1" s="69"/>
      <c r="G1" s="69"/>
      <c r="H1" s="69"/>
      <c r="I1" s="69"/>
      <c r="J1" s="69"/>
    </row>
    <row r="2" spans="2:11" x14ac:dyDescent="0.25">
      <c r="B2" s="70" t="s">
        <v>399</v>
      </c>
      <c r="C2" s="69"/>
      <c r="D2" s="69"/>
      <c r="E2" s="69"/>
      <c r="F2" s="69"/>
      <c r="G2" s="69"/>
      <c r="H2" s="69"/>
      <c r="I2" s="69"/>
      <c r="J2" s="69"/>
    </row>
    <row r="3" spans="2:11" x14ac:dyDescent="0.25">
      <c r="B3" s="70"/>
      <c r="C3" s="69"/>
      <c r="D3" s="69"/>
      <c r="E3" s="69"/>
      <c r="F3" s="69"/>
      <c r="G3" s="69"/>
      <c r="H3" s="69"/>
      <c r="I3" s="69"/>
      <c r="J3" s="69"/>
    </row>
    <row r="4" spans="2:11" x14ac:dyDescent="0.25">
      <c r="B4" s="387" t="s">
        <v>101</v>
      </c>
      <c r="C4" s="388"/>
      <c r="D4" s="388"/>
      <c r="E4" s="388"/>
      <c r="F4" s="389"/>
      <c r="G4" s="293"/>
      <c r="H4" s="69"/>
      <c r="I4" s="69"/>
      <c r="J4" s="69"/>
      <c r="K4" s="15" t="str">
        <f>Inputs!F19</f>
        <v>Engine and Fuel Type</v>
      </c>
    </row>
    <row r="5" spans="2:11" x14ac:dyDescent="0.25">
      <c r="B5" s="390" t="s">
        <v>444</v>
      </c>
      <c r="C5" s="391"/>
      <c r="D5" s="391"/>
      <c r="E5" s="392"/>
      <c r="F5" s="83" t="s">
        <v>33</v>
      </c>
      <c r="G5" s="311"/>
      <c r="H5" s="71"/>
      <c r="J5" s="72"/>
      <c r="K5" s="17" t="str">
        <f>Inputs!F20</f>
        <v>reciprocating - diesel</v>
      </c>
    </row>
    <row r="6" spans="2:11" x14ac:dyDescent="0.25">
      <c r="B6" s="390" t="s">
        <v>100</v>
      </c>
      <c r="C6" s="391"/>
      <c r="D6" s="391"/>
      <c r="E6" s="392"/>
      <c r="F6" s="84" t="s">
        <v>38</v>
      </c>
      <c r="G6" s="312"/>
      <c r="H6" s="71"/>
      <c r="J6" s="72"/>
      <c r="K6" s="18" t="str">
        <f>Inputs!F21</f>
        <v>reciprocating - gasoline</v>
      </c>
    </row>
    <row r="7" spans="2:11" x14ac:dyDescent="0.25">
      <c r="B7" s="390" t="s">
        <v>464</v>
      </c>
      <c r="C7" s="391"/>
      <c r="D7" s="391"/>
      <c r="E7" s="391"/>
      <c r="F7" s="392"/>
      <c r="G7" s="308" t="str">
        <f>IF(OR($F$5="reciprocating - diesel",$F$5="reciprocating - gasoline"),"Mechanical Output (hp)","Heat Input (MMBtu/hr)")</f>
        <v>Mechanical Output (hp)</v>
      </c>
      <c r="J7" s="69"/>
      <c r="K7" s="17" t="str">
        <f>Inputs!F22</f>
        <v>turbine - natural gas</v>
      </c>
    </row>
    <row r="8" spans="2:11" ht="15.75" customHeight="1" x14ac:dyDescent="0.25">
      <c r="B8" s="406" t="s">
        <v>463</v>
      </c>
      <c r="C8" s="407"/>
      <c r="D8" s="407"/>
      <c r="E8" s="408"/>
      <c r="F8" s="315">
        <v>0</v>
      </c>
      <c r="G8" s="306">
        <f>IF(OR($F$5="reciprocating - diesel",$F$5="reciprocating - gasoline"),$F$8,($F$8*Hp_to_Btu_hr_Conversion_Factor/1000000)/(Fuel_Energy_to_Output_Efficiency))</f>
        <v>0</v>
      </c>
      <c r="H8" s="305"/>
      <c r="I8" s="311"/>
      <c r="J8" s="74"/>
      <c r="K8" s="18" t="str">
        <f>Inputs!F23</f>
        <v>reciprocating - natural gas rich burn</v>
      </c>
    </row>
    <row r="9" spans="2:11" ht="15.75" customHeight="1" x14ac:dyDescent="0.25">
      <c r="B9" s="406" t="s">
        <v>480</v>
      </c>
      <c r="C9" s="407"/>
      <c r="D9" s="407"/>
      <c r="E9" s="408"/>
      <c r="F9" s="315">
        <v>0</v>
      </c>
      <c r="G9" s="307">
        <f>IF(OR($F$5="reciprocating - diesel",$F$5="reciprocating - gasoline"),$F$9*kW_to_hp_Conversion_Factor,$F$9*kW_to_Btu_hr_Conversion_Factor/(1000000*Fuel_Energy_to_Output_Efficiency))</f>
        <v>0</v>
      </c>
      <c r="H9" s="71"/>
      <c r="I9" s="311"/>
      <c r="J9" s="69"/>
      <c r="K9" s="18" t="str">
        <f>Inputs!F24</f>
        <v>reciprocating - natural gas 4-stroke lean burn</v>
      </c>
    </row>
    <row r="10" spans="2:11" ht="15.75" customHeight="1" x14ac:dyDescent="0.25">
      <c r="B10" s="406" t="str">
        <f>IF(OR($F$5="reciprocating - diesel",$F$5="reciprocating - gasoline"),"Rated fuel consumption (gal/hr) at 100% load","Rated fuel consumption (Nm"&amp;CHAR(179)&amp;"/hr) at 100% load")</f>
        <v>Rated fuel consumption (gal/hr) at 100% load</v>
      </c>
      <c r="C10" s="407"/>
      <c r="D10" s="407"/>
      <c r="E10" s="408"/>
      <c r="F10" s="315">
        <v>0</v>
      </c>
      <c r="G10" s="306">
        <f>IF($F$5="reciprocating - diesel",($F$10/1000)*Oil_Distillate_Energy_Content*Btu_hr_to_hp_Conversion_Factor*1000000,IF($F$5="reciprocating - gasoline",($F$10/1000)*Gasoline_Energy_Content*Btu_hr_to_hp_Conversion_Factor*1000000,($F$10*Cubic_Meter_to_Cubic_Foot_Conversion_Factor/1000000)*Natural_Gas_Energy_Content))</f>
        <v>0</v>
      </c>
      <c r="H10" s="71"/>
      <c r="I10" s="311"/>
      <c r="J10" s="69"/>
      <c r="K10" s="18" t="str">
        <f>Inputs!F25</f>
        <v>reciprocating - natural gas 2-stroke lean burn</v>
      </c>
    </row>
    <row r="11" spans="2:11" ht="27.75" customHeight="1" x14ac:dyDescent="0.25">
      <c r="B11" s="393" t="str">
        <f>IF(AND(F5="reciprocating - diesel",K13&gt;=600),"Enter sulfur content of the diesel fuel (percent). If the sulfur content is unknown, enter "&amp;'Additional References'!$B$4&amp;" percent.", IF(F5="turbine - natural gas","Enter the sulfur content of the natural gas (percent). If the sulfur content is unknown, enter "&amp;'Additional References'!$B$6&amp;" percent.",""))</f>
        <v/>
      </c>
      <c r="C11" s="394"/>
      <c r="D11" s="394"/>
      <c r="E11" s="395"/>
      <c r="F11" s="105">
        <v>0.24</v>
      </c>
      <c r="G11" s="313"/>
      <c r="H11" s="73"/>
      <c r="J11" s="69"/>
    </row>
    <row r="12" spans="2:11" ht="16.5" customHeight="1" x14ac:dyDescent="0.25">
      <c r="B12" s="390" t="s">
        <v>411</v>
      </c>
      <c r="C12" s="391"/>
      <c r="D12" s="391"/>
      <c r="E12" s="392"/>
      <c r="F12" s="83">
        <v>0</v>
      </c>
      <c r="G12" s="311"/>
      <c r="H12" s="73"/>
      <c r="J12" s="69"/>
      <c r="K12" s="15" t="str">
        <f>IF(OR($F$5="reciprocating - diesel",$F$5="reciprocating - gasoline"),"Mechanical Output (hp)","Heat Input (MMBtu/hr)")</f>
        <v>Mechanical Output (hp)</v>
      </c>
    </row>
    <row r="13" spans="2:11" ht="15.75" customHeight="1" x14ac:dyDescent="0.25">
      <c r="B13" s="73"/>
      <c r="C13" s="73"/>
      <c r="D13" s="73"/>
      <c r="E13" s="73"/>
      <c r="F13" s="73"/>
      <c r="G13" s="75"/>
      <c r="H13" s="73"/>
      <c r="J13" s="69"/>
      <c r="K13" s="314">
        <f>MAX($G$8:$G$10)</f>
        <v>0</v>
      </c>
    </row>
    <row r="14" spans="2:11" ht="15.75" customHeight="1" x14ac:dyDescent="0.25">
      <c r="B14" s="387" t="s">
        <v>493</v>
      </c>
      <c r="C14" s="388"/>
      <c r="D14" s="388"/>
      <c r="E14" s="388"/>
      <c r="F14" s="389"/>
      <c r="G14" s="293"/>
      <c r="H14" s="73"/>
      <c r="I14" s="75"/>
      <c r="J14" s="69"/>
    </row>
    <row r="15" spans="2:11" ht="67.5" customHeight="1" x14ac:dyDescent="0.25">
      <c r="B15" s="396" t="s">
        <v>492</v>
      </c>
      <c r="C15" s="397"/>
      <c r="D15" s="397"/>
      <c r="E15" s="397"/>
      <c r="F15" s="398"/>
      <c r="G15" s="294"/>
      <c r="H15" s="73"/>
      <c r="I15" s="75"/>
      <c r="J15" s="69"/>
      <c r="K15" s="15" t="str">
        <f>Inputs!F28</f>
        <v>Engine Use</v>
      </c>
    </row>
    <row r="16" spans="2:11" ht="15.75" customHeight="1" x14ac:dyDescent="0.25">
      <c r="B16" s="415" t="s">
        <v>42</v>
      </c>
      <c r="C16" s="416"/>
      <c r="D16" s="417" t="s">
        <v>44</v>
      </c>
      <c r="E16" s="418"/>
      <c r="F16" s="310" t="s">
        <v>489</v>
      </c>
      <c r="G16" s="308" t="str">
        <f>IF(OR($F$5="reciprocating - diesel",$F$5="reciprocating - gasoline"),"lb/hp-hr","lb/MMBtu")</f>
        <v>lb/hp-hr</v>
      </c>
      <c r="H16" s="73"/>
      <c r="I16" s="75"/>
      <c r="J16" s="69"/>
      <c r="K16" s="17" t="str">
        <f>Inputs!F29</f>
        <v>routine</v>
      </c>
    </row>
    <row r="17" spans="2:11" ht="15.75" customHeight="1" x14ac:dyDescent="0.25">
      <c r="B17" s="419" t="s">
        <v>48</v>
      </c>
      <c r="C17" s="420"/>
      <c r="D17" s="413">
        <v>0</v>
      </c>
      <c r="E17" s="414"/>
      <c r="F17" s="316" t="s">
        <v>439</v>
      </c>
      <c r="G17" s="306">
        <f>IF(OR($F$5="reciprocating - diesel",$F$5="reciprocating - gasoline"),D17*Grams_to_Pounds_Conversion_Factor,IF(F17="mg/Nm"&amp;CHAR(179),(D17/100)*Grams_to_Pounds_Conversion_Factor/Cubic_Meter_to_Cubic_Foot_Conversion_Factor*(1/Natural_Gas_Energy_Content)*1000000,D17*Grams_to_Pounds_Conversion_Factor*Btu_hr_to_hp_Conversion_Factor*1000000*Fuel_Energy_to_Output_Efficiency))</f>
        <v>0</v>
      </c>
      <c r="I17" s="75"/>
      <c r="J17" s="69"/>
      <c r="K17" s="18" t="str">
        <f>Inputs!F30</f>
        <v>emergency</v>
      </c>
    </row>
    <row r="18" spans="2:11" ht="15.75" customHeight="1" x14ac:dyDescent="0.25">
      <c r="B18" s="419" t="s">
        <v>51</v>
      </c>
      <c r="C18" s="420"/>
      <c r="D18" s="413">
        <v>0</v>
      </c>
      <c r="E18" s="414"/>
      <c r="F18" s="316" t="s">
        <v>439</v>
      </c>
      <c r="G18" s="307">
        <f>IF(OR($F$5="reciprocating - diesel",$F$5="reciprocating - gasoline"),D18*Grams_to_Pounds_Conversion_Factor,IF(F18="mg/Nm"&amp;CHAR(179),(D18/100)*Grams_to_Pounds_Conversion_Factor/Cubic_Meter_to_Cubic_Foot_Conversion_Factor*(1/Natural_Gas_Energy_Content)*1000000,D18*Grams_to_Pounds_Conversion_Factor*Btu_hr_to_hp_Conversion_Factor*1000000*Fuel_Energy_to_Output_Efficiency))</f>
        <v>0</v>
      </c>
      <c r="H18" s="73"/>
      <c r="I18" s="75"/>
      <c r="J18" s="69"/>
    </row>
    <row r="19" spans="2:11" ht="15.75" customHeight="1" x14ac:dyDescent="0.25">
      <c r="B19" s="409" t="s">
        <v>52</v>
      </c>
      <c r="C19" s="410"/>
      <c r="D19" s="413">
        <v>0</v>
      </c>
      <c r="E19" s="414"/>
      <c r="F19" s="316" t="s">
        <v>439</v>
      </c>
      <c r="G19" s="306">
        <f>IF(OR($F$5="reciprocating - diesel",$F$5="reciprocating - gasoline"),D19*Grams_to_Pounds_Conversion_Factor,IF(F19="mg/Nm"&amp;CHAR(179),(D19/100)*Grams_to_Pounds_Conversion_Factor/Cubic_Meter_to_Cubic_Foot_Conversion_Factor*(1/Natural_Gas_Energy_Content)*1000000,D19*Grams_to_Pounds_Conversion_Factor*Btu_hr_to_hp_Conversion_Factor*1000000*Fuel_Energy_to_Output_Efficiency))</f>
        <v>0</v>
      </c>
      <c r="H19" s="73"/>
      <c r="J19" s="69"/>
      <c r="K19" s="15" t="s">
        <v>117</v>
      </c>
    </row>
    <row r="20" spans="2:11" ht="15.75" customHeight="1" x14ac:dyDescent="0.25">
      <c r="B20" s="409" t="s">
        <v>53</v>
      </c>
      <c r="C20" s="410"/>
      <c r="D20" s="413">
        <v>0</v>
      </c>
      <c r="E20" s="414"/>
      <c r="F20" s="316" t="s">
        <v>439</v>
      </c>
      <c r="G20" s="307">
        <f>IF(OR($F$5="reciprocating - diesel",$F$5="reciprocating - gasoline"),D20*Grams_to_Pounds_Conversion_Factor,IF(F20="mg/Nm"&amp;CHAR(179),(D20/100)*Grams_to_Pounds_Conversion_Factor/Cubic_Meter_to_Cubic_Foot_Conversion_Factor*(1/Natural_Gas_Energy_Content)*1000000,D20*Grams_to_Pounds_Conversion_Factor*Btu_hr_to_hp_Conversion_Factor*1000000*Fuel_Energy_to_Output_Efficiency))</f>
        <v>0</v>
      </c>
      <c r="H20" s="73"/>
      <c r="J20" s="69"/>
      <c r="K20" s="17" t="s">
        <v>439</v>
      </c>
    </row>
    <row r="21" spans="2:11" ht="15.75" customHeight="1" x14ac:dyDescent="0.25">
      <c r="B21" s="409" t="s">
        <v>54</v>
      </c>
      <c r="C21" s="410"/>
      <c r="D21" s="411">
        <v>0</v>
      </c>
      <c r="E21" s="412"/>
      <c r="F21" s="316" t="s">
        <v>439</v>
      </c>
      <c r="G21" s="307">
        <f>IF(OR($F$5="reciprocating - diesel",$F$5="reciprocating - gasoline"),D21*Grams_to_Pounds_Conversion_Factor,IF(F21="mg/Nm"&amp;CHAR(179),(D21/100)*Grams_to_Pounds_Conversion_Factor/Cubic_Meter_to_Cubic_Foot_Conversion_Factor*(1/Natural_Gas_Energy_Content)*1000000,D21*Grams_to_Pounds_Conversion_Factor*Btu_hr_to_hp_Conversion_Factor*1000000*Fuel_Energy_to_Output_Efficiency))</f>
        <v>0</v>
      </c>
      <c r="H21" s="73"/>
      <c r="J21" s="69"/>
      <c r="K21" s="18" t="str">
        <f>"mg/Nm"&amp;CHAR(179)</f>
        <v>mg/Nm³</v>
      </c>
    </row>
    <row r="22" spans="2:11" ht="16.5" customHeight="1" x14ac:dyDescent="0.25">
      <c r="B22" s="73"/>
      <c r="C22" s="73"/>
      <c r="D22" s="73"/>
      <c r="E22" s="73"/>
      <c r="F22" s="73"/>
      <c r="G22" s="73"/>
      <c r="H22" s="73"/>
      <c r="I22" s="75"/>
      <c r="J22" s="69"/>
    </row>
    <row r="23" spans="2:11" x14ac:dyDescent="0.25">
      <c r="B23" s="387" t="s">
        <v>41</v>
      </c>
      <c r="C23" s="388"/>
      <c r="D23" s="388"/>
      <c r="E23" s="388"/>
      <c r="F23" s="388"/>
      <c r="G23" s="388"/>
      <c r="H23" s="388"/>
      <c r="I23" s="389"/>
    </row>
    <row r="24" spans="2:11" ht="26.4" x14ac:dyDescent="0.25">
      <c r="B24" s="76" t="s">
        <v>42</v>
      </c>
      <c r="C24" s="76" t="s">
        <v>43</v>
      </c>
      <c r="D24" s="76" t="s">
        <v>44</v>
      </c>
      <c r="E24" s="76" t="s">
        <v>413</v>
      </c>
      <c r="F24" s="108" t="s">
        <v>384</v>
      </c>
      <c r="G24" s="108"/>
      <c r="H24" s="77" t="s">
        <v>412</v>
      </c>
      <c r="I24" s="110" t="s">
        <v>409</v>
      </c>
    </row>
    <row r="25" spans="2:11" ht="24" customHeight="1" x14ac:dyDescent="0.25">
      <c r="B25" s="78"/>
      <c r="C25" s="79" t="str">
        <f>IF(OR($F$5="reciprocating - diesel",$F$5="reciprocating - gasoline"),"(lb/hp*hr)","(lb/MMBtu fuel input)")</f>
        <v>(lb/hp*hr)</v>
      </c>
      <c r="D25" s="79" t="s">
        <v>45</v>
      </c>
      <c r="E25" s="79" t="s">
        <v>46</v>
      </c>
      <c r="F25" s="109" t="s">
        <v>76</v>
      </c>
      <c r="G25" s="109"/>
      <c r="H25" s="80" t="s">
        <v>47</v>
      </c>
      <c r="I25" s="111" t="s">
        <v>76</v>
      </c>
    </row>
    <row r="26" spans="2:11" ht="15.6" x14ac:dyDescent="0.35">
      <c r="B26" s="81" t="s">
        <v>49</v>
      </c>
      <c r="C26" s="145">
        <f>IF($D$17=0,IF($F$5="reciprocating - diesel",IF($K$13&gt;=600,'Emission Factors'!$C5,'Emission Factors'!$B5),IF($F$5="reciprocating - gasoline",'Emission Factors'!E5,IF($F$5="turbine - natural gas",'Emission Factors'!D5,IF($F$5="reciprocating - natural gas rich burn",'Emission Factors'!F5,IF($F$5="reciprocating - natural gas 4-stroke lean burn",'Emission Factors'!G5,'Emission Factors'!H5))))),$G$17)</f>
        <v>2.2000000000000001E-3</v>
      </c>
      <c r="D26" s="146">
        <f>C26*K13</f>
        <v>0</v>
      </c>
      <c r="E26" s="147">
        <f>IF(F$6="routine",Allowable_Hours_for_Engine_Operation,IF($F$12&gt;500,$F$12,'Additional References'!$B$8))</f>
        <v>8760</v>
      </c>
      <c r="F26" s="142">
        <f t="shared" ref="F26:F31" si="0">D26*E26/2000</f>
        <v>0</v>
      </c>
      <c r="G26" s="142"/>
      <c r="H26" s="143">
        <f t="shared" ref="H26:H31" si="1">F$12</f>
        <v>0</v>
      </c>
      <c r="I26" s="144">
        <f t="shared" ref="I26:I31" si="2">D26*H26/2000</f>
        <v>0</v>
      </c>
    </row>
    <row r="27" spans="2:11" ht="15.6" x14ac:dyDescent="0.35">
      <c r="B27" s="81" t="s">
        <v>50</v>
      </c>
      <c r="C27" s="145">
        <f>IF($D$17=0,IF($F$5="reciprocating - diesel",IF($K$13&gt;=600,'Emission Factors'!$C6,'Emission Factors'!$B6),IF($F$5="reciprocating - gasoline",'Emission Factors'!E6,IF($F$5="turbine - natural gas",'Emission Factors'!D6,IF($F$5="reciprocating - natural gas rich burn",'Emission Factors'!F6,IF($F$5="reciprocating - natural gas 4-stroke lean burn",'Emission Factors'!G6,'Emission Factors'!H6))))),$G$17)</f>
        <v>2.2000000000000001E-3</v>
      </c>
      <c r="D27" s="146">
        <f>C27*K13</f>
        <v>0</v>
      </c>
      <c r="E27" s="147">
        <f>IF(F$6="routine",Allowable_Hours_for_Engine_Operation,IF($F$12&gt;500,$F$12,'Additional References'!$B$8))</f>
        <v>8760</v>
      </c>
      <c r="F27" s="142">
        <f t="shared" si="0"/>
        <v>0</v>
      </c>
      <c r="G27" s="142"/>
      <c r="H27" s="143">
        <f t="shared" si="1"/>
        <v>0</v>
      </c>
      <c r="I27" s="144">
        <f t="shared" si="2"/>
        <v>0</v>
      </c>
    </row>
    <row r="28" spans="2:11" ht="15.6" x14ac:dyDescent="0.35">
      <c r="B28" s="81" t="s">
        <v>51</v>
      </c>
      <c r="C28" s="145">
        <f>IF($D$18=0,IF($F$5="reciprocating - diesel",IF($K$13&gt;=600,'Emission Factors'!$C7*$F$11,'Emission Factors'!$B7),IF($F$5="reciprocating - gasoline",'Emission Factors'!E7,IF($F$5="turbine - natural gas",'Emission Factors'!D7*$F$11,IF($F$5="reciprocating - natural gas rich burn",'Emission Factors'!F7,IF($F$5="reciprocating - natural gas 4-stroke lean burn",'Emission Factors'!G7,'Emission Factors'!H7))))),$G$18)</f>
        <v>2.0500000000000002E-3</v>
      </c>
      <c r="D28" s="146">
        <f>C28*K13</f>
        <v>0</v>
      </c>
      <c r="E28" s="147">
        <f>IF(F$6="routine",Allowable_Hours_for_Engine_Operation,IF($F$12&gt;500,$F$12,'Additional References'!$B$8))</f>
        <v>8760</v>
      </c>
      <c r="F28" s="142">
        <f>IF($F$5="reciprocating - diesel",IF($K$13&gt;=600,'Emission Factors'!$C7*MAX('Additional References'!$B$5,$F$11)*$K$13*$E$28/2000,D28*E28/2000),IF($F$5="turbine - natural gas",'Emission Factors'!D7*MAX('Additional References'!$B$6,$F$11)*$K$13*$E$28/2000,D28*E28/2000))</f>
        <v>0</v>
      </c>
      <c r="G28" s="142"/>
      <c r="H28" s="143">
        <f t="shared" si="1"/>
        <v>0</v>
      </c>
      <c r="I28" s="144">
        <f t="shared" si="2"/>
        <v>0</v>
      </c>
    </row>
    <row r="29" spans="2:11" ht="15.6" x14ac:dyDescent="0.35">
      <c r="B29" s="81" t="s">
        <v>52</v>
      </c>
      <c r="C29" s="145">
        <f>IF($D$19=0,IF($F$5="reciprocating - diesel",IF($K$13&gt;=600,'Emission Factors'!$C8,'Emission Factors'!$B8),IF($F$5="reciprocating - gasoline",'Emission Factors'!E8,IF($F$5="turbine - natural gas",'Emission Factors'!D8,IF($F$5="reciprocating - natural gas rich burn",'Emission Factors'!F8,IF($F$5="reciprocating - natural gas 4-stroke lean burn",'Emission Factors'!G8,'Emission Factors'!H8))))),$G$19)</f>
        <v>3.1E-2</v>
      </c>
      <c r="D29" s="146">
        <f>C29*K13</f>
        <v>0</v>
      </c>
      <c r="E29" s="147">
        <f>IF(F$6="routine",Allowable_Hours_for_Engine_Operation,IF($F$12&gt;500,$F$12,'Additional References'!$B$8))</f>
        <v>8760</v>
      </c>
      <c r="F29" s="142">
        <f t="shared" si="0"/>
        <v>0</v>
      </c>
      <c r="G29" s="142"/>
      <c r="H29" s="143">
        <f t="shared" si="1"/>
        <v>0</v>
      </c>
      <c r="I29" s="144">
        <f t="shared" si="2"/>
        <v>0</v>
      </c>
    </row>
    <row r="30" spans="2:11" x14ac:dyDescent="0.25">
      <c r="B30" s="81" t="s">
        <v>53</v>
      </c>
      <c r="C30" s="145">
        <f>IF($D$20=0,IF($F$5="reciprocating - diesel",IF($K$13&gt;=600,'Emission Factors'!$C9,'Emission Factors'!$B9),IF($F$5="reciprocating - gasoline",'Emission Factors'!E9,IF($F$5="turbine - natural gas",'Emission Factors'!D9,IF($F$5="reciprocating - natural gas rich burn",'Emission Factors'!F9,IF($F$5="reciprocating - natural gas 4-stroke lean burn",'Emission Factors'!G9,'Emission Factors'!H9))))),$G$20)</f>
        <v>2.5140000000000002E-3</v>
      </c>
      <c r="D30" s="146">
        <f>C30*K13</f>
        <v>0</v>
      </c>
      <c r="E30" s="147">
        <f>IF(F$6="routine",Allowable_Hours_for_Engine_Operation,IF($F$12&gt;500,$F$12,'Additional References'!$B$8))</f>
        <v>8760</v>
      </c>
      <c r="F30" s="142">
        <f t="shared" si="0"/>
        <v>0</v>
      </c>
      <c r="G30" s="142"/>
      <c r="H30" s="143">
        <f t="shared" si="1"/>
        <v>0</v>
      </c>
      <c r="I30" s="144">
        <f t="shared" si="2"/>
        <v>0</v>
      </c>
    </row>
    <row r="31" spans="2:11" x14ac:dyDescent="0.25">
      <c r="B31" s="82" t="s">
        <v>54</v>
      </c>
      <c r="C31" s="148">
        <f>IF($D$21=0,IF($F$5="reciprocating - diesel",IF($K$13&gt;=600,'Emission Factors'!$C10,'Emission Factors'!$B10),IF($F$5="reciprocating - gasoline",'Emission Factors'!E10,IF($F$5="turbine - natural gas",'Emission Factors'!D10,IF($F$5="reciprocating - natural gas rich burn",'Emission Factors'!F10,IF($F$5="reciprocating - natural gas 4-stroke lean burn",'Emission Factors'!G10,'Emission Factors'!H10))))),$G$21)</f>
        <v>6.6800000000000002E-3</v>
      </c>
      <c r="D31" s="149">
        <f>C31*K13</f>
        <v>0</v>
      </c>
      <c r="E31" s="150">
        <f>IF(F$6="routine",Allowable_Hours_for_Engine_Operation,IF($F$12&gt;500,$F$12,'Additional References'!$B$8))</f>
        <v>8760</v>
      </c>
      <c r="F31" s="151">
        <f t="shared" si="0"/>
        <v>0</v>
      </c>
      <c r="G31" s="151"/>
      <c r="H31" s="152">
        <f t="shared" si="1"/>
        <v>0</v>
      </c>
      <c r="I31" s="153">
        <f t="shared" si="2"/>
        <v>0</v>
      </c>
    </row>
  </sheetData>
  <sheetProtection password="C969" sheet="1" objects="1" scenarios="1"/>
  <mergeCells count="24">
    <mergeCell ref="B23:I23"/>
    <mergeCell ref="B4:F4"/>
    <mergeCell ref="B5:E5"/>
    <mergeCell ref="B6:E6"/>
    <mergeCell ref="B8:E8"/>
    <mergeCell ref="B9:E9"/>
    <mergeCell ref="B16:C16"/>
    <mergeCell ref="D16:E16"/>
    <mergeCell ref="B17:C17"/>
    <mergeCell ref="D17:E17"/>
    <mergeCell ref="B18:C18"/>
    <mergeCell ref="D18:E18"/>
    <mergeCell ref="B7:F7"/>
    <mergeCell ref="B10:E10"/>
    <mergeCell ref="B11:E11"/>
    <mergeCell ref="B12:E12"/>
    <mergeCell ref="B14:F14"/>
    <mergeCell ref="B21:C21"/>
    <mergeCell ref="D21:E21"/>
    <mergeCell ref="B15:F15"/>
    <mergeCell ref="B19:C19"/>
    <mergeCell ref="D19:E19"/>
    <mergeCell ref="B20:C20"/>
    <mergeCell ref="D20:E20"/>
  </mergeCells>
  <conditionalFormatting sqref="B11:F11">
    <cfRule type="expression" dxfId="8" priority="1">
      <formula>$B$11=""</formula>
    </cfRule>
  </conditionalFormatting>
  <dataValidations count="10">
    <dataValidation type="decimal" allowBlank="1" showInputMessage="1" showErrorMessage="1" errorTitle="Value - Out of Range" error="Value entered must be between 0 and 100." sqref="F11:G11">
      <formula1>0</formula1>
      <formula2>100</formula2>
    </dataValidation>
    <dataValidation type="decimal" allowBlank="1" showInputMessage="1" showErrorMessage="1" errorTitle="Value - Out of Range" error="Value must be between 0 and 8760." sqref="G12">
      <formula1>0</formula1>
      <formula2>8760</formula2>
    </dataValidation>
    <dataValidation type="list" allowBlank="1" showInputMessage="1" showErrorMessage="1" promptTitle="Engine Use" prompt="Select whether your engine was used for routine or emergency power generation in 2012. Select emergency only if the engine’s sole function was to provide back-up power when electricity from the local utility was interrupted." sqref="F6">
      <formula1>EngineUse5</formula1>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17:E21"/>
    <dataValidation type="custom" allowBlank="1" showInputMessage="1" showErrorMessage="1" promptTitle="Engine Specs" prompt="Enter the rated fuel consumption of your engine at 100% load (gal/hr for diesel and gasoline or MMBtu/hr for natural gas). If a value is entered here, then the values for the rated mechanical output and the rated power output should be left as 0." sqref="F10">
      <formula1>Mechanical_Output_5+Power_Output_5+Fuel_Consumption_5=Fuel_Consumption_5</formula1>
    </dataValidation>
    <dataValidation type="custom" allowBlank="1" showInputMessage="1" showErrorMessage="1" promptTitle="Engine Specs" prompt="Enter the rated power output (ekW) of your engine. Please note that if a value is entered for the rated power output, then the values for the rated mechanical output and the rated fuel consumption should be left as 0." sqref="F9">
      <formula1>Mechanical_Output_5+Power_Output_5+Fuel_Consumption_5=Power_Output_5</formula1>
    </dataValidation>
    <dataValidation type="custom" allowBlank="1" showInputMessage="1" showErrorMessage="1" promptTitle="Engine Specs" prompt="Enter the rated mechanical output (hp) of your engine. Please note that if a value is entered for the rated mechanical output, then the values for the rated power output and the rated fuel consumption  should be left as 0." sqref="F8">
      <formula1>Mechanical_Output_5+Power_Output_5+Fuel_Consumption_5=Mechanical_Output_5</formula1>
    </dataValidation>
    <dataValidation type="list" allowBlank="1" showInputMessage="1" showErrorMessage="1" promptTitle="Emission Rate Unit" prompt="Select the emission rate unit that corresponds to the data entered in the emission rate field. For diesel and gasoline combustion, the emission rate unit must be g/hp-hr. For natural gas combustion, the emission rate can be entered in g/hp-hr or mg/Nm3." sqref="F17:F21">
      <formula1>IF(OR(Engine_Fuel_Type_5="reciprocating - diesel",Engine_Fuel_Type_5="reciprocating - gasoline"),g_hp_hr_5,Emission_Rate_Unit_5)</formula1>
    </dataValidation>
    <dataValidation type="decimal" allowBlank="1" showInputMessage="1" showErrorMessage="1" errorTitle="Value - Out of Range" error="Value must be between 0 and 8760." promptTitle="Hours Operated in 2012" prompt="Enter the number of hours that your engine ran in calendar year 2012." sqref="F12">
      <formula1>0</formula1>
      <formula2>8760</formula2>
    </dataValidation>
    <dataValidation type="list" allowBlank="1" showInputMessage="1" showErrorMessage="1" promptTitle="Engine - Fuel Type" prompt="Select your engine and fuel type from the drop-down list." sqref="F5">
      <formula1>EngineFuelType5</formula1>
    </dataValidation>
  </dataValidations>
  <pageMargins left="0.75" right="0.47" top="0.59" bottom="0.61" header="0.5" footer="0.5"/>
  <pageSetup scale="84" orientation="landscape" r:id="rId1"/>
  <headerFooter alignWithMargins="0">
    <oddFooter>&amp;LPage &amp;P of &amp;N&amp;C&amp;F&amp;RPrinted &amp;D</oddFooter>
  </headerFooter>
  <ignoredErrors>
    <ignoredError sqref="F2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J26"/>
  <sheetViews>
    <sheetView showGridLines="0" zoomScale="90" zoomScaleNormal="90" workbookViewId="0"/>
  </sheetViews>
  <sheetFormatPr defaultRowHeight="13.2" x14ac:dyDescent="0.25"/>
  <cols>
    <col min="1" max="1" width="2.6640625" style="69" customWidth="1"/>
    <col min="2" max="2" width="8" style="69" customWidth="1"/>
    <col min="3" max="7" width="10.88671875" style="69" customWidth="1"/>
    <col min="8" max="8" width="17.88671875" style="69" bestFit="1" customWidth="1"/>
    <col min="9" max="9" width="10.5546875" style="69" customWidth="1"/>
    <col min="10" max="10" width="9.109375" style="69"/>
    <col min="11" max="11" width="10.88671875" style="69" customWidth="1"/>
    <col min="12" max="12" width="10.5546875" style="69" customWidth="1"/>
    <col min="13" max="256" width="9.109375" style="69"/>
    <col min="257" max="257" width="21.109375" style="69" customWidth="1"/>
    <col min="258" max="262" width="10.88671875" style="69" customWidth="1"/>
    <col min="263" max="263" width="11.6640625" style="69" customWidth="1"/>
    <col min="264" max="264" width="15.109375" style="69" customWidth="1"/>
    <col min="265" max="265" width="10.5546875" style="69" customWidth="1"/>
    <col min="266" max="266" width="9.109375" style="69"/>
    <col min="267" max="267" width="10.88671875" style="69" customWidth="1"/>
    <col min="268" max="268" width="10.5546875" style="69" customWidth="1"/>
    <col min="269" max="512" width="9.109375" style="69"/>
    <col min="513" max="513" width="21.109375" style="69" customWidth="1"/>
    <col min="514" max="518" width="10.88671875" style="69" customWidth="1"/>
    <col min="519" max="519" width="11.6640625" style="69" customWidth="1"/>
    <col min="520" max="520" width="15.109375" style="69" customWidth="1"/>
    <col min="521" max="521" width="10.5546875" style="69" customWidth="1"/>
    <col min="522" max="522" width="9.109375" style="69"/>
    <col min="523" max="523" width="10.88671875" style="69" customWidth="1"/>
    <col min="524" max="524" width="10.5546875" style="69" customWidth="1"/>
    <col min="525" max="768" width="9.109375" style="69"/>
    <col min="769" max="769" width="21.109375" style="69" customWidth="1"/>
    <col min="770" max="774" width="10.88671875" style="69" customWidth="1"/>
    <col min="775" max="775" width="11.6640625" style="69" customWidth="1"/>
    <col min="776" max="776" width="15.109375" style="69" customWidth="1"/>
    <col min="777" max="777" width="10.5546875" style="69" customWidth="1"/>
    <col min="778" max="778" width="9.109375" style="69"/>
    <col min="779" max="779" width="10.88671875" style="69" customWidth="1"/>
    <col min="780" max="780" width="10.5546875" style="69" customWidth="1"/>
    <col min="781" max="1024" width="9.109375" style="69"/>
    <col min="1025" max="1025" width="21.109375" style="69" customWidth="1"/>
    <col min="1026" max="1030" width="10.88671875" style="69" customWidth="1"/>
    <col min="1031" max="1031" width="11.6640625" style="69" customWidth="1"/>
    <col min="1032" max="1032" width="15.109375" style="69" customWidth="1"/>
    <col min="1033" max="1033" width="10.5546875" style="69" customWidth="1"/>
    <col min="1034" max="1034" width="9.109375" style="69"/>
    <col min="1035" max="1035" width="10.88671875" style="69" customWidth="1"/>
    <col min="1036" max="1036" width="10.5546875" style="69" customWidth="1"/>
    <col min="1037" max="1280" width="9.109375" style="69"/>
    <col min="1281" max="1281" width="21.109375" style="69" customWidth="1"/>
    <col min="1282" max="1286" width="10.88671875" style="69" customWidth="1"/>
    <col min="1287" max="1287" width="11.6640625" style="69" customWidth="1"/>
    <col min="1288" max="1288" width="15.109375" style="69" customWidth="1"/>
    <col min="1289" max="1289" width="10.5546875" style="69" customWidth="1"/>
    <col min="1290" max="1290" width="9.109375" style="69"/>
    <col min="1291" max="1291" width="10.88671875" style="69" customWidth="1"/>
    <col min="1292" max="1292" width="10.5546875" style="69" customWidth="1"/>
    <col min="1293" max="1536" width="9.109375" style="69"/>
    <col min="1537" max="1537" width="21.109375" style="69" customWidth="1"/>
    <col min="1538" max="1542" width="10.88671875" style="69" customWidth="1"/>
    <col min="1543" max="1543" width="11.6640625" style="69" customWidth="1"/>
    <col min="1544" max="1544" width="15.109375" style="69" customWidth="1"/>
    <col min="1545" max="1545" width="10.5546875" style="69" customWidth="1"/>
    <col min="1546" max="1546" width="9.109375" style="69"/>
    <col min="1547" max="1547" width="10.88671875" style="69" customWidth="1"/>
    <col min="1548" max="1548" width="10.5546875" style="69" customWidth="1"/>
    <col min="1549" max="1792" width="9.109375" style="69"/>
    <col min="1793" max="1793" width="21.109375" style="69" customWidth="1"/>
    <col min="1794" max="1798" width="10.88671875" style="69" customWidth="1"/>
    <col min="1799" max="1799" width="11.6640625" style="69" customWidth="1"/>
    <col min="1800" max="1800" width="15.109375" style="69" customWidth="1"/>
    <col min="1801" max="1801" width="10.5546875" style="69" customWidth="1"/>
    <col min="1802" max="1802" width="9.109375" style="69"/>
    <col min="1803" max="1803" width="10.88671875" style="69" customWidth="1"/>
    <col min="1804" max="1804" width="10.5546875" style="69" customWidth="1"/>
    <col min="1805" max="2048" width="9.109375" style="69"/>
    <col min="2049" max="2049" width="21.109375" style="69" customWidth="1"/>
    <col min="2050" max="2054" width="10.88671875" style="69" customWidth="1"/>
    <col min="2055" max="2055" width="11.6640625" style="69" customWidth="1"/>
    <col min="2056" max="2056" width="15.109375" style="69" customWidth="1"/>
    <col min="2057" max="2057" width="10.5546875" style="69" customWidth="1"/>
    <col min="2058" max="2058" width="9.109375" style="69"/>
    <col min="2059" max="2059" width="10.88671875" style="69" customWidth="1"/>
    <col min="2060" max="2060" width="10.5546875" style="69" customWidth="1"/>
    <col min="2061" max="2304" width="9.109375" style="69"/>
    <col min="2305" max="2305" width="21.109375" style="69" customWidth="1"/>
    <col min="2306" max="2310" width="10.88671875" style="69" customWidth="1"/>
    <col min="2311" max="2311" width="11.6640625" style="69" customWidth="1"/>
    <col min="2312" max="2312" width="15.109375" style="69" customWidth="1"/>
    <col min="2313" max="2313" width="10.5546875" style="69" customWidth="1"/>
    <col min="2314" max="2314" width="9.109375" style="69"/>
    <col min="2315" max="2315" width="10.88671875" style="69" customWidth="1"/>
    <col min="2316" max="2316" width="10.5546875" style="69" customWidth="1"/>
    <col min="2317" max="2560" width="9.109375" style="69"/>
    <col min="2561" max="2561" width="21.109375" style="69" customWidth="1"/>
    <col min="2562" max="2566" width="10.88671875" style="69" customWidth="1"/>
    <col min="2567" max="2567" width="11.6640625" style="69" customWidth="1"/>
    <col min="2568" max="2568" width="15.109375" style="69" customWidth="1"/>
    <col min="2569" max="2569" width="10.5546875" style="69" customWidth="1"/>
    <col min="2570" max="2570" width="9.109375" style="69"/>
    <col min="2571" max="2571" width="10.88671875" style="69" customWidth="1"/>
    <col min="2572" max="2572" width="10.5546875" style="69" customWidth="1"/>
    <col min="2573" max="2816" width="9.109375" style="69"/>
    <col min="2817" max="2817" width="21.109375" style="69" customWidth="1"/>
    <col min="2818" max="2822" width="10.88671875" style="69" customWidth="1"/>
    <col min="2823" max="2823" width="11.6640625" style="69" customWidth="1"/>
    <col min="2824" max="2824" width="15.109375" style="69" customWidth="1"/>
    <col min="2825" max="2825" width="10.5546875" style="69" customWidth="1"/>
    <col min="2826" max="2826" width="9.109375" style="69"/>
    <col min="2827" max="2827" width="10.88671875" style="69" customWidth="1"/>
    <col min="2828" max="2828" width="10.5546875" style="69" customWidth="1"/>
    <col min="2829" max="3072" width="9.109375" style="69"/>
    <col min="3073" max="3073" width="21.109375" style="69" customWidth="1"/>
    <col min="3074" max="3078" width="10.88671875" style="69" customWidth="1"/>
    <col min="3079" max="3079" width="11.6640625" style="69" customWidth="1"/>
    <col min="3080" max="3080" width="15.109375" style="69" customWidth="1"/>
    <col min="3081" max="3081" width="10.5546875" style="69" customWidth="1"/>
    <col min="3082" max="3082" width="9.109375" style="69"/>
    <col min="3083" max="3083" width="10.88671875" style="69" customWidth="1"/>
    <col min="3084" max="3084" width="10.5546875" style="69" customWidth="1"/>
    <col min="3085" max="3328" width="9.109375" style="69"/>
    <col min="3329" max="3329" width="21.109375" style="69" customWidth="1"/>
    <col min="3330" max="3334" width="10.88671875" style="69" customWidth="1"/>
    <col min="3335" max="3335" width="11.6640625" style="69" customWidth="1"/>
    <col min="3336" max="3336" width="15.109375" style="69" customWidth="1"/>
    <col min="3337" max="3337" width="10.5546875" style="69" customWidth="1"/>
    <col min="3338" max="3338" width="9.109375" style="69"/>
    <col min="3339" max="3339" width="10.88671875" style="69" customWidth="1"/>
    <col min="3340" max="3340" width="10.5546875" style="69" customWidth="1"/>
    <col min="3341" max="3584" width="9.109375" style="69"/>
    <col min="3585" max="3585" width="21.109375" style="69" customWidth="1"/>
    <col min="3586" max="3590" width="10.88671875" style="69" customWidth="1"/>
    <col min="3591" max="3591" width="11.6640625" style="69" customWidth="1"/>
    <col min="3592" max="3592" width="15.109375" style="69" customWidth="1"/>
    <col min="3593" max="3593" width="10.5546875" style="69" customWidth="1"/>
    <col min="3594" max="3594" width="9.109375" style="69"/>
    <col min="3595" max="3595" width="10.88671875" style="69" customWidth="1"/>
    <col min="3596" max="3596" width="10.5546875" style="69" customWidth="1"/>
    <col min="3597" max="3840" width="9.109375" style="69"/>
    <col min="3841" max="3841" width="21.109375" style="69" customWidth="1"/>
    <col min="3842" max="3846" width="10.88671875" style="69" customWidth="1"/>
    <col min="3847" max="3847" width="11.6640625" style="69" customWidth="1"/>
    <col min="3848" max="3848" width="15.109375" style="69" customWidth="1"/>
    <col min="3849" max="3849" width="10.5546875" style="69" customWidth="1"/>
    <col min="3850" max="3850" width="9.109375" style="69"/>
    <col min="3851" max="3851" width="10.88671875" style="69" customWidth="1"/>
    <col min="3852" max="3852" width="10.5546875" style="69" customWidth="1"/>
    <col min="3853" max="4096" width="9.109375" style="69"/>
    <col min="4097" max="4097" width="21.109375" style="69" customWidth="1"/>
    <col min="4098" max="4102" width="10.88671875" style="69" customWidth="1"/>
    <col min="4103" max="4103" width="11.6640625" style="69" customWidth="1"/>
    <col min="4104" max="4104" width="15.109375" style="69" customWidth="1"/>
    <col min="4105" max="4105" width="10.5546875" style="69" customWidth="1"/>
    <col min="4106" max="4106" width="9.109375" style="69"/>
    <col min="4107" max="4107" width="10.88671875" style="69" customWidth="1"/>
    <col min="4108" max="4108" width="10.5546875" style="69" customWidth="1"/>
    <col min="4109" max="4352" width="9.109375" style="69"/>
    <col min="4353" max="4353" width="21.109375" style="69" customWidth="1"/>
    <col min="4354" max="4358" width="10.88671875" style="69" customWidth="1"/>
    <col min="4359" max="4359" width="11.6640625" style="69" customWidth="1"/>
    <col min="4360" max="4360" width="15.109375" style="69" customWidth="1"/>
    <col min="4361" max="4361" width="10.5546875" style="69" customWidth="1"/>
    <col min="4362" max="4362" width="9.109375" style="69"/>
    <col min="4363" max="4363" width="10.88671875" style="69" customWidth="1"/>
    <col min="4364" max="4364" width="10.5546875" style="69" customWidth="1"/>
    <col min="4365" max="4608" width="9.109375" style="69"/>
    <col min="4609" max="4609" width="21.109375" style="69" customWidth="1"/>
    <col min="4610" max="4614" width="10.88671875" style="69" customWidth="1"/>
    <col min="4615" max="4615" width="11.6640625" style="69" customWidth="1"/>
    <col min="4616" max="4616" width="15.109375" style="69" customWidth="1"/>
    <col min="4617" max="4617" width="10.5546875" style="69" customWidth="1"/>
    <col min="4618" max="4618" width="9.109375" style="69"/>
    <col min="4619" max="4619" width="10.88671875" style="69" customWidth="1"/>
    <col min="4620" max="4620" width="10.5546875" style="69" customWidth="1"/>
    <col min="4621" max="4864" width="9.109375" style="69"/>
    <col min="4865" max="4865" width="21.109375" style="69" customWidth="1"/>
    <col min="4866" max="4870" width="10.88671875" style="69" customWidth="1"/>
    <col min="4871" max="4871" width="11.6640625" style="69" customWidth="1"/>
    <col min="4872" max="4872" width="15.109375" style="69" customWidth="1"/>
    <col min="4873" max="4873" width="10.5546875" style="69" customWidth="1"/>
    <col min="4874" max="4874" width="9.109375" style="69"/>
    <col min="4875" max="4875" width="10.88671875" style="69" customWidth="1"/>
    <col min="4876" max="4876" width="10.5546875" style="69" customWidth="1"/>
    <col min="4877" max="5120" width="9.109375" style="69"/>
    <col min="5121" max="5121" width="21.109375" style="69" customWidth="1"/>
    <col min="5122" max="5126" width="10.88671875" style="69" customWidth="1"/>
    <col min="5127" max="5127" width="11.6640625" style="69" customWidth="1"/>
    <col min="5128" max="5128" width="15.109375" style="69" customWidth="1"/>
    <col min="5129" max="5129" width="10.5546875" style="69" customWidth="1"/>
    <col min="5130" max="5130" width="9.109375" style="69"/>
    <col min="5131" max="5131" width="10.88671875" style="69" customWidth="1"/>
    <col min="5132" max="5132" width="10.5546875" style="69" customWidth="1"/>
    <col min="5133" max="5376" width="9.109375" style="69"/>
    <col min="5377" max="5377" width="21.109375" style="69" customWidth="1"/>
    <col min="5378" max="5382" width="10.88671875" style="69" customWidth="1"/>
    <col min="5383" max="5383" width="11.6640625" style="69" customWidth="1"/>
    <col min="5384" max="5384" width="15.109375" style="69" customWidth="1"/>
    <col min="5385" max="5385" width="10.5546875" style="69" customWidth="1"/>
    <col min="5386" max="5386" width="9.109375" style="69"/>
    <col min="5387" max="5387" width="10.88671875" style="69" customWidth="1"/>
    <col min="5388" max="5388" width="10.5546875" style="69" customWidth="1"/>
    <col min="5389" max="5632" width="9.109375" style="69"/>
    <col min="5633" max="5633" width="21.109375" style="69" customWidth="1"/>
    <col min="5634" max="5638" width="10.88671875" style="69" customWidth="1"/>
    <col min="5639" max="5639" width="11.6640625" style="69" customWidth="1"/>
    <col min="5640" max="5640" width="15.109375" style="69" customWidth="1"/>
    <col min="5641" max="5641" width="10.5546875" style="69" customWidth="1"/>
    <col min="5642" max="5642" width="9.109375" style="69"/>
    <col min="5643" max="5643" width="10.88671875" style="69" customWidth="1"/>
    <col min="5644" max="5644" width="10.5546875" style="69" customWidth="1"/>
    <col min="5645" max="5888" width="9.109375" style="69"/>
    <col min="5889" max="5889" width="21.109375" style="69" customWidth="1"/>
    <col min="5890" max="5894" width="10.88671875" style="69" customWidth="1"/>
    <col min="5895" max="5895" width="11.6640625" style="69" customWidth="1"/>
    <col min="5896" max="5896" width="15.109375" style="69" customWidth="1"/>
    <col min="5897" max="5897" width="10.5546875" style="69" customWidth="1"/>
    <col min="5898" max="5898" width="9.109375" style="69"/>
    <col min="5899" max="5899" width="10.88671875" style="69" customWidth="1"/>
    <col min="5900" max="5900" width="10.5546875" style="69" customWidth="1"/>
    <col min="5901" max="6144" width="9.109375" style="69"/>
    <col min="6145" max="6145" width="21.109375" style="69" customWidth="1"/>
    <col min="6146" max="6150" width="10.88671875" style="69" customWidth="1"/>
    <col min="6151" max="6151" width="11.6640625" style="69" customWidth="1"/>
    <col min="6152" max="6152" width="15.109375" style="69" customWidth="1"/>
    <col min="6153" max="6153" width="10.5546875" style="69" customWidth="1"/>
    <col min="6154" max="6154" width="9.109375" style="69"/>
    <col min="6155" max="6155" width="10.88671875" style="69" customWidth="1"/>
    <col min="6156" max="6156" width="10.5546875" style="69" customWidth="1"/>
    <col min="6157" max="6400" width="9.109375" style="69"/>
    <col min="6401" max="6401" width="21.109375" style="69" customWidth="1"/>
    <col min="6402" max="6406" width="10.88671875" style="69" customWidth="1"/>
    <col min="6407" max="6407" width="11.6640625" style="69" customWidth="1"/>
    <col min="6408" max="6408" width="15.109375" style="69" customWidth="1"/>
    <col min="6409" max="6409" width="10.5546875" style="69" customWidth="1"/>
    <col min="6410" max="6410" width="9.109375" style="69"/>
    <col min="6411" max="6411" width="10.88671875" style="69" customWidth="1"/>
    <col min="6412" max="6412" width="10.5546875" style="69" customWidth="1"/>
    <col min="6413" max="6656" width="9.109375" style="69"/>
    <col min="6657" max="6657" width="21.109375" style="69" customWidth="1"/>
    <col min="6658" max="6662" width="10.88671875" style="69" customWidth="1"/>
    <col min="6663" max="6663" width="11.6640625" style="69" customWidth="1"/>
    <col min="6664" max="6664" width="15.109375" style="69" customWidth="1"/>
    <col min="6665" max="6665" width="10.5546875" style="69" customWidth="1"/>
    <col min="6666" max="6666" width="9.109375" style="69"/>
    <col min="6667" max="6667" width="10.88671875" style="69" customWidth="1"/>
    <col min="6668" max="6668" width="10.5546875" style="69" customWidth="1"/>
    <col min="6669" max="6912" width="9.109375" style="69"/>
    <col min="6913" max="6913" width="21.109375" style="69" customWidth="1"/>
    <col min="6914" max="6918" width="10.88671875" style="69" customWidth="1"/>
    <col min="6919" max="6919" width="11.6640625" style="69" customWidth="1"/>
    <col min="6920" max="6920" width="15.109375" style="69" customWidth="1"/>
    <col min="6921" max="6921" width="10.5546875" style="69" customWidth="1"/>
    <col min="6922" max="6922" width="9.109375" style="69"/>
    <col min="6923" max="6923" width="10.88671875" style="69" customWidth="1"/>
    <col min="6924" max="6924" width="10.5546875" style="69" customWidth="1"/>
    <col min="6925" max="7168" width="9.109375" style="69"/>
    <col min="7169" max="7169" width="21.109375" style="69" customWidth="1"/>
    <col min="7170" max="7174" width="10.88671875" style="69" customWidth="1"/>
    <col min="7175" max="7175" width="11.6640625" style="69" customWidth="1"/>
    <col min="7176" max="7176" width="15.109375" style="69" customWidth="1"/>
    <col min="7177" max="7177" width="10.5546875" style="69" customWidth="1"/>
    <col min="7178" max="7178" width="9.109375" style="69"/>
    <col min="7179" max="7179" width="10.88671875" style="69" customWidth="1"/>
    <col min="7180" max="7180" width="10.5546875" style="69" customWidth="1"/>
    <col min="7181" max="7424" width="9.109375" style="69"/>
    <col min="7425" max="7425" width="21.109375" style="69" customWidth="1"/>
    <col min="7426" max="7430" width="10.88671875" style="69" customWidth="1"/>
    <col min="7431" max="7431" width="11.6640625" style="69" customWidth="1"/>
    <col min="7432" max="7432" width="15.109375" style="69" customWidth="1"/>
    <col min="7433" max="7433" width="10.5546875" style="69" customWidth="1"/>
    <col min="7434" max="7434" width="9.109375" style="69"/>
    <col min="7435" max="7435" width="10.88671875" style="69" customWidth="1"/>
    <col min="7436" max="7436" width="10.5546875" style="69" customWidth="1"/>
    <col min="7437" max="7680" width="9.109375" style="69"/>
    <col min="7681" max="7681" width="21.109375" style="69" customWidth="1"/>
    <col min="7682" max="7686" width="10.88671875" style="69" customWidth="1"/>
    <col min="7687" max="7687" width="11.6640625" style="69" customWidth="1"/>
    <col min="7688" max="7688" width="15.109375" style="69" customWidth="1"/>
    <col min="7689" max="7689" width="10.5546875" style="69" customWidth="1"/>
    <col min="7690" max="7690" width="9.109375" style="69"/>
    <col min="7691" max="7691" width="10.88671875" style="69" customWidth="1"/>
    <col min="7692" max="7692" width="10.5546875" style="69" customWidth="1"/>
    <col min="7693" max="7936" width="9.109375" style="69"/>
    <col min="7937" max="7937" width="21.109375" style="69" customWidth="1"/>
    <col min="7938" max="7942" width="10.88671875" style="69" customWidth="1"/>
    <col min="7943" max="7943" width="11.6640625" style="69" customWidth="1"/>
    <col min="7944" max="7944" width="15.109375" style="69" customWidth="1"/>
    <col min="7945" max="7945" width="10.5546875" style="69" customWidth="1"/>
    <col min="7946" max="7946" width="9.109375" style="69"/>
    <col min="7947" max="7947" width="10.88671875" style="69" customWidth="1"/>
    <col min="7948" max="7948" width="10.5546875" style="69" customWidth="1"/>
    <col min="7949" max="8192" width="9.109375" style="69"/>
    <col min="8193" max="8193" width="21.109375" style="69" customWidth="1"/>
    <col min="8194" max="8198" width="10.88671875" style="69" customWidth="1"/>
    <col min="8199" max="8199" width="11.6640625" style="69" customWidth="1"/>
    <col min="8200" max="8200" width="15.109375" style="69" customWidth="1"/>
    <col min="8201" max="8201" width="10.5546875" style="69" customWidth="1"/>
    <col min="8202" max="8202" width="9.109375" style="69"/>
    <col min="8203" max="8203" width="10.88671875" style="69" customWidth="1"/>
    <col min="8204" max="8204" width="10.5546875" style="69" customWidth="1"/>
    <col min="8205" max="8448" width="9.109375" style="69"/>
    <col min="8449" max="8449" width="21.109375" style="69" customWidth="1"/>
    <col min="8450" max="8454" width="10.88671875" style="69" customWidth="1"/>
    <col min="8455" max="8455" width="11.6640625" style="69" customWidth="1"/>
    <col min="8456" max="8456" width="15.109375" style="69" customWidth="1"/>
    <col min="8457" max="8457" width="10.5546875" style="69" customWidth="1"/>
    <col min="8458" max="8458" width="9.109375" style="69"/>
    <col min="8459" max="8459" width="10.88671875" style="69" customWidth="1"/>
    <col min="8460" max="8460" width="10.5546875" style="69" customWidth="1"/>
    <col min="8461" max="8704" width="9.109375" style="69"/>
    <col min="8705" max="8705" width="21.109375" style="69" customWidth="1"/>
    <col min="8706" max="8710" width="10.88671875" style="69" customWidth="1"/>
    <col min="8711" max="8711" width="11.6640625" style="69" customWidth="1"/>
    <col min="8712" max="8712" width="15.109375" style="69" customWidth="1"/>
    <col min="8713" max="8713" width="10.5546875" style="69" customWidth="1"/>
    <col min="8714" max="8714" width="9.109375" style="69"/>
    <col min="8715" max="8715" width="10.88671875" style="69" customWidth="1"/>
    <col min="8716" max="8716" width="10.5546875" style="69" customWidth="1"/>
    <col min="8717" max="8960" width="9.109375" style="69"/>
    <col min="8961" max="8961" width="21.109375" style="69" customWidth="1"/>
    <col min="8962" max="8966" width="10.88671875" style="69" customWidth="1"/>
    <col min="8967" max="8967" width="11.6640625" style="69" customWidth="1"/>
    <col min="8968" max="8968" width="15.109375" style="69" customWidth="1"/>
    <col min="8969" max="8969" width="10.5546875" style="69" customWidth="1"/>
    <col min="8970" max="8970" width="9.109375" style="69"/>
    <col min="8971" max="8971" width="10.88671875" style="69" customWidth="1"/>
    <col min="8972" max="8972" width="10.5546875" style="69" customWidth="1"/>
    <col min="8973" max="9216" width="9.109375" style="69"/>
    <col min="9217" max="9217" width="21.109375" style="69" customWidth="1"/>
    <col min="9218" max="9222" width="10.88671875" style="69" customWidth="1"/>
    <col min="9223" max="9223" width="11.6640625" style="69" customWidth="1"/>
    <col min="9224" max="9224" width="15.109375" style="69" customWidth="1"/>
    <col min="9225" max="9225" width="10.5546875" style="69" customWidth="1"/>
    <col min="9226" max="9226" width="9.109375" style="69"/>
    <col min="9227" max="9227" width="10.88671875" style="69" customWidth="1"/>
    <col min="9228" max="9228" width="10.5546875" style="69" customWidth="1"/>
    <col min="9229" max="9472" width="9.109375" style="69"/>
    <col min="9473" max="9473" width="21.109375" style="69" customWidth="1"/>
    <col min="9474" max="9478" width="10.88671875" style="69" customWidth="1"/>
    <col min="9479" max="9479" width="11.6640625" style="69" customWidth="1"/>
    <col min="9480" max="9480" width="15.109375" style="69" customWidth="1"/>
    <col min="9481" max="9481" width="10.5546875" style="69" customWidth="1"/>
    <col min="9482" max="9482" width="9.109375" style="69"/>
    <col min="9483" max="9483" width="10.88671875" style="69" customWidth="1"/>
    <col min="9484" max="9484" width="10.5546875" style="69" customWidth="1"/>
    <col min="9485" max="9728" width="9.109375" style="69"/>
    <col min="9729" max="9729" width="21.109375" style="69" customWidth="1"/>
    <col min="9730" max="9734" width="10.88671875" style="69" customWidth="1"/>
    <col min="9735" max="9735" width="11.6640625" style="69" customWidth="1"/>
    <col min="9736" max="9736" width="15.109375" style="69" customWidth="1"/>
    <col min="9737" max="9737" width="10.5546875" style="69" customWidth="1"/>
    <col min="9738" max="9738" width="9.109375" style="69"/>
    <col min="9739" max="9739" width="10.88671875" style="69" customWidth="1"/>
    <col min="9740" max="9740" width="10.5546875" style="69" customWidth="1"/>
    <col min="9741" max="9984" width="9.109375" style="69"/>
    <col min="9985" max="9985" width="21.109375" style="69" customWidth="1"/>
    <col min="9986" max="9990" width="10.88671875" style="69" customWidth="1"/>
    <col min="9991" max="9991" width="11.6640625" style="69" customWidth="1"/>
    <col min="9992" max="9992" width="15.109375" style="69" customWidth="1"/>
    <col min="9993" max="9993" width="10.5546875" style="69" customWidth="1"/>
    <col min="9994" max="9994" width="9.109375" style="69"/>
    <col min="9995" max="9995" width="10.88671875" style="69" customWidth="1"/>
    <col min="9996" max="9996" width="10.5546875" style="69" customWidth="1"/>
    <col min="9997" max="10240" width="9.109375" style="69"/>
    <col min="10241" max="10241" width="21.109375" style="69" customWidth="1"/>
    <col min="10242" max="10246" width="10.88671875" style="69" customWidth="1"/>
    <col min="10247" max="10247" width="11.6640625" style="69" customWidth="1"/>
    <col min="10248" max="10248" width="15.109375" style="69" customWidth="1"/>
    <col min="10249" max="10249" width="10.5546875" style="69" customWidth="1"/>
    <col min="10250" max="10250" width="9.109375" style="69"/>
    <col min="10251" max="10251" width="10.88671875" style="69" customWidth="1"/>
    <col min="10252" max="10252" width="10.5546875" style="69" customWidth="1"/>
    <col min="10253" max="10496" width="9.109375" style="69"/>
    <col min="10497" max="10497" width="21.109375" style="69" customWidth="1"/>
    <col min="10498" max="10502" width="10.88671875" style="69" customWidth="1"/>
    <col min="10503" max="10503" width="11.6640625" style="69" customWidth="1"/>
    <col min="10504" max="10504" width="15.109375" style="69" customWidth="1"/>
    <col min="10505" max="10505" width="10.5546875" style="69" customWidth="1"/>
    <col min="10506" max="10506" width="9.109375" style="69"/>
    <col min="10507" max="10507" width="10.88671875" style="69" customWidth="1"/>
    <col min="10508" max="10508" width="10.5546875" style="69" customWidth="1"/>
    <col min="10509" max="10752" width="9.109375" style="69"/>
    <col min="10753" max="10753" width="21.109375" style="69" customWidth="1"/>
    <col min="10754" max="10758" width="10.88671875" style="69" customWidth="1"/>
    <col min="10759" max="10759" width="11.6640625" style="69" customWidth="1"/>
    <col min="10760" max="10760" width="15.109375" style="69" customWidth="1"/>
    <col min="10761" max="10761" width="10.5546875" style="69" customWidth="1"/>
    <col min="10762" max="10762" width="9.109375" style="69"/>
    <col min="10763" max="10763" width="10.88671875" style="69" customWidth="1"/>
    <col min="10764" max="10764" width="10.5546875" style="69" customWidth="1"/>
    <col min="10765" max="11008" width="9.109375" style="69"/>
    <col min="11009" max="11009" width="21.109375" style="69" customWidth="1"/>
    <col min="11010" max="11014" width="10.88671875" style="69" customWidth="1"/>
    <col min="11015" max="11015" width="11.6640625" style="69" customWidth="1"/>
    <col min="11016" max="11016" width="15.109375" style="69" customWidth="1"/>
    <col min="11017" max="11017" width="10.5546875" style="69" customWidth="1"/>
    <col min="11018" max="11018" width="9.109375" style="69"/>
    <col min="11019" max="11019" width="10.88671875" style="69" customWidth="1"/>
    <col min="11020" max="11020" width="10.5546875" style="69" customWidth="1"/>
    <col min="11021" max="11264" width="9.109375" style="69"/>
    <col min="11265" max="11265" width="21.109375" style="69" customWidth="1"/>
    <col min="11266" max="11270" width="10.88671875" style="69" customWidth="1"/>
    <col min="11271" max="11271" width="11.6640625" style="69" customWidth="1"/>
    <col min="11272" max="11272" width="15.109375" style="69" customWidth="1"/>
    <col min="11273" max="11273" width="10.5546875" style="69" customWidth="1"/>
    <col min="11274" max="11274" width="9.109375" style="69"/>
    <col min="11275" max="11275" width="10.88671875" style="69" customWidth="1"/>
    <col min="11276" max="11276" width="10.5546875" style="69" customWidth="1"/>
    <col min="11277" max="11520" width="9.109375" style="69"/>
    <col min="11521" max="11521" width="21.109375" style="69" customWidth="1"/>
    <col min="11522" max="11526" width="10.88671875" style="69" customWidth="1"/>
    <col min="11527" max="11527" width="11.6640625" style="69" customWidth="1"/>
    <col min="11528" max="11528" width="15.109375" style="69" customWidth="1"/>
    <col min="11529" max="11529" width="10.5546875" style="69" customWidth="1"/>
    <col min="11530" max="11530" width="9.109375" style="69"/>
    <col min="11531" max="11531" width="10.88671875" style="69" customWidth="1"/>
    <col min="11532" max="11532" width="10.5546875" style="69" customWidth="1"/>
    <col min="11533" max="11776" width="9.109375" style="69"/>
    <col min="11777" max="11777" width="21.109375" style="69" customWidth="1"/>
    <col min="11778" max="11782" width="10.88671875" style="69" customWidth="1"/>
    <col min="11783" max="11783" width="11.6640625" style="69" customWidth="1"/>
    <col min="11784" max="11784" width="15.109375" style="69" customWidth="1"/>
    <col min="11785" max="11785" width="10.5546875" style="69" customWidth="1"/>
    <col min="11786" max="11786" width="9.109375" style="69"/>
    <col min="11787" max="11787" width="10.88671875" style="69" customWidth="1"/>
    <col min="11788" max="11788" width="10.5546875" style="69" customWidth="1"/>
    <col min="11789" max="12032" width="9.109375" style="69"/>
    <col min="12033" max="12033" width="21.109375" style="69" customWidth="1"/>
    <col min="12034" max="12038" width="10.88671875" style="69" customWidth="1"/>
    <col min="12039" max="12039" width="11.6640625" style="69" customWidth="1"/>
    <col min="12040" max="12040" width="15.109375" style="69" customWidth="1"/>
    <col min="12041" max="12041" width="10.5546875" style="69" customWidth="1"/>
    <col min="12042" max="12042" width="9.109375" style="69"/>
    <col min="12043" max="12043" width="10.88671875" style="69" customWidth="1"/>
    <col min="12044" max="12044" width="10.5546875" style="69" customWidth="1"/>
    <col min="12045" max="12288" width="9.109375" style="69"/>
    <col min="12289" max="12289" width="21.109375" style="69" customWidth="1"/>
    <col min="12290" max="12294" width="10.88671875" style="69" customWidth="1"/>
    <col min="12295" max="12295" width="11.6640625" style="69" customWidth="1"/>
    <col min="12296" max="12296" width="15.109375" style="69" customWidth="1"/>
    <col min="12297" max="12297" width="10.5546875" style="69" customWidth="1"/>
    <col min="12298" max="12298" width="9.109375" style="69"/>
    <col min="12299" max="12299" width="10.88671875" style="69" customWidth="1"/>
    <col min="12300" max="12300" width="10.5546875" style="69" customWidth="1"/>
    <col min="12301" max="12544" width="9.109375" style="69"/>
    <col min="12545" max="12545" width="21.109375" style="69" customWidth="1"/>
    <col min="12546" max="12550" width="10.88671875" style="69" customWidth="1"/>
    <col min="12551" max="12551" width="11.6640625" style="69" customWidth="1"/>
    <col min="12552" max="12552" width="15.109375" style="69" customWidth="1"/>
    <col min="12553" max="12553" width="10.5546875" style="69" customWidth="1"/>
    <col min="12554" max="12554" width="9.109375" style="69"/>
    <col min="12555" max="12555" width="10.88671875" style="69" customWidth="1"/>
    <col min="12556" max="12556" width="10.5546875" style="69" customWidth="1"/>
    <col min="12557" max="12800" width="9.109375" style="69"/>
    <col min="12801" max="12801" width="21.109375" style="69" customWidth="1"/>
    <col min="12802" max="12806" width="10.88671875" style="69" customWidth="1"/>
    <col min="12807" max="12807" width="11.6640625" style="69" customWidth="1"/>
    <col min="12808" max="12808" width="15.109375" style="69" customWidth="1"/>
    <col min="12809" max="12809" width="10.5546875" style="69" customWidth="1"/>
    <col min="12810" max="12810" width="9.109375" style="69"/>
    <col min="12811" max="12811" width="10.88671875" style="69" customWidth="1"/>
    <col min="12812" max="12812" width="10.5546875" style="69" customWidth="1"/>
    <col min="12813" max="13056" width="9.109375" style="69"/>
    <col min="13057" max="13057" width="21.109375" style="69" customWidth="1"/>
    <col min="13058" max="13062" width="10.88671875" style="69" customWidth="1"/>
    <col min="13063" max="13063" width="11.6640625" style="69" customWidth="1"/>
    <col min="13064" max="13064" width="15.109375" style="69" customWidth="1"/>
    <col min="13065" max="13065" width="10.5546875" style="69" customWidth="1"/>
    <col min="13066" max="13066" width="9.109375" style="69"/>
    <col min="13067" max="13067" width="10.88671875" style="69" customWidth="1"/>
    <col min="13068" max="13068" width="10.5546875" style="69" customWidth="1"/>
    <col min="13069" max="13312" width="9.109375" style="69"/>
    <col min="13313" max="13313" width="21.109375" style="69" customWidth="1"/>
    <col min="13314" max="13318" width="10.88671875" style="69" customWidth="1"/>
    <col min="13319" max="13319" width="11.6640625" style="69" customWidth="1"/>
    <col min="13320" max="13320" width="15.109375" style="69" customWidth="1"/>
    <col min="13321" max="13321" width="10.5546875" style="69" customWidth="1"/>
    <col min="13322" max="13322" width="9.109375" style="69"/>
    <col min="13323" max="13323" width="10.88671875" style="69" customWidth="1"/>
    <col min="13324" max="13324" width="10.5546875" style="69" customWidth="1"/>
    <col min="13325" max="13568" width="9.109375" style="69"/>
    <col min="13569" max="13569" width="21.109375" style="69" customWidth="1"/>
    <col min="13570" max="13574" width="10.88671875" style="69" customWidth="1"/>
    <col min="13575" max="13575" width="11.6640625" style="69" customWidth="1"/>
    <col min="13576" max="13576" width="15.109375" style="69" customWidth="1"/>
    <col min="13577" max="13577" width="10.5546875" style="69" customWidth="1"/>
    <col min="13578" max="13578" width="9.109375" style="69"/>
    <col min="13579" max="13579" width="10.88671875" style="69" customWidth="1"/>
    <col min="13580" max="13580" width="10.5546875" style="69" customWidth="1"/>
    <col min="13581" max="13824" width="9.109375" style="69"/>
    <col min="13825" max="13825" width="21.109375" style="69" customWidth="1"/>
    <col min="13826" max="13830" width="10.88671875" style="69" customWidth="1"/>
    <col min="13831" max="13831" width="11.6640625" style="69" customWidth="1"/>
    <col min="13832" max="13832" width="15.109375" style="69" customWidth="1"/>
    <col min="13833" max="13833" width="10.5546875" style="69" customWidth="1"/>
    <col min="13834" max="13834" width="9.109375" style="69"/>
    <col min="13835" max="13835" width="10.88671875" style="69" customWidth="1"/>
    <col min="13836" max="13836" width="10.5546875" style="69" customWidth="1"/>
    <col min="13837" max="14080" width="9.109375" style="69"/>
    <col min="14081" max="14081" width="21.109375" style="69" customWidth="1"/>
    <col min="14082" max="14086" width="10.88671875" style="69" customWidth="1"/>
    <col min="14087" max="14087" width="11.6640625" style="69" customWidth="1"/>
    <col min="14088" max="14088" width="15.109375" style="69" customWidth="1"/>
    <col min="14089" max="14089" width="10.5546875" style="69" customWidth="1"/>
    <col min="14090" max="14090" width="9.109375" style="69"/>
    <col min="14091" max="14091" width="10.88671875" style="69" customWidth="1"/>
    <col min="14092" max="14092" width="10.5546875" style="69" customWidth="1"/>
    <col min="14093" max="14336" width="9.109375" style="69"/>
    <col min="14337" max="14337" width="21.109375" style="69" customWidth="1"/>
    <col min="14338" max="14342" width="10.88671875" style="69" customWidth="1"/>
    <col min="14343" max="14343" width="11.6640625" style="69" customWidth="1"/>
    <col min="14344" max="14344" width="15.109375" style="69" customWidth="1"/>
    <col min="14345" max="14345" width="10.5546875" style="69" customWidth="1"/>
    <col min="14346" max="14346" width="9.109375" style="69"/>
    <col min="14347" max="14347" width="10.88671875" style="69" customWidth="1"/>
    <col min="14348" max="14348" width="10.5546875" style="69" customWidth="1"/>
    <col min="14349" max="14592" width="9.109375" style="69"/>
    <col min="14593" max="14593" width="21.109375" style="69" customWidth="1"/>
    <col min="14594" max="14598" width="10.88671875" style="69" customWidth="1"/>
    <col min="14599" max="14599" width="11.6640625" style="69" customWidth="1"/>
    <col min="14600" max="14600" width="15.109375" style="69" customWidth="1"/>
    <col min="14601" max="14601" width="10.5546875" style="69" customWidth="1"/>
    <col min="14602" max="14602" width="9.109375" style="69"/>
    <col min="14603" max="14603" width="10.88671875" style="69" customWidth="1"/>
    <col min="14604" max="14604" width="10.5546875" style="69" customWidth="1"/>
    <col min="14605" max="14848" width="9.109375" style="69"/>
    <col min="14849" max="14849" width="21.109375" style="69" customWidth="1"/>
    <col min="14850" max="14854" width="10.88671875" style="69" customWidth="1"/>
    <col min="14855" max="14855" width="11.6640625" style="69" customWidth="1"/>
    <col min="14856" max="14856" width="15.109375" style="69" customWidth="1"/>
    <col min="14857" max="14857" width="10.5546875" style="69" customWidth="1"/>
    <col min="14858" max="14858" width="9.109375" style="69"/>
    <col min="14859" max="14859" width="10.88671875" style="69" customWidth="1"/>
    <col min="14860" max="14860" width="10.5546875" style="69" customWidth="1"/>
    <col min="14861" max="15104" width="9.109375" style="69"/>
    <col min="15105" max="15105" width="21.109375" style="69" customWidth="1"/>
    <col min="15106" max="15110" width="10.88671875" style="69" customWidth="1"/>
    <col min="15111" max="15111" width="11.6640625" style="69" customWidth="1"/>
    <col min="15112" max="15112" width="15.109375" style="69" customWidth="1"/>
    <col min="15113" max="15113" width="10.5546875" style="69" customWidth="1"/>
    <col min="15114" max="15114" width="9.109375" style="69"/>
    <col min="15115" max="15115" width="10.88671875" style="69" customWidth="1"/>
    <col min="15116" max="15116" width="10.5546875" style="69" customWidth="1"/>
    <col min="15117" max="15360" width="9.109375" style="69"/>
    <col min="15361" max="15361" width="21.109375" style="69" customWidth="1"/>
    <col min="15362" max="15366" width="10.88671875" style="69" customWidth="1"/>
    <col min="15367" max="15367" width="11.6640625" style="69" customWidth="1"/>
    <col min="15368" max="15368" width="15.109375" style="69" customWidth="1"/>
    <col min="15369" max="15369" width="10.5546875" style="69" customWidth="1"/>
    <col min="15370" max="15370" width="9.109375" style="69"/>
    <col min="15371" max="15371" width="10.88671875" style="69" customWidth="1"/>
    <col min="15372" max="15372" width="10.5546875" style="69" customWidth="1"/>
    <col min="15373" max="15616" width="9.109375" style="69"/>
    <col min="15617" max="15617" width="21.109375" style="69" customWidth="1"/>
    <col min="15618" max="15622" width="10.88671875" style="69" customWidth="1"/>
    <col min="15623" max="15623" width="11.6640625" style="69" customWidth="1"/>
    <col min="15624" max="15624" width="15.109375" style="69" customWidth="1"/>
    <col min="15625" max="15625" width="10.5546875" style="69" customWidth="1"/>
    <col min="15626" max="15626" width="9.109375" style="69"/>
    <col min="15627" max="15627" width="10.88671875" style="69" customWidth="1"/>
    <col min="15628" max="15628" width="10.5546875" style="69" customWidth="1"/>
    <col min="15629" max="15872" width="9.109375" style="69"/>
    <col min="15873" max="15873" width="21.109375" style="69" customWidth="1"/>
    <col min="15874" max="15878" width="10.88671875" style="69" customWidth="1"/>
    <col min="15879" max="15879" width="11.6640625" style="69" customWidth="1"/>
    <col min="15880" max="15880" width="15.109375" style="69" customWidth="1"/>
    <col min="15881" max="15881" width="10.5546875" style="69" customWidth="1"/>
    <col min="15882" max="15882" width="9.109375" style="69"/>
    <col min="15883" max="15883" width="10.88671875" style="69" customWidth="1"/>
    <col min="15884" max="15884" width="10.5546875" style="69" customWidth="1"/>
    <col min="15885" max="16128" width="9.109375" style="69"/>
    <col min="16129" max="16129" width="21.109375" style="69" customWidth="1"/>
    <col min="16130" max="16134" width="10.88671875" style="69" customWidth="1"/>
    <col min="16135" max="16135" width="11.6640625" style="69" customWidth="1"/>
    <col min="16136" max="16136" width="15.109375" style="69" customWidth="1"/>
    <col min="16137" max="16137" width="10.5546875" style="69" customWidth="1"/>
    <col min="16138" max="16138" width="9.109375" style="69"/>
    <col min="16139" max="16139" width="10.88671875" style="69" customWidth="1"/>
    <col min="16140" max="16140" width="10.5546875" style="69" customWidth="1"/>
    <col min="16141" max="16384" width="9.109375" style="69"/>
  </cols>
  <sheetData>
    <row r="1" spans="2:10" ht="17.399999999999999" x14ac:dyDescent="0.3">
      <c r="B1" s="85" t="s">
        <v>59</v>
      </c>
      <c r="F1" s="86"/>
    </row>
    <row r="2" spans="2:10" ht="17.399999999999999" x14ac:dyDescent="0.3">
      <c r="B2" s="85" t="s">
        <v>60</v>
      </c>
    </row>
    <row r="3" spans="2:10" ht="8.25" customHeight="1" x14ac:dyDescent="0.25"/>
    <row r="4" spans="2:10" ht="30" customHeight="1" x14ac:dyDescent="0.3">
      <c r="B4" s="421" t="s">
        <v>410</v>
      </c>
      <c r="C4" s="422"/>
      <c r="D4" s="422"/>
      <c r="E4" s="422"/>
      <c r="F4" s="422"/>
      <c r="G4" s="422"/>
      <c r="H4" s="423"/>
    </row>
    <row r="5" spans="2:10" s="91" customFormat="1" ht="30" customHeight="1" x14ac:dyDescent="0.25">
      <c r="B5" s="97"/>
      <c r="C5" s="98" t="s">
        <v>61</v>
      </c>
      <c r="D5" s="98" t="s">
        <v>62</v>
      </c>
      <c r="E5" s="98" t="s">
        <v>63</v>
      </c>
      <c r="F5" s="98" t="s">
        <v>64</v>
      </c>
      <c r="G5" s="99" t="s">
        <v>65</v>
      </c>
      <c r="H5" s="113" t="s">
        <v>402</v>
      </c>
      <c r="I5" s="90"/>
    </row>
    <row r="6" spans="2:10" ht="15" customHeight="1" x14ac:dyDescent="0.35">
      <c r="B6" s="92" t="s">
        <v>66</v>
      </c>
      <c r="C6" s="154">
        <f>'Engine 1'!$I$26</f>
        <v>0</v>
      </c>
      <c r="D6" s="154">
        <f>'Engine 2'!$I$26</f>
        <v>0</v>
      </c>
      <c r="E6" s="154">
        <f>'Engine 3'!$I$26</f>
        <v>0</v>
      </c>
      <c r="F6" s="154">
        <f>'Engine 4'!$I$26</f>
        <v>0</v>
      </c>
      <c r="G6" s="154">
        <f>'Engine 5'!$I$26</f>
        <v>0</v>
      </c>
      <c r="H6" s="155">
        <f>SUM(C6:G6)</f>
        <v>0</v>
      </c>
      <c r="I6" s="93"/>
    </row>
    <row r="7" spans="2:10" ht="15" customHeight="1" x14ac:dyDescent="0.35">
      <c r="B7" s="92" t="s">
        <v>67</v>
      </c>
      <c r="C7" s="154">
        <f>'Engine 1'!$I$27</f>
        <v>0</v>
      </c>
      <c r="D7" s="154">
        <f>'Engine 2'!$I$27</f>
        <v>0</v>
      </c>
      <c r="E7" s="154">
        <f>'Engine 3'!$I$27</f>
        <v>0</v>
      </c>
      <c r="F7" s="154">
        <f>'Engine 4'!$I$27</f>
        <v>0</v>
      </c>
      <c r="G7" s="154">
        <f>'Engine 5'!$I$27</f>
        <v>0</v>
      </c>
      <c r="H7" s="155">
        <f t="shared" ref="H7:H11" si="0">SUM(C7:G7)</f>
        <v>0</v>
      </c>
      <c r="I7" s="93"/>
    </row>
    <row r="8" spans="2:10" ht="15" customHeight="1" x14ac:dyDescent="0.35">
      <c r="B8" s="92" t="s">
        <v>68</v>
      </c>
      <c r="C8" s="154">
        <f>'Engine 1'!$I$28</f>
        <v>0</v>
      </c>
      <c r="D8" s="154">
        <f>'Engine 2'!$I$28</f>
        <v>0</v>
      </c>
      <c r="E8" s="154">
        <f>'Engine 3'!$I$28</f>
        <v>0</v>
      </c>
      <c r="F8" s="154">
        <f>'Engine 4'!$I$28</f>
        <v>0</v>
      </c>
      <c r="G8" s="154">
        <f>'Engine 5'!$I$28</f>
        <v>0</v>
      </c>
      <c r="H8" s="155">
        <f t="shared" si="0"/>
        <v>0</v>
      </c>
      <c r="I8" s="93"/>
    </row>
    <row r="9" spans="2:10" ht="15" customHeight="1" x14ac:dyDescent="0.35">
      <c r="B9" s="92" t="s">
        <v>69</v>
      </c>
      <c r="C9" s="154">
        <f>'Engine 1'!$I$29</f>
        <v>0</v>
      </c>
      <c r="D9" s="154">
        <f>'Engine 2'!$I$29</f>
        <v>0</v>
      </c>
      <c r="E9" s="154">
        <f>'Engine 3'!$I$29</f>
        <v>0</v>
      </c>
      <c r="F9" s="154">
        <f>'Engine 4'!$I$29</f>
        <v>0</v>
      </c>
      <c r="G9" s="154">
        <f>'Engine 5'!$I$29</f>
        <v>0</v>
      </c>
      <c r="H9" s="155">
        <f t="shared" si="0"/>
        <v>0</v>
      </c>
      <c r="I9" s="93"/>
    </row>
    <row r="10" spans="2:10" ht="15" customHeight="1" x14ac:dyDescent="0.25">
      <c r="B10" s="92" t="s">
        <v>53</v>
      </c>
      <c r="C10" s="154">
        <f>'Engine 1'!$I$30</f>
        <v>0</v>
      </c>
      <c r="D10" s="154">
        <f>'Engine 2'!$I$30</f>
        <v>0</v>
      </c>
      <c r="E10" s="154">
        <f>'Engine 3'!$I$30</f>
        <v>0</v>
      </c>
      <c r="F10" s="154">
        <f>'Engine 4'!$I$30</f>
        <v>0</v>
      </c>
      <c r="G10" s="154">
        <f>'Engine 5'!$I$30</f>
        <v>0</v>
      </c>
      <c r="H10" s="155">
        <f t="shared" si="0"/>
        <v>0</v>
      </c>
      <c r="I10" s="93"/>
    </row>
    <row r="11" spans="2:10" ht="15" customHeight="1" x14ac:dyDescent="0.25">
      <c r="B11" s="94" t="s">
        <v>54</v>
      </c>
      <c r="C11" s="156">
        <f>'Engine 1'!$I$31</f>
        <v>0</v>
      </c>
      <c r="D11" s="156">
        <f>'Engine 2'!$I$31</f>
        <v>0</v>
      </c>
      <c r="E11" s="156">
        <f>'Engine 3'!$I$31</f>
        <v>0</v>
      </c>
      <c r="F11" s="156">
        <f>'Engine 4'!$I$31</f>
        <v>0</v>
      </c>
      <c r="G11" s="156">
        <f>'Engine 5'!$I$31</f>
        <v>0</v>
      </c>
      <c r="H11" s="157">
        <f t="shared" si="0"/>
        <v>0</v>
      </c>
      <c r="I11" s="93"/>
    </row>
    <row r="12" spans="2:10" ht="15" customHeight="1" x14ac:dyDescent="0.25">
      <c r="B12" s="95"/>
      <c r="C12" s="95"/>
      <c r="D12" s="95"/>
      <c r="E12" s="95"/>
      <c r="F12" s="95"/>
      <c r="G12" s="95"/>
      <c r="H12" s="96"/>
      <c r="I12" s="93"/>
    </row>
    <row r="13" spans="2:10" ht="15" customHeight="1" x14ac:dyDescent="0.25">
      <c r="B13" s="95"/>
      <c r="C13" s="95"/>
      <c r="D13" s="95" t="s">
        <v>70</v>
      </c>
      <c r="E13" s="95"/>
      <c r="F13" s="95"/>
      <c r="G13" s="95"/>
      <c r="H13" s="96"/>
      <c r="I13" s="93"/>
    </row>
    <row r="14" spans="2:10" ht="30" customHeight="1" x14ac:dyDescent="0.3">
      <c r="B14" s="421" t="s">
        <v>400</v>
      </c>
      <c r="C14" s="422"/>
      <c r="D14" s="422"/>
      <c r="E14" s="422"/>
      <c r="F14" s="422"/>
      <c r="G14" s="422"/>
      <c r="H14" s="423"/>
      <c r="I14" s="93"/>
    </row>
    <row r="15" spans="2:10" s="101" customFormat="1" ht="30" customHeight="1" x14ac:dyDescent="0.25">
      <c r="B15" s="87"/>
      <c r="C15" s="88" t="s">
        <v>61</v>
      </c>
      <c r="D15" s="88" t="s">
        <v>62</v>
      </c>
      <c r="E15" s="88" t="s">
        <v>63</v>
      </c>
      <c r="F15" s="88" t="s">
        <v>64</v>
      </c>
      <c r="G15" s="89" t="s">
        <v>65</v>
      </c>
      <c r="H15" s="112" t="s">
        <v>401</v>
      </c>
      <c r="I15" s="100"/>
    </row>
    <row r="16" spans="2:10" ht="15" customHeight="1" x14ac:dyDescent="0.35">
      <c r="B16" s="92" t="s">
        <v>66</v>
      </c>
      <c r="C16" s="154">
        <f>'Engine 1'!$F$26</f>
        <v>0</v>
      </c>
      <c r="D16" s="154">
        <f>'Engine 2'!$F$26</f>
        <v>0</v>
      </c>
      <c r="E16" s="154">
        <f>'Engine 3'!$F$26</f>
        <v>0</v>
      </c>
      <c r="F16" s="154">
        <f>'Engine 4'!$F$26</f>
        <v>0</v>
      </c>
      <c r="G16" s="154">
        <f>'Engine 5'!$F$26</f>
        <v>0</v>
      </c>
      <c r="H16" s="155">
        <f t="shared" ref="H16:H21" si="1">SUM(C16:G16)</f>
        <v>0</v>
      </c>
      <c r="I16" s="103"/>
      <c r="J16" s="75"/>
    </row>
    <row r="17" spans="2:10" ht="15" customHeight="1" x14ac:dyDescent="0.35">
      <c r="B17" s="92" t="s">
        <v>67</v>
      </c>
      <c r="C17" s="154">
        <f>'Engine 1'!$F$27</f>
        <v>0</v>
      </c>
      <c r="D17" s="154">
        <f>'Engine 2'!$F$27</f>
        <v>0</v>
      </c>
      <c r="E17" s="154">
        <f>'Engine 3'!$F$27</f>
        <v>0</v>
      </c>
      <c r="F17" s="154">
        <f>'Engine 4'!$F$27</f>
        <v>0</v>
      </c>
      <c r="G17" s="154">
        <f>'Engine 5'!$F$27</f>
        <v>0</v>
      </c>
      <c r="H17" s="155">
        <f t="shared" si="1"/>
        <v>0</v>
      </c>
      <c r="I17" s="103"/>
      <c r="J17" s="75"/>
    </row>
    <row r="18" spans="2:10" ht="15" customHeight="1" x14ac:dyDescent="0.35">
      <c r="B18" s="92" t="s">
        <v>68</v>
      </c>
      <c r="C18" s="154">
        <f>'Engine 1'!$F$28</f>
        <v>0</v>
      </c>
      <c r="D18" s="154">
        <f>'Engine 2'!$F$28</f>
        <v>0</v>
      </c>
      <c r="E18" s="154">
        <f>'Engine 3'!$F$28</f>
        <v>0</v>
      </c>
      <c r="F18" s="154">
        <f>'Engine 4'!$F$28</f>
        <v>0</v>
      </c>
      <c r="G18" s="154">
        <f>'Engine 5'!$F$28</f>
        <v>0</v>
      </c>
      <c r="H18" s="155">
        <f t="shared" si="1"/>
        <v>0</v>
      </c>
      <c r="I18" s="102"/>
    </row>
    <row r="19" spans="2:10" ht="15" customHeight="1" x14ac:dyDescent="0.35">
      <c r="B19" s="92" t="s">
        <v>69</v>
      </c>
      <c r="C19" s="154">
        <f>'Engine 1'!$F$29</f>
        <v>0</v>
      </c>
      <c r="D19" s="154">
        <f>'Engine 2'!$F$29</f>
        <v>0</v>
      </c>
      <c r="E19" s="154">
        <f>'Engine 3'!$F$29</f>
        <v>0</v>
      </c>
      <c r="F19" s="154">
        <f>'Engine 4'!$F$29</f>
        <v>0</v>
      </c>
      <c r="G19" s="154">
        <f>'Engine 5'!$F$29</f>
        <v>0</v>
      </c>
      <c r="H19" s="155">
        <f t="shared" si="1"/>
        <v>0</v>
      </c>
      <c r="I19" s="93"/>
    </row>
    <row r="20" spans="2:10" ht="15" customHeight="1" x14ac:dyDescent="0.25">
      <c r="B20" s="92" t="s">
        <v>53</v>
      </c>
      <c r="C20" s="154">
        <f>'Engine 1'!$F$30</f>
        <v>0</v>
      </c>
      <c r="D20" s="154">
        <f>'Engine 2'!$F$30</f>
        <v>0</v>
      </c>
      <c r="E20" s="154">
        <f>'Engine 3'!$F$30</f>
        <v>0</v>
      </c>
      <c r="F20" s="154">
        <f>'Engine 4'!$F$30</f>
        <v>0</v>
      </c>
      <c r="G20" s="154">
        <f>'Engine 5'!$F$30</f>
        <v>0</v>
      </c>
      <c r="H20" s="155">
        <f t="shared" si="1"/>
        <v>0</v>
      </c>
      <c r="I20" s="93"/>
    </row>
    <row r="21" spans="2:10" ht="15" customHeight="1" x14ac:dyDescent="0.25">
      <c r="B21" s="94" t="s">
        <v>54</v>
      </c>
      <c r="C21" s="156">
        <f>'Engine 1'!$F$31</f>
        <v>0</v>
      </c>
      <c r="D21" s="156">
        <f>'Engine 2'!$F$31</f>
        <v>0</v>
      </c>
      <c r="E21" s="156">
        <f>'Engine 3'!$F$31</f>
        <v>0</v>
      </c>
      <c r="F21" s="156">
        <f>'Engine 4'!$F$31</f>
        <v>0</v>
      </c>
      <c r="G21" s="156">
        <f>'Engine 5'!$F$31</f>
        <v>0</v>
      </c>
      <c r="H21" s="157">
        <f t="shared" si="1"/>
        <v>0</v>
      </c>
      <c r="I21" s="93"/>
    </row>
    <row r="22" spans="2:10" ht="15" customHeight="1" x14ac:dyDescent="0.25"/>
    <row r="23" spans="2:10" ht="15" customHeight="1" x14ac:dyDescent="0.25">
      <c r="B23" s="104"/>
    </row>
    <row r="24" spans="2:10" ht="15" customHeight="1" x14ac:dyDescent="0.25"/>
    <row r="25" spans="2:10" ht="15" customHeight="1" x14ac:dyDescent="0.25"/>
    <row r="26" spans="2:10" ht="15" customHeight="1" x14ac:dyDescent="0.25"/>
  </sheetData>
  <sheetProtection password="C969" sheet="1" objects="1" scenarios="1"/>
  <mergeCells count="2">
    <mergeCell ref="B14:H14"/>
    <mergeCell ref="B4:H4"/>
  </mergeCells>
  <dataValidations count="1">
    <dataValidation allowBlank="1" showInputMessage="1" showErrorMessage="1" prompt="This sheet is intended to summarize the components of your facility's emissions. A summary of total emissions and your registration status is located on the Output-Summary Printout sheet." sqref="B4:H4 B14:H14"/>
  </dataValidations>
  <printOptions horizontalCentered="1"/>
  <pageMargins left="0.51" right="0.5" top="1.25" bottom="1" header="0.5" footer="0.5"/>
  <pageSetup orientation="portrait" r:id="rId1"/>
  <headerFooter alignWithMargins="0">
    <oddFooter>&amp;LPage &amp;P of &amp;N&amp;C&amp;F&amp;RPrinted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60</vt:i4>
      </vt:variant>
    </vt:vector>
  </HeadingPairs>
  <TitlesOfParts>
    <vt:vector size="75" baseType="lpstr">
      <vt:lpstr>Registration FAQs</vt:lpstr>
      <vt:lpstr>Instructions</vt:lpstr>
      <vt:lpstr>Inputs</vt:lpstr>
      <vt:lpstr>Engine 1</vt:lpstr>
      <vt:lpstr>Engine 2</vt:lpstr>
      <vt:lpstr>Engine 3</vt:lpstr>
      <vt:lpstr>Engine 4</vt:lpstr>
      <vt:lpstr>Engine 5</vt:lpstr>
      <vt:lpstr>Total Emissions</vt:lpstr>
      <vt:lpstr>Output-Summary Printout</vt:lpstr>
      <vt:lpstr>Change Log</vt:lpstr>
      <vt:lpstr>Emission Factors</vt:lpstr>
      <vt:lpstr>Fuel Energy Content</vt:lpstr>
      <vt:lpstr>Additional References</vt:lpstr>
      <vt:lpstr>EPA Regional Contact Info</vt:lpstr>
      <vt:lpstr>Allowable_Hours_for_Engine_Operation</vt:lpstr>
      <vt:lpstr>Brake_Specific_Fuel_Consumption</vt:lpstr>
      <vt:lpstr>Btu_hr_to_hp_Conversion_Factor</vt:lpstr>
      <vt:lpstr>CO_PM10_Attainment_List</vt:lpstr>
      <vt:lpstr>Cubic_Meter_to_Cubic_Foot_Conversion_Factor</vt:lpstr>
      <vt:lpstr>Emission_Rate_Unit_1</vt:lpstr>
      <vt:lpstr>Emission_Rate_Unit_2</vt:lpstr>
      <vt:lpstr>Emission_Rate_Unit_3</vt:lpstr>
      <vt:lpstr>Emission_Rate_Unit_4</vt:lpstr>
      <vt:lpstr>Emission_Rate_Unit_5</vt:lpstr>
      <vt:lpstr>Engine_Fuel_Type_1</vt:lpstr>
      <vt:lpstr>Engine_Fuel_Type_2</vt:lpstr>
      <vt:lpstr>Engine_Fuel_Type_3</vt:lpstr>
      <vt:lpstr>Engine_Fuel_Type_4</vt:lpstr>
      <vt:lpstr>Engine_Fuel_Type_5</vt:lpstr>
      <vt:lpstr>EngineFuelType1</vt:lpstr>
      <vt:lpstr>EngineFuelType2</vt:lpstr>
      <vt:lpstr>EngineFuelType3</vt:lpstr>
      <vt:lpstr>EngineFuelType4</vt:lpstr>
      <vt:lpstr>EngineFuelType5</vt:lpstr>
      <vt:lpstr>EngineUse1</vt:lpstr>
      <vt:lpstr>EngineUse2</vt:lpstr>
      <vt:lpstr>EngineUse3</vt:lpstr>
      <vt:lpstr>EngineUse4</vt:lpstr>
      <vt:lpstr>EngineUse5</vt:lpstr>
      <vt:lpstr>Fuel_Consumption_1</vt:lpstr>
      <vt:lpstr>Fuel_Consumption_2</vt:lpstr>
      <vt:lpstr>Fuel_Consumption_3</vt:lpstr>
      <vt:lpstr>Fuel_Consumption_4</vt:lpstr>
      <vt:lpstr>Fuel_Consumption_5</vt:lpstr>
      <vt:lpstr>Fuel_Energy_to_Output_Efficiency</vt:lpstr>
      <vt:lpstr>g_hp_hr_1</vt:lpstr>
      <vt:lpstr>g_hp_hr_2</vt:lpstr>
      <vt:lpstr>g_hp_hr_3</vt:lpstr>
      <vt:lpstr>g_hp_hr_4</vt:lpstr>
      <vt:lpstr>g_hp_hr_5</vt:lpstr>
      <vt:lpstr>Gasoline_Energy_Content</vt:lpstr>
      <vt:lpstr>Grams_to_Pounds_Conversion_Factor</vt:lpstr>
      <vt:lpstr>Hp_to_Btu_hr_Conversion_Factor</vt:lpstr>
      <vt:lpstr>kW_to_Btu_hr_Conversion_Factor</vt:lpstr>
      <vt:lpstr>kW_to_hp_Conversion_Factor</vt:lpstr>
      <vt:lpstr>Mechanical_Output_1</vt:lpstr>
      <vt:lpstr>Mechanical_Output_2</vt:lpstr>
      <vt:lpstr>Mechanical_Output_3</vt:lpstr>
      <vt:lpstr>Mechanical_Output_4</vt:lpstr>
      <vt:lpstr>Mechanical_Output_5</vt:lpstr>
      <vt:lpstr>Natural_Gas_Energy_Content</vt:lpstr>
      <vt:lpstr>Oil_Distillate_Energy_Content</vt:lpstr>
      <vt:lpstr>Ozone_Attainment_List</vt:lpstr>
      <vt:lpstr>Power_Output_1</vt:lpstr>
      <vt:lpstr>Power_Output_2</vt:lpstr>
      <vt:lpstr>Power_Output_3</vt:lpstr>
      <vt:lpstr>Power_Output_4</vt:lpstr>
      <vt:lpstr>Power_Output_5</vt:lpstr>
      <vt:lpstr>Inputs!Print_Area</vt:lpstr>
      <vt:lpstr>'Output-Summary Printout'!Print_Area</vt:lpstr>
      <vt:lpstr>'Registration FAQs'!Print_Area</vt:lpstr>
      <vt:lpstr>'Total Emissions'!Print_Area</vt:lpstr>
      <vt:lpstr>SO2_PM25_Attainment_List</vt:lpstr>
      <vt:lpstr>State_List</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Dorn</dc:creator>
  <cp:lastModifiedBy>Dixon, Danielle</cp:lastModifiedBy>
  <cp:lastPrinted>2013-02-02T16:01:35Z</cp:lastPrinted>
  <dcterms:created xsi:type="dcterms:W3CDTF">2012-12-04T22:59:04Z</dcterms:created>
  <dcterms:modified xsi:type="dcterms:W3CDTF">2016-02-03T18:04:14Z</dcterms:modified>
</cp:coreProperties>
</file>