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25605" yWindow="0" windowWidth="27195" windowHeight="14925"/>
  </bookViews>
  <sheets>
    <sheet name="About" sheetId="4" r:id="rId1"/>
    <sheet name="Volume Calculator" sheetId="1" r:id="rId2"/>
    <sheet name="Ft &amp; Inch to Decimal Feet Calc" sheetId="2" r:id="rId3"/>
    <sheet name="Considerations" sheetId="3" r:id="rId4"/>
  </sheets>
  <definedNames>
    <definedName name="_xlnm._FilterDatabase" localSheetId="1" hidden="1">'Volume Calculator'!$T$10:$T$21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8" i="1" l="1"/>
  <c r="Q14" i="1"/>
  <c r="F6" i="1" s="1"/>
  <c r="H6" i="1" s="1"/>
  <c r="Q15" i="1"/>
  <c r="F18" i="1" s="1"/>
  <c r="H18" i="1" s="1"/>
  <c r="Q16" i="1"/>
  <c r="F23" i="1"/>
  <c r="H23" i="1" s="1"/>
  <c r="Q17" i="1"/>
  <c r="F28" i="1"/>
  <c r="H28" i="1" s="1"/>
  <c r="R31" i="1"/>
  <c r="R32" i="1"/>
  <c r="R33" i="1"/>
  <c r="R34" i="1"/>
  <c r="R35" i="1"/>
  <c r="R36" i="1"/>
  <c r="R37" i="1"/>
  <c r="R38" i="1"/>
  <c r="R39" i="1"/>
  <c r="R40" i="1"/>
  <c r="R41" i="1"/>
  <c r="R42" i="1"/>
  <c r="R43" i="1"/>
  <c r="R44" i="1"/>
  <c r="R30" i="1"/>
  <c r="B15" i="1"/>
  <c r="Q20" i="1"/>
  <c r="F39" i="1"/>
  <c r="F40" i="1"/>
  <c r="F41" i="1"/>
  <c r="F42" i="1"/>
  <c r="F43" i="1"/>
  <c r="F44" i="1"/>
  <c r="F45" i="1"/>
  <c r="F46" i="1"/>
  <c r="F47" i="1"/>
  <c r="F48" i="1"/>
  <c r="F38" i="1"/>
  <c r="C31" i="1"/>
  <c r="O15" i="1"/>
  <c r="O16" i="1"/>
  <c r="O17" i="1"/>
  <c r="O18" i="1"/>
  <c r="O19" i="1"/>
  <c r="O20" i="1"/>
  <c r="O21" i="1"/>
  <c r="O22" i="1" s="1"/>
  <c r="O23" i="1" s="1"/>
  <c r="E12" i="1"/>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E7" i="2"/>
  <c r="E6" i="2"/>
  <c r="E8" i="2"/>
  <c r="E9" i="2"/>
  <c r="E10" i="2"/>
  <c r="E11" i="2"/>
  <c r="E12" i="2"/>
  <c r="E13" i="2"/>
  <c r="E14" i="2"/>
  <c r="E16" i="2"/>
  <c r="K10" i="2"/>
  <c r="K11" i="2"/>
  <c r="K12" i="2"/>
  <c r="K13" i="2"/>
  <c r="N14" i="2"/>
  <c r="M15" i="2"/>
  <c r="N15" i="2"/>
  <c r="O15" i="2"/>
  <c r="K15" i="2"/>
  <c r="K16" i="2"/>
  <c r="M16" i="2"/>
  <c r="N16" i="2"/>
  <c r="O16" i="2"/>
  <c r="M17" i="2"/>
  <c r="N17" i="2"/>
  <c r="O17" i="2"/>
  <c r="M18" i="2"/>
  <c r="N18" i="2"/>
  <c r="O18" i="2"/>
  <c r="M19" i="2"/>
  <c r="N19" i="2"/>
  <c r="O19" i="2"/>
  <c r="M20" i="2"/>
  <c r="N20" i="2"/>
  <c r="O20" i="2"/>
  <c r="M21" i="2"/>
  <c r="N21" i="2"/>
  <c r="O21" i="2"/>
  <c r="M22" i="2"/>
  <c r="N22" i="2"/>
  <c r="O22" i="2"/>
  <c r="M23" i="2"/>
  <c r="N23" i="2"/>
  <c r="O23" i="2"/>
  <c r="M24" i="2"/>
  <c r="N24" i="2"/>
  <c r="O24" i="2"/>
  <c r="M25" i="2"/>
  <c r="N25" i="2"/>
  <c r="O25" i="2"/>
  <c r="M26" i="2"/>
  <c r="N26" i="2"/>
  <c r="O26" i="2"/>
  <c r="M27" i="2"/>
  <c r="N27" i="2"/>
  <c r="O27" i="2"/>
  <c r="M28" i="2"/>
  <c r="N28" i="2"/>
  <c r="O28" i="2"/>
  <c r="M29" i="2"/>
  <c r="N29" i="2"/>
  <c r="O29" i="2"/>
  <c r="M30" i="2"/>
  <c r="N30" i="2"/>
  <c r="O30" i="2"/>
  <c r="M31" i="2"/>
  <c r="N31" i="2"/>
  <c r="O31" i="2"/>
  <c r="M32" i="2"/>
  <c r="N32" i="2"/>
  <c r="O32" i="2"/>
  <c r="M33" i="2"/>
  <c r="N33" i="2"/>
  <c r="O33" i="2"/>
  <c r="M34" i="2"/>
  <c r="N34" i="2"/>
  <c r="O34" i="2"/>
  <c r="M35" i="2"/>
  <c r="N35" i="2"/>
  <c r="O35" i="2"/>
  <c r="M36" i="2"/>
  <c r="N36" i="2"/>
  <c r="O36" i="2"/>
  <c r="M37" i="2"/>
  <c r="N37" i="2"/>
  <c r="O37" i="2"/>
  <c r="M38" i="2"/>
  <c r="N38" i="2"/>
  <c r="O38" i="2"/>
  <c r="M39" i="2"/>
  <c r="N39" i="2"/>
  <c r="O39" i="2"/>
  <c r="M40" i="2"/>
  <c r="N40" i="2"/>
  <c r="O40" i="2"/>
  <c r="M41" i="2"/>
  <c r="N41" i="2"/>
  <c r="O41" i="2"/>
  <c r="M42" i="2"/>
  <c r="N42" i="2"/>
  <c r="O42" i="2"/>
  <c r="M43" i="2"/>
  <c r="N43" i="2"/>
  <c r="O43" i="2"/>
  <c r="G7" i="2"/>
  <c r="I7" i="2"/>
  <c r="G8" i="2"/>
  <c r="I8" i="2"/>
  <c r="G9" i="2"/>
  <c r="I9" i="2"/>
  <c r="I10" i="2"/>
  <c r="G11" i="2"/>
  <c r="I11" i="2"/>
  <c r="G12" i="2"/>
  <c r="I12" i="2"/>
  <c r="G13" i="2"/>
  <c r="I13" i="2"/>
  <c r="G14" i="2"/>
  <c r="I14" i="2"/>
  <c r="I15" i="2"/>
  <c r="G16"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G6" i="2"/>
  <c r="I6" i="2"/>
  <c r="G10" i="2"/>
  <c r="G15" i="2"/>
  <c r="G17" i="2"/>
  <c r="G18" i="2"/>
  <c r="G19" i="2"/>
  <c r="G20" i="2"/>
  <c r="G21" i="2"/>
  <c r="G22" i="2"/>
  <c r="G23" i="2"/>
  <c r="G24" i="2"/>
  <c r="G25" i="2"/>
  <c r="G26" i="2"/>
  <c r="G27" i="2"/>
  <c r="G28" i="2"/>
  <c r="G29" i="2"/>
  <c r="G30" i="2"/>
  <c r="G31" i="2"/>
  <c r="G32" i="2"/>
  <c r="G33" i="2"/>
  <c r="G34" i="2"/>
  <c r="G35" i="2"/>
  <c r="G36" i="2"/>
  <c r="G37" i="2"/>
  <c r="G38" i="2"/>
  <c r="G39" i="2"/>
  <c r="G40" i="2"/>
  <c r="G41" i="2"/>
  <c r="G42" i="2"/>
  <c r="G43" i="2"/>
  <c r="E15" i="2"/>
  <c r="E17" i="2"/>
  <c r="E18" i="2"/>
  <c r="E19" i="2"/>
  <c r="E20" i="2"/>
  <c r="E21" i="2"/>
  <c r="E22" i="2"/>
  <c r="E23" i="2"/>
  <c r="E24" i="2"/>
  <c r="E25" i="2"/>
  <c r="E26" i="2"/>
  <c r="E27" i="2"/>
  <c r="E28" i="2"/>
  <c r="E29" i="2"/>
  <c r="E30" i="2"/>
  <c r="E31" i="2"/>
  <c r="E32" i="2"/>
  <c r="E33" i="2"/>
  <c r="E34" i="2"/>
  <c r="E35" i="2"/>
  <c r="E36" i="2"/>
  <c r="E37" i="2"/>
  <c r="E38" i="2"/>
  <c r="E39" i="2"/>
  <c r="E40" i="2"/>
  <c r="E41" i="2"/>
  <c r="E42" i="2"/>
  <c r="E43" i="2"/>
  <c r="K44" i="2"/>
  <c r="M44" i="2"/>
  <c r="O44" i="2"/>
  <c r="H7" i="2"/>
  <c r="J7" i="2"/>
  <c r="H8" i="2"/>
  <c r="J8" i="2"/>
  <c r="H9" i="2"/>
  <c r="J9" i="2"/>
  <c r="H10" i="2"/>
  <c r="J10" i="2"/>
  <c r="H11" i="2"/>
  <c r="J11" i="2"/>
  <c r="H12" i="2"/>
  <c r="J12" i="2"/>
  <c r="H13" i="2"/>
  <c r="J13" i="2"/>
  <c r="H14" i="2"/>
  <c r="J14" i="2"/>
  <c r="H15" i="2"/>
  <c r="J15" i="2"/>
  <c r="H16" i="2"/>
  <c r="J16" i="2"/>
  <c r="H17" i="2"/>
  <c r="J17" i="2"/>
  <c r="H18" i="2"/>
  <c r="J18" i="2"/>
  <c r="H19" i="2"/>
  <c r="J19" i="2"/>
  <c r="H20" i="2"/>
  <c r="J20" i="2"/>
  <c r="H21" i="2"/>
  <c r="J21" i="2"/>
  <c r="H22" i="2"/>
  <c r="J22" i="2"/>
  <c r="H23" i="2"/>
  <c r="J23" i="2"/>
  <c r="H24" i="2"/>
  <c r="J24" i="2"/>
  <c r="H25" i="2"/>
  <c r="J25" i="2"/>
  <c r="H26" i="2"/>
  <c r="J26" i="2"/>
  <c r="H27" i="2"/>
  <c r="J27" i="2"/>
  <c r="H28" i="2"/>
  <c r="J28" i="2"/>
  <c r="H29" i="2"/>
  <c r="J29" i="2"/>
  <c r="H30" i="2"/>
  <c r="J30" i="2"/>
  <c r="H31" i="2"/>
  <c r="J31" i="2"/>
  <c r="H32" i="2"/>
  <c r="J32" i="2"/>
  <c r="H33" i="2"/>
  <c r="J33" i="2"/>
  <c r="H34" i="2"/>
  <c r="J34" i="2"/>
  <c r="H35" i="2"/>
  <c r="J35" i="2"/>
  <c r="H36" i="2"/>
  <c r="J36" i="2"/>
  <c r="H37" i="2"/>
  <c r="J37" i="2"/>
  <c r="H38" i="2"/>
  <c r="J38" i="2"/>
  <c r="H39" i="2"/>
  <c r="J39" i="2"/>
  <c r="H40" i="2"/>
  <c r="J40" i="2"/>
  <c r="H41" i="2"/>
  <c r="J41" i="2"/>
  <c r="H42" i="2"/>
  <c r="J42" i="2"/>
  <c r="H43" i="2"/>
  <c r="J43" i="2"/>
  <c r="J6" i="2"/>
  <c r="H6" i="2"/>
  <c r="K6" i="2"/>
  <c r="K7" i="2"/>
  <c r="K8" i="2"/>
  <c r="M10" i="2"/>
  <c r="O10" i="2"/>
  <c r="M11" i="2"/>
  <c r="O11" i="2"/>
  <c r="P6" i="2"/>
  <c r="N7" i="2"/>
  <c r="N8" i="2"/>
  <c r="N9" i="2"/>
  <c r="N10" i="2"/>
  <c r="N11" i="2"/>
  <c r="N12" i="2"/>
  <c r="N13" i="2"/>
  <c r="N45" i="2"/>
  <c r="N6" i="2"/>
  <c r="K17" i="2"/>
  <c r="K18" i="2"/>
  <c r="K19" i="2"/>
  <c r="K20" i="2"/>
  <c r="K21" i="2"/>
  <c r="K22" i="2"/>
  <c r="K23" i="2"/>
  <c r="K24" i="2"/>
  <c r="K25" i="2"/>
  <c r="K26" i="2"/>
  <c r="K27" i="2"/>
  <c r="K28" i="2"/>
  <c r="K29" i="2"/>
  <c r="K30" i="2"/>
  <c r="K31" i="2"/>
  <c r="K32" i="2"/>
  <c r="K33" i="2"/>
  <c r="K34" i="2"/>
  <c r="K35" i="2"/>
  <c r="K36" i="2"/>
  <c r="K37" i="2"/>
  <c r="K38" i="2"/>
  <c r="K39" i="2"/>
  <c r="K40" i="2"/>
  <c r="K41" i="2"/>
  <c r="K42" i="2"/>
  <c r="K43" i="2"/>
  <c r="M6" i="2"/>
  <c r="O6" i="2"/>
  <c r="M8" i="2"/>
  <c r="O8" i="2"/>
  <c r="K9" i="2"/>
  <c r="M13" i="2"/>
  <c r="K14" i="2"/>
  <c r="O13" i="2"/>
  <c r="M7" i="2"/>
  <c r="O7" i="2"/>
  <c r="M12" i="2"/>
  <c r="O12" i="2"/>
  <c r="M14" i="2"/>
  <c r="O14" i="2"/>
  <c r="M9" i="2"/>
  <c r="O9" i="2"/>
  <c r="G9" i="1" l="1"/>
  <c r="H31" i="1" s="1"/>
</calcChain>
</file>

<file path=xl/sharedStrings.xml><?xml version="1.0" encoding="utf-8"?>
<sst xmlns="http://schemas.openxmlformats.org/spreadsheetml/2006/main" count="284" uniqueCount="214">
  <si>
    <t>Nominal size (inches)</t>
  </si>
  <si>
    <t>Copper L</t>
  </si>
  <si>
    <t>total</t>
  </si>
  <si>
    <t>piping:</t>
  </si>
  <si>
    <t>1"</t>
  </si>
  <si>
    <t>3/4"</t>
  </si>
  <si>
    <t>1/2"</t>
  </si>
  <si>
    <t>3/8"</t>
  </si>
  <si>
    <t>Volume</t>
  </si>
  <si>
    <t>Copper L 3/8"</t>
  </si>
  <si>
    <t>Copper L 1/2"</t>
  </si>
  <si>
    <t>Copper L 3/4"</t>
  </si>
  <si>
    <t>Copper L 1"</t>
  </si>
  <si>
    <t>Copper L 1 1/4"</t>
  </si>
  <si>
    <t>Copper L 1 1/2"</t>
  </si>
  <si>
    <t>Copper L 2"</t>
  </si>
  <si>
    <t>1 1/4"</t>
  </si>
  <si>
    <t>1 1/2"</t>
  </si>
  <si>
    <t>2"</t>
  </si>
  <si>
    <t xml:space="preserve"> </t>
  </si>
  <si>
    <t>Copper M</t>
  </si>
  <si>
    <t>Copper K</t>
  </si>
  <si>
    <t>CPVC CTS SDR 11</t>
  </si>
  <si>
    <t>CPVC SCH 40</t>
  </si>
  <si>
    <t>PEX-Al-PEX ASTM F 1281</t>
  </si>
  <si>
    <t>PE-AL-PE</t>
  </si>
  <si>
    <t>PEX CTS SDR 9</t>
  </si>
  <si>
    <t>N/A</t>
  </si>
  <si>
    <t>CPVC CTS SDR 11 3/8"</t>
  </si>
  <si>
    <t>CPVC CTS SDR 11 1/2"</t>
  </si>
  <si>
    <t>CPVC CTS SDR 11 3/4"</t>
  </si>
  <si>
    <t>CPVC CTS SDR 11 1"</t>
  </si>
  <si>
    <t>CPVC CTS SDR 11 1 1/4"</t>
  </si>
  <si>
    <t>CPVC CTS SDR 11 1 1/2"</t>
  </si>
  <si>
    <t>CPVC CTS SDR 11 2"</t>
  </si>
  <si>
    <t>CPVC SCH 40 3/8"</t>
  </si>
  <si>
    <t>CPVC SCH 40 1/2"</t>
  </si>
  <si>
    <t>CPVC SCH 40 3/4"</t>
  </si>
  <si>
    <t>CPVC SCH 40 1"</t>
  </si>
  <si>
    <t>CPVC SCH 40 1 1/4"</t>
  </si>
  <si>
    <t>CPVC SCH 40 1 1/2"</t>
  </si>
  <si>
    <t>CPVC SCH 40 2"</t>
  </si>
  <si>
    <t>PE-AL-PE 3/8"</t>
  </si>
  <si>
    <t>PE-AL-PE 1/2"</t>
  </si>
  <si>
    <t>PE-AL-PE 3/4"</t>
  </si>
  <si>
    <t>PE-AL-PE 1"</t>
  </si>
  <si>
    <t>PE-AL-PE 1 1/4"</t>
  </si>
  <si>
    <t>PE-AL-PE 1 1/2"</t>
  </si>
  <si>
    <t>PE-AL-PE 2"</t>
  </si>
  <si>
    <t>PEX CTS SDR 9 3/8"</t>
  </si>
  <si>
    <t>Copper M 3/8"</t>
  </si>
  <si>
    <t>Copper M 1/2"</t>
  </si>
  <si>
    <t>Copper M 3/4"</t>
  </si>
  <si>
    <t>Copper M 1"</t>
  </si>
  <si>
    <t>Copper M 1 1/4"</t>
  </si>
  <si>
    <t>Copper M 1 1/2"</t>
  </si>
  <si>
    <t>Copper M 2"</t>
  </si>
  <si>
    <t>Copper K 3/8"</t>
  </si>
  <si>
    <t>Copper K 1/2"</t>
  </si>
  <si>
    <t>Copper K 3/4"</t>
  </si>
  <si>
    <t>Copper K 1"</t>
  </si>
  <si>
    <t>Copper K 1 1/4"</t>
  </si>
  <si>
    <t>Copper K 1 1/2"</t>
  </si>
  <si>
    <t>Copper K 2"</t>
  </si>
  <si>
    <t>PEX CTS SDR 9 1/2"</t>
  </si>
  <si>
    <t>PEX CTS SDR 9 3/4"</t>
  </si>
  <si>
    <t>PEX CTS SDR 9 1"</t>
  </si>
  <si>
    <t>PEX CTS SDR 9 1 1/4"</t>
  </si>
  <si>
    <t>PEX CTS SDR 9 1 1/2"</t>
  </si>
  <si>
    <t>PEX CTS SDR 9 2"</t>
  </si>
  <si>
    <t>diameter</t>
  </si>
  <si>
    <t>length (feet)</t>
  </si>
  <si>
    <t>PEX-Al-PEX ASTM F 1281 3/8"</t>
  </si>
  <si>
    <t>PEX-Al-PEX ASTM F 1281 1/2"</t>
  </si>
  <si>
    <t>PEX-Al-PEX ASTM F 1281 3/4"</t>
  </si>
  <si>
    <t>PEX-Al-PEX ASTM F 1281 1"</t>
  </si>
  <si>
    <t>PEX-Al-PEX ASTM F 1281 1 1/4"</t>
  </si>
  <si>
    <t>PEX-Al-PEX ASTM F 1281 1 1/2"</t>
  </si>
  <si>
    <t>PEX-Al-PEX ASTM F 1281 2"</t>
  </si>
  <si>
    <t>ounces/ft:</t>
  </si>
  <si>
    <t>volume (oz):</t>
  </si>
  <si>
    <t>ft'</t>
  </si>
  <si>
    <t>inch"</t>
  </si>
  <si>
    <t>ft</t>
  </si>
  <si>
    <t>Segment (ft)</t>
  </si>
  <si>
    <t/>
  </si>
  <si>
    <t>inches</t>
  </si>
  <si>
    <t>Total</t>
  </si>
  <si>
    <t>Fixture</t>
  </si>
  <si>
    <t>Fixture 1</t>
  </si>
  <si>
    <t>Fixture 2</t>
  </si>
  <si>
    <t>Fixture 3</t>
  </si>
  <si>
    <t>Fixture 4</t>
  </si>
  <si>
    <t>Fixture 5</t>
  </si>
  <si>
    <t>Fixture 6</t>
  </si>
  <si>
    <t>Fixture 7</t>
  </si>
  <si>
    <t>Fixture 8</t>
  </si>
  <si>
    <t>Fixture 9</t>
  </si>
  <si>
    <t>Fixture 10</t>
  </si>
  <si>
    <t>Volume (oz)</t>
  </si>
  <si>
    <t>Yes</t>
  </si>
  <si>
    <t>No</t>
  </si>
  <si>
    <t>Manifold type</t>
  </si>
  <si>
    <t>Total volume (oz):</t>
  </si>
  <si>
    <t>manifold/main line:</t>
  </si>
  <si>
    <t>Main line piping:</t>
  </si>
  <si>
    <t>Table for vlookup function of piping type:</t>
  </si>
  <si>
    <t>Concocted piping types for vlookup function</t>
  </si>
  <si>
    <t>Table for drop down list</t>
  </si>
  <si>
    <t>Table for drop down list/vlookup function of manifold</t>
  </si>
  <si>
    <t>Table for piping type and volumes:</t>
  </si>
  <si>
    <t>Volume (gal)</t>
  </si>
  <si>
    <t>Branch:</t>
  </si>
  <si>
    <t>Twig:</t>
  </si>
  <si>
    <t>Table for Pipe Type Drop Down</t>
  </si>
  <si>
    <t>Calculation to Advance Fixture #</t>
  </si>
  <si>
    <t>Core</t>
  </si>
  <si>
    <t>Demand Recirculation</t>
  </si>
  <si>
    <t>Trunk &amp; Branch</t>
  </si>
  <si>
    <t>Whole House Manifold</t>
  </si>
  <si>
    <t>Type of system:</t>
  </si>
  <si>
    <t>Table for drop down list of system types and terms:</t>
  </si>
  <si>
    <r>
      <rPr>
        <b/>
        <sz val="10"/>
        <rFont val="Arial"/>
        <family val="2"/>
      </rPr>
      <t>Line:</t>
    </r>
    <r>
      <rPr>
        <sz val="10"/>
        <rFont val="Arial"/>
        <family val="2"/>
      </rPr>
      <t xml:space="preserve"> The distance from the water heater to the individiual fixture.</t>
    </r>
  </si>
  <si>
    <r>
      <rPr>
        <b/>
        <sz val="10"/>
        <rFont val="Arial"/>
        <family val="2"/>
      </rPr>
      <t>Line:</t>
    </r>
    <r>
      <rPr>
        <sz val="10"/>
        <rFont val="Arial"/>
        <family val="2"/>
      </rPr>
      <t xml:space="preserve"> The distance from the demand controlled recirculation loop to the individual fixture.</t>
    </r>
  </si>
  <si>
    <r>
      <rPr>
        <b/>
        <sz val="10"/>
        <rFont val="Arial"/>
        <family val="2"/>
      </rPr>
      <t>Trunk:</t>
    </r>
    <r>
      <rPr>
        <sz val="10"/>
        <rFont val="Arial"/>
        <family val="2"/>
      </rPr>
      <t xml:space="preserve"> The large diameter piping that runs from the water heater toward multiple points of use.</t>
    </r>
  </si>
  <si>
    <r>
      <rPr>
        <b/>
        <sz val="10"/>
        <rFont val="Arial"/>
        <family val="2"/>
      </rPr>
      <t>Branch:</t>
    </r>
    <r>
      <rPr>
        <sz val="10"/>
        <rFont val="Arial"/>
        <family val="2"/>
      </rPr>
      <t xml:space="preserve"> The pipe that runs off the main trunk toward a cluster of fixtures (such as a bathroom or a kitcen).</t>
    </r>
  </si>
  <si>
    <r>
      <rPr>
        <b/>
        <sz val="10"/>
        <rFont val="Arial"/>
        <family val="2"/>
      </rPr>
      <t>Twig:</t>
    </r>
    <r>
      <rPr>
        <sz val="10"/>
        <rFont val="Arial"/>
        <family val="2"/>
      </rPr>
      <t xml:space="preserve"> The small diameter piping that serves an individual fixture.</t>
    </r>
  </si>
  <si>
    <r>
      <rPr>
        <b/>
        <sz val="10"/>
        <rFont val="Arial"/>
        <family val="2"/>
      </rPr>
      <t>Main Line Piping:</t>
    </r>
    <r>
      <rPr>
        <sz val="10"/>
        <rFont val="Arial"/>
        <family val="2"/>
      </rPr>
      <t xml:space="preserve"> The large diamter tubing connecting a water heater to a whole house manifold.</t>
    </r>
  </si>
  <si>
    <r>
      <rPr>
        <b/>
        <sz val="10"/>
        <rFont val="Arial"/>
        <family val="2"/>
      </rPr>
      <t xml:space="preserve">Line: </t>
    </r>
    <r>
      <rPr>
        <sz val="10"/>
        <rFont val="Arial"/>
        <family val="2"/>
      </rPr>
      <t>The individual run connecting a single fixture with the manifold.</t>
    </r>
  </si>
  <si>
    <t>port</t>
  </si>
  <si>
    <t>manifold</t>
  </si>
  <si>
    <t>Number of ports in the manifold:</t>
  </si>
  <si>
    <t>Length (ft)</t>
  </si>
  <si>
    <t>Consideration</t>
  </si>
  <si>
    <t>Trunk and Branch</t>
  </si>
  <si>
    <t>Hot Water Delivery System Type</t>
  </si>
  <si>
    <t>Demand-Initiated Recirculation</t>
  </si>
  <si>
    <t>Use this page to convert from feet and inches into decimal feet.</t>
  </si>
  <si>
    <t>Total values:</t>
  </si>
  <si>
    <t>Whole-House Manifold</t>
  </si>
  <si>
    <t>Home Type Suitability</t>
  </si>
  <si>
    <r>
      <t>·</t>
    </r>
    <r>
      <rPr>
        <sz val="7"/>
        <rFont val="Times New Roman"/>
        <family val="1"/>
      </rPr>
      <t xml:space="preserve">     </t>
    </r>
    <r>
      <rPr>
        <sz val="10"/>
        <rFont val="Arial"/>
        <family val="2"/>
      </rPr>
      <t>Smaller homes</t>
    </r>
  </si>
  <si>
    <r>
      <t>·</t>
    </r>
    <r>
      <rPr>
        <sz val="7"/>
        <rFont val="Times New Roman"/>
        <family val="1"/>
      </rPr>
      <t xml:space="preserve">     </t>
    </r>
    <r>
      <rPr>
        <sz val="10"/>
        <rFont val="Arial"/>
        <family val="2"/>
      </rPr>
      <t>Homes with relatively few fixtures</t>
    </r>
  </si>
  <si>
    <r>
      <t>·</t>
    </r>
    <r>
      <rPr>
        <sz val="7"/>
        <rFont val="Times New Roman"/>
        <family val="1"/>
      </rPr>
      <t xml:space="preserve">     </t>
    </r>
    <r>
      <rPr>
        <sz val="10"/>
        <rFont val="Arial"/>
        <family val="2"/>
      </rPr>
      <t>Individual units of multi-family buildings</t>
    </r>
  </si>
  <si>
    <r>
      <t>·</t>
    </r>
    <r>
      <rPr>
        <sz val="7"/>
        <rFont val="Times New Roman"/>
        <family val="1"/>
      </rPr>
      <t xml:space="preserve">    </t>
    </r>
    <r>
      <rPr>
        <sz val="10"/>
        <rFont val="Arial"/>
        <family val="2"/>
      </rPr>
      <t>Smaller homes</t>
    </r>
  </si>
  <si>
    <r>
      <t>·</t>
    </r>
    <r>
      <rPr>
        <sz val="7"/>
        <rFont val="Times New Roman"/>
        <family val="1"/>
      </rPr>
      <t xml:space="preserve">    </t>
    </r>
    <r>
      <rPr>
        <sz val="10"/>
        <rFont val="Arial"/>
        <family val="2"/>
      </rPr>
      <t>Homes with relatively few fixtures</t>
    </r>
  </si>
  <si>
    <r>
      <t>·</t>
    </r>
    <r>
      <rPr>
        <sz val="7"/>
        <rFont val="Times New Roman"/>
        <family val="1"/>
      </rPr>
      <t xml:space="preserve">    </t>
    </r>
    <r>
      <rPr>
        <sz val="10"/>
        <rFont val="Arial"/>
        <family val="2"/>
      </rPr>
      <t>Individual units of multi-family buildings</t>
    </r>
  </si>
  <si>
    <t>Can be used in any single-family or multi-family home, but suitable for:</t>
  </si>
  <si>
    <r>
      <t>·</t>
    </r>
    <r>
      <rPr>
        <sz val="7"/>
        <rFont val="Times New Roman"/>
        <family val="1"/>
      </rPr>
      <t xml:space="preserve">   </t>
    </r>
    <r>
      <rPr>
        <sz val="10"/>
        <rFont val="Arial"/>
        <family val="2"/>
      </rPr>
      <t>Larger homes where long piping runs may be necessary</t>
    </r>
  </si>
  <si>
    <r>
      <t>·</t>
    </r>
    <r>
      <rPr>
        <sz val="7"/>
        <rFont val="Times New Roman"/>
        <family val="1"/>
      </rPr>
      <t xml:space="preserve">   </t>
    </r>
    <r>
      <rPr>
        <sz val="10"/>
        <rFont val="Arial"/>
        <family val="2"/>
      </rPr>
      <t xml:space="preserve">Homes that have a large number of fixtures </t>
    </r>
  </si>
  <si>
    <r>
      <t>·</t>
    </r>
    <r>
      <rPr>
        <sz val="7"/>
        <rFont val="Times New Roman"/>
        <family val="1"/>
      </rPr>
      <t xml:space="preserve">   </t>
    </r>
    <r>
      <rPr>
        <sz val="10"/>
        <rFont val="Arial"/>
        <family val="2"/>
      </rPr>
      <t xml:space="preserve">Multi-family buildings three stories or less with a centralized system supplying hot water to multiple units </t>
    </r>
  </si>
  <si>
    <r>
      <t>·</t>
    </r>
    <r>
      <rPr>
        <sz val="7"/>
        <rFont val="Times New Roman"/>
        <family val="1"/>
      </rPr>
      <t xml:space="preserve">      </t>
    </r>
    <r>
      <rPr>
        <sz val="10"/>
        <rFont val="Arial"/>
        <family val="2"/>
      </rPr>
      <t>Smaller homes where fixtures are not centrally located near water heater</t>
    </r>
  </si>
  <si>
    <r>
      <t>·</t>
    </r>
    <r>
      <rPr>
        <sz val="7"/>
        <rFont val="Times New Roman"/>
        <family val="1"/>
      </rPr>
      <t xml:space="preserve">      </t>
    </r>
    <r>
      <rPr>
        <sz val="10"/>
        <rFont val="Arial"/>
        <family val="2"/>
      </rPr>
      <t>Individual units of multi-family buildings.</t>
    </r>
  </si>
  <si>
    <r>
      <t>·</t>
    </r>
    <r>
      <rPr>
        <sz val="7"/>
        <rFont val="Times New Roman"/>
        <family val="1"/>
      </rPr>
      <t xml:space="preserve">      </t>
    </r>
    <r>
      <rPr>
        <sz val="10"/>
        <rFont val="Arial"/>
        <family val="2"/>
      </rPr>
      <t>Larger homes with a large number of fixtures, provided a recirculation loop can be installed within 10 feet of each fixture</t>
    </r>
  </si>
  <si>
    <t xml:space="preserve">Layout and Design Strategy </t>
  </si>
  <si>
    <r>
      <t>·</t>
    </r>
    <r>
      <rPr>
        <sz val="7"/>
        <rFont val="Times New Roman"/>
        <family val="1"/>
      </rPr>
      <t xml:space="preserve">     </t>
    </r>
    <r>
      <rPr>
        <sz val="10"/>
        <rFont val="Arial"/>
        <family val="2"/>
      </rPr>
      <t>Locate fixtures in close proximity to water heater to minimize pipe run length to farthest fixture</t>
    </r>
  </si>
  <si>
    <r>
      <t>·</t>
    </r>
    <r>
      <rPr>
        <sz val="7"/>
        <rFont val="Times New Roman"/>
        <family val="1"/>
      </rPr>
      <t xml:space="preserve">     </t>
    </r>
    <r>
      <rPr>
        <sz val="10"/>
        <rFont val="Arial"/>
        <family val="2"/>
      </rPr>
      <t>One long main trunk supplies water to farther fixture, individual fixtures are connected to main trunk</t>
    </r>
  </si>
  <si>
    <r>
      <t>·</t>
    </r>
    <r>
      <rPr>
        <sz val="7"/>
        <rFont val="Times New Roman"/>
        <family val="1"/>
      </rPr>
      <t xml:space="preserve">    </t>
    </r>
    <r>
      <rPr>
        <sz val="10"/>
        <rFont val="Arial"/>
        <family val="2"/>
      </rPr>
      <t>Locate fixtures in close proximity to water heater to minimize pipe run length to farthest fixture</t>
    </r>
  </si>
  <si>
    <r>
      <t>·</t>
    </r>
    <r>
      <rPr>
        <sz val="7"/>
        <rFont val="Times New Roman"/>
        <family val="1"/>
      </rPr>
      <t xml:space="preserve">    </t>
    </r>
    <r>
      <rPr>
        <sz val="10"/>
        <rFont val="Arial"/>
        <family val="2"/>
      </rPr>
      <t>Pipes run directly from water heater to individual fixtures</t>
    </r>
  </si>
  <si>
    <r>
      <t>·</t>
    </r>
    <r>
      <rPr>
        <sz val="7"/>
        <rFont val="Times New Roman"/>
        <family val="1"/>
      </rPr>
      <t xml:space="preserve">   </t>
    </r>
    <r>
      <rPr>
        <sz val="10"/>
        <rFont val="Arial"/>
        <family val="2"/>
      </rPr>
      <t xml:space="preserve">Can be used with a less centralized layout where longer pipe runs are necessary </t>
    </r>
  </si>
  <si>
    <r>
      <t>·</t>
    </r>
    <r>
      <rPr>
        <sz val="7"/>
        <rFont val="Times New Roman"/>
        <family val="1"/>
      </rPr>
      <t xml:space="preserve">   </t>
    </r>
    <r>
      <rPr>
        <sz val="10"/>
        <rFont val="Arial"/>
        <family val="2"/>
      </rPr>
      <t>Piping runs from manifold to individual fixtures</t>
    </r>
  </si>
  <si>
    <r>
      <t>·</t>
    </r>
    <r>
      <rPr>
        <sz val="7"/>
        <rFont val="Times New Roman"/>
        <family val="1"/>
      </rPr>
      <t xml:space="preserve">   </t>
    </r>
    <r>
      <rPr>
        <sz val="10"/>
        <rFont val="Arial"/>
        <family val="2"/>
      </rPr>
      <t>Locate manifold in close proximity to the water heater</t>
    </r>
  </si>
  <si>
    <r>
      <t>·</t>
    </r>
    <r>
      <rPr>
        <sz val="7"/>
        <rFont val="Times New Roman"/>
        <family val="1"/>
      </rPr>
      <t xml:space="preserve">        </t>
    </r>
    <r>
      <rPr>
        <sz val="10"/>
        <rFont val="Arial"/>
        <family val="2"/>
      </rPr>
      <t>Can be used with a less centralized layout where longer pipe runs would otherwise be necessary</t>
    </r>
  </si>
  <si>
    <r>
      <t>·</t>
    </r>
    <r>
      <rPr>
        <sz val="7"/>
        <rFont val="Times New Roman"/>
        <family val="1"/>
      </rPr>
      <t xml:space="preserve">        </t>
    </r>
    <r>
      <rPr>
        <sz val="10"/>
        <rFont val="Arial"/>
        <family val="2"/>
      </rPr>
      <t xml:space="preserve">Locate fixtures within 10 feet of loop and in relative proximity to minimize recirculation loop size </t>
    </r>
  </si>
  <si>
    <r>
      <t>·</t>
    </r>
    <r>
      <rPr>
        <sz val="7"/>
        <rFont val="Times New Roman"/>
        <family val="1"/>
      </rPr>
      <t xml:space="preserve">        </t>
    </r>
    <r>
      <rPr>
        <sz val="10"/>
        <rFont val="Arial"/>
        <family val="2"/>
      </rPr>
      <t>Piping runs directly from loop to individual fixtures</t>
    </r>
  </si>
  <si>
    <t>Materials and Pipe Diameter</t>
  </si>
  <si>
    <r>
      <t>·</t>
    </r>
    <r>
      <rPr>
        <sz val="7"/>
        <rFont val="Times New Roman"/>
        <family val="1"/>
      </rPr>
      <t xml:space="preserve">     </t>
    </r>
    <r>
      <rPr>
        <sz val="10"/>
        <rFont val="Arial"/>
        <family val="2"/>
      </rPr>
      <t>Any type of piping can be used, although copper is traditional</t>
    </r>
  </si>
  <si>
    <r>
      <t>·</t>
    </r>
    <r>
      <rPr>
        <sz val="7"/>
        <rFont val="Times New Roman"/>
        <family val="1"/>
      </rPr>
      <t xml:space="preserve">     </t>
    </r>
    <r>
      <rPr>
        <sz val="10"/>
        <rFont val="Arial"/>
        <family val="2"/>
      </rPr>
      <t>Requires larger piping on main trunk line, while smaller piping can be used to supply individual fixtures</t>
    </r>
  </si>
  <si>
    <r>
      <t>·</t>
    </r>
    <r>
      <rPr>
        <sz val="7"/>
        <rFont val="Times New Roman"/>
        <family val="1"/>
      </rPr>
      <t xml:space="preserve">     </t>
    </r>
    <r>
      <rPr>
        <sz val="10"/>
        <rFont val="Arial"/>
        <family val="2"/>
      </rPr>
      <t>Any type of piping can be used and multiple types if necessary, although copper, CPVC, and PEX are common</t>
    </r>
  </si>
  <si>
    <r>
      <t>·</t>
    </r>
    <r>
      <rPr>
        <sz val="7"/>
        <rFont val="Times New Roman"/>
        <family val="1"/>
      </rPr>
      <t xml:space="preserve">    </t>
    </r>
    <r>
      <rPr>
        <sz val="10"/>
        <rFont val="Arial"/>
        <family val="2"/>
      </rPr>
      <t>Can use smaller diameter piping to run directly from water heater to individual fixtures</t>
    </r>
  </si>
  <si>
    <r>
      <t>·</t>
    </r>
    <r>
      <rPr>
        <sz val="7"/>
        <rFont val="Times New Roman"/>
        <family val="1"/>
      </rPr>
      <t xml:space="preserve">         </t>
    </r>
    <r>
      <rPr>
        <sz val="10"/>
        <rFont val="Arial"/>
        <family val="2"/>
      </rPr>
      <t>Uses flexible piping such as PEX</t>
    </r>
  </si>
  <si>
    <r>
      <t>·</t>
    </r>
    <r>
      <rPr>
        <sz val="7"/>
        <rFont val="Times New Roman"/>
        <family val="1"/>
      </rPr>
      <t xml:space="preserve">         </t>
    </r>
    <r>
      <rPr>
        <sz val="10"/>
        <rFont val="Arial"/>
        <family val="2"/>
      </rPr>
      <t>Can use smaller pipe diameter running from manifold to individual fixtures; 3/8 inch diameter pipe is ideal</t>
    </r>
  </si>
  <si>
    <r>
      <t>·</t>
    </r>
    <r>
      <rPr>
        <sz val="7"/>
        <rFont val="Times New Roman"/>
        <family val="1"/>
      </rPr>
      <t xml:space="preserve">        </t>
    </r>
    <r>
      <rPr>
        <sz val="10"/>
        <rFont val="Arial"/>
        <family val="2"/>
      </rPr>
      <t>Typically use copper of CPVC piping</t>
    </r>
  </si>
  <si>
    <r>
      <t>·</t>
    </r>
    <r>
      <rPr>
        <sz val="7"/>
        <rFont val="Times New Roman"/>
        <family val="1"/>
      </rPr>
      <t xml:space="preserve">        </t>
    </r>
    <r>
      <rPr>
        <sz val="10"/>
        <rFont val="Arial"/>
        <family val="2"/>
      </rPr>
      <t>Can use smaller pipe diameter to supply individual fixtures from the recirculation loop</t>
    </r>
  </si>
  <si>
    <t>Implementation</t>
  </si>
  <si>
    <r>
      <t>·</t>
    </r>
    <r>
      <rPr>
        <sz val="7"/>
        <rFont val="Times New Roman"/>
        <family val="1"/>
      </rPr>
      <t xml:space="preserve">     </t>
    </r>
    <r>
      <rPr>
        <sz val="10"/>
        <rFont val="Arial"/>
        <family val="2"/>
      </rPr>
      <t xml:space="preserve">Traditional system with which most plumbing professionals are familiar </t>
    </r>
  </si>
  <si>
    <r>
      <t>·</t>
    </r>
    <r>
      <rPr>
        <sz val="7"/>
        <rFont val="Times New Roman"/>
        <family val="1"/>
      </rPr>
      <t xml:space="preserve">     </t>
    </r>
    <r>
      <rPr>
        <sz val="10"/>
        <rFont val="Arial"/>
        <family val="2"/>
      </rPr>
      <t>Requires planning to centralize fixture placement and minimize pipe run lengths</t>
    </r>
  </si>
  <si>
    <r>
      <t>·</t>
    </r>
    <r>
      <rPr>
        <sz val="7"/>
        <rFont val="Times New Roman"/>
        <family val="1"/>
      </rPr>
      <t xml:space="preserve">   </t>
    </r>
    <r>
      <rPr>
        <sz val="10"/>
        <rFont val="Arial"/>
        <family val="2"/>
      </rPr>
      <t>Requires significant planning to centralize fixture placement and minimize pipe run lengths</t>
    </r>
  </si>
  <si>
    <r>
      <t>·</t>
    </r>
    <r>
      <rPr>
        <sz val="7"/>
        <rFont val="Times New Roman"/>
        <family val="1"/>
      </rPr>
      <t xml:space="preserve">   </t>
    </r>
    <r>
      <rPr>
        <sz val="10"/>
        <rFont val="Arial"/>
        <family val="2"/>
      </rPr>
      <t>Provides flexibility in pipe material choice</t>
    </r>
  </si>
  <si>
    <r>
      <t>·</t>
    </r>
    <r>
      <rPr>
        <sz val="7"/>
        <rFont val="Times New Roman"/>
        <family val="1"/>
      </rPr>
      <t xml:space="preserve">   </t>
    </r>
    <r>
      <rPr>
        <sz val="10"/>
        <rFont val="Arial"/>
        <family val="2"/>
      </rPr>
      <t>Uses less material than trunk and branch and can be less expensive and quicker to install</t>
    </r>
  </si>
  <si>
    <r>
      <t>·</t>
    </r>
    <r>
      <rPr>
        <sz val="7"/>
        <rFont val="Times New Roman"/>
        <family val="1"/>
      </rPr>
      <t xml:space="preserve">   </t>
    </r>
    <r>
      <rPr>
        <sz val="10"/>
        <rFont val="Arial"/>
        <family val="2"/>
      </rPr>
      <t>Can be installed more quickly than traditional rigid systems</t>
    </r>
  </si>
  <si>
    <r>
      <t>·</t>
    </r>
    <r>
      <rPr>
        <sz val="7"/>
        <rFont val="Times New Roman"/>
        <family val="1"/>
      </rPr>
      <t xml:space="preserve">   </t>
    </r>
    <r>
      <rPr>
        <sz val="10"/>
        <rFont val="Arial"/>
        <family val="2"/>
      </rPr>
      <t>Requires fewer fittings and installation is more flexible</t>
    </r>
  </si>
  <si>
    <r>
      <t>·</t>
    </r>
    <r>
      <rPr>
        <sz val="7"/>
        <rFont val="Times New Roman"/>
        <family val="1"/>
      </rPr>
      <t xml:space="preserve">        </t>
    </r>
    <r>
      <rPr>
        <sz val="10"/>
        <rFont val="Arial"/>
        <family val="2"/>
      </rPr>
      <t>May be more expensive than other system types</t>
    </r>
  </si>
  <si>
    <r>
      <t>·</t>
    </r>
    <r>
      <rPr>
        <sz val="7"/>
        <rFont val="Times New Roman"/>
        <family val="1"/>
      </rPr>
      <t xml:space="preserve">        </t>
    </r>
    <r>
      <rPr>
        <sz val="10"/>
        <rFont val="Arial"/>
        <family val="2"/>
      </rPr>
      <t>Requires installation of pumps, switches or sensors and a significant amount of piping for the recirculation loop</t>
    </r>
  </si>
  <si>
    <r>
      <t>·</t>
    </r>
    <r>
      <rPr>
        <sz val="7"/>
        <rFont val="Times New Roman"/>
        <family val="1"/>
      </rPr>
      <t xml:space="preserve">        </t>
    </r>
    <r>
      <rPr>
        <sz val="10"/>
        <rFont val="Arial"/>
        <family val="2"/>
      </rPr>
      <t>May require homeowner training</t>
    </r>
  </si>
  <si>
    <t>Efficiency and Other Considerations</t>
  </si>
  <si>
    <r>
      <t>·</t>
    </r>
    <r>
      <rPr>
        <sz val="7"/>
        <rFont val="Times New Roman"/>
        <family val="1"/>
      </rPr>
      <t xml:space="preserve">     </t>
    </r>
    <r>
      <rPr>
        <sz val="10"/>
        <rFont val="Arial"/>
        <family val="2"/>
      </rPr>
      <t>Has the greatest potential for inefficiency</t>
    </r>
  </si>
  <si>
    <r>
      <t>·</t>
    </r>
    <r>
      <rPr>
        <sz val="7"/>
        <rFont val="Times New Roman"/>
        <family val="1"/>
      </rPr>
      <t xml:space="preserve">     </t>
    </r>
    <r>
      <rPr>
        <sz val="10"/>
        <rFont val="Arial"/>
        <family val="2"/>
      </rPr>
      <t>May be the hardest type of system to use to meet the WaterSense new home specification requirements</t>
    </r>
  </si>
  <si>
    <r>
      <t>·</t>
    </r>
    <r>
      <rPr>
        <sz val="7"/>
        <rFont val="Times New Roman"/>
        <family val="1"/>
      </rPr>
      <t xml:space="preserve">   </t>
    </r>
    <r>
      <rPr>
        <sz val="10"/>
        <rFont val="Arial"/>
        <family val="2"/>
      </rPr>
      <t>Smaller pipe diameters running directly to fixtures can reduce conductive heat loss compared to trunk and branch systems</t>
    </r>
  </si>
  <si>
    <r>
      <t>·</t>
    </r>
    <r>
      <rPr>
        <sz val="7"/>
        <rFont val="Times New Roman"/>
        <family val="1"/>
      </rPr>
      <t xml:space="preserve">   </t>
    </r>
    <r>
      <rPr>
        <sz val="10"/>
        <rFont val="Arial"/>
        <family val="2"/>
      </rPr>
      <t>Equalizes pressure, allowing fixtures to be used simultaneously without pressure or temperature changes</t>
    </r>
  </si>
  <si>
    <r>
      <t>·</t>
    </r>
    <r>
      <rPr>
        <sz val="7"/>
        <rFont val="Times New Roman"/>
        <family val="1"/>
      </rPr>
      <t xml:space="preserve">   </t>
    </r>
    <r>
      <rPr>
        <sz val="10"/>
        <rFont val="Arial"/>
        <family val="2"/>
      </rPr>
      <t>Elimination of inline fittings reduces pressure loss and allows for even further reduction in pipe diameter over other systems</t>
    </r>
  </si>
  <si>
    <r>
      <t>·</t>
    </r>
    <r>
      <rPr>
        <sz val="7"/>
        <rFont val="Times New Roman"/>
        <family val="1"/>
      </rPr>
      <t xml:space="preserve">   </t>
    </r>
    <r>
      <rPr>
        <sz val="10"/>
        <rFont val="Arial"/>
        <family val="2"/>
      </rPr>
      <t>Reduced pipe diameter delivers hot water faster and with less water and energy waste</t>
    </r>
  </si>
  <si>
    <r>
      <t>·</t>
    </r>
    <r>
      <rPr>
        <sz val="7"/>
        <rFont val="Times New Roman"/>
        <family val="1"/>
      </rPr>
      <t xml:space="preserve">        </t>
    </r>
    <r>
      <rPr>
        <sz val="10"/>
        <rFont val="Arial"/>
        <family val="2"/>
      </rPr>
      <t>If designed properly, can be the most water efficient hot water delivery system</t>
    </r>
  </si>
  <si>
    <t>This tool can be used to calculate the volume of water stored between the source of hot water and individual fixtures.</t>
  </si>
  <si>
    <t xml:space="preserve">Section 3.3 of the </t>
  </si>
  <si>
    <t>WaterSense New Home Specification</t>
  </si>
  <si>
    <t>WaterSense has more information in the</t>
  </si>
  <si>
    <t>Guide for Efficient Hot Water Delivery Systems.</t>
  </si>
  <si>
    <t>About this Tool</t>
  </si>
  <si>
    <t>The table below summarizes the volume of water stored in different sized piping:</t>
  </si>
  <si>
    <t>The volume of water stored in manifolds is estimated at 0.013 gallons per manifold port.</t>
  </si>
  <si>
    <t>How is the Volume Calculated?</t>
  </si>
  <si>
    <t>How to Use This Tool</t>
  </si>
  <si>
    <t>This tool contains several sheets:</t>
  </si>
  <si>
    <t>1. Volume Calculator: Use this sheet to calculate the volume of water stored in the different runs. Start by selecting the system type and use the illustrations to help identify the correct places to enter your data.</t>
  </si>
  <si>
    <t>3. Considerations: Provides a summary of the major considerations for selecting different types of distribution systems.</t>
  </si>
  <si>
    <t>Plumbing is a complicated and resource instensive system that has a major impact on the cost, comfort, and performance of a home. This tool is intended to help calculate the volume of water stored in the system between the source and the fixture and determine whether or not the system will meet the WaterSense criteria.</t>
  </si>
  <si>
    <t>You will need to enable macros in order to use this tool.</t>
  </si>
  <si>
    <t>More Information.</t>
  </si>
  <si>
    <t>requires that hot water distribution systems store no more than</t>
  </si>
  <si>
    <t>0.5 gallons (64 ounces) of water between the source of hot water and the furthest fixture. During inspection, no more than 0.6 gallons (76.8 ounces) of water is allowed to be discharged before a rise of 10° F can be observed.</t>
  </si>
  <si>
    <t>This estimate is based on information provided by the Plastic Pipe and Fittings Association (PPFA).</t>
  </si>
  <si>
    <t>2. Ft &amp; Inch to Decimal Calc: This sheet provides a handy way to convert feet and inches into decimal feet (ex: 5' 6" to 5.5 feet).</t>
  </si>
  <si>
    <t>Builders, plumbers, and other users should always follow industry best practices and local building codes.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</si>
</sst>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1"/>
      <name val="Arial"/>
      <family val="2"/>
    </font>
    <font>
      <b/>
      <sz val="10"/>
      <name val="Arial"/>
      <family val="2"/>
    </font>
    <font>
      <b/>
      <sz val="10"/>
      <color indexed="12"/>
      <name val="Arial"/>
      <family val="2"/>
    </font>
    <font>
      <sz val="10"/>
      <color indexed="8"/>
      <name val="Verdana"/>
      <family val="2"/>
    </font>
    <font>
      <sz val="11"/>
      <name val="Arial"/>
      <family val="2"/>
    </font>
    <font>
      <sz val="10"/>
      <name val="Arial"/>
      <family val="2"/>
    </font>
    <font>
      <sz val="10"/>
      <color theme="1"/>
      <name val="Arial"/>
      <family val="2"/>
    </font>
    <font>
      <b/>
      <sz val="10"/>
      <color theme="1"/>
      <name val="Arial"/>
      <family val="2"/>
    </font>
    <font>
      <u/>
      <sz val="10"/>
      <color theme="10"/>
      <name val="Arial"/>
      <family val="2"/>
    </font>
    <font>
      <u/>
      <sz val="10"/>
      <color theme="11"/>
      <name val="Arial"/>
      <family val="2"/>
    </font>
    <font>
      <sz val="10"/>
      <name val="Symbol"/>
      <family val="1"/>
      <charset val="2"/>
    </font>
    <font>
      <sz val="7"/>
      <name val="Times New Roman"/>
      <family val="1"/>
    </font>
    <font>
      <sz val="12"/>
      <name val="Arial"/>
      <family val="2"/>
    </font>
    <font>
      <u/>
      <sz val="12"/>
      <color theme="10"/>
      <name val="Arial"/>
      <family val="2"/>
    </font>
    <font>
      <b/>
      <sz val="10"/>
      <color rgb="FF000000"/>
      <name val="Arial"/>
      <family val="2"/>
    </font>
    <font>
      <sz val="10"/>
      <color rgb="FF000000"/>
      <name val="Arial"/>
      <family val="2"/>
    </font>
    <font>
      <b/>
      <u/>
      <sz val="12"/>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double">
        <color indexed="64"/>
      </right>
      <top/>
      <bottom/>
      <diagonal/>
    </border>
    <border>
      <left style="medium">
        <color indexed="64"/>
      </left>
      <right style="medium">
        <color auto="1"/>
      </right>
      <top/>
      <bottom style="thin">
        <color auto="1"/>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s>
  <cellStyleXfs count="1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313">
    <xf numFmtId="0" fontId="0" fillId="0" borderId="0" xfId="0"/>
    <xf numFmtId="49" fontId="0" fillId="0" borderId="0" xfId="0" applyNumberFormat="1"/>
    <xf numFmtId="0" fontId="0" fillId="0" borderId="0" xfId="0" applyBorder="1"/>
    <xf numFmtId="49" fontId="0" fillId="0" borderId="0" xfId="0" applyNumberFormat="1" applyBorder="1"/>
    <xf numFmtId="0" fontId="0" fillId="0" borderId="0" xfId="0" applyBorder="1" applyAlignment="1">
      <alignment horizontal="center" wrapText="1"/>
    </xf>
    <xf numFmtId="0" fontId="2" fillId="0" borderId="0" xfId="0" applyFont="1" applyBorder="1" applyAlignment="1">
      <alignment horizontal="center" wrapText="1"/>
    </xf>
    <xf numFmtId="0" fontId="3" fillId="2" borderId="3" xfId="0" applyFont="1" applyFill="1" applyBorder="1"/>
    <xf numFmtId="0" fontId="3" fillId="2" borderId="0" xfId="0" applyFont="1" applyFill="1" applyBorder="1" applyAlignment="1">
      <alignment horizontal="right"/>
    </xf>
    <xf numFmtId="0" fontId="3" fillId="2" borderId="6" xfId="0" applyFont="1" applyFill="1" applyBorder="1" applyAlignment="1">
      <alignment horizontal="right"/>
    </xf>
    <xf numFmtId="0" fontId="3" fillId="2" borderId="6" xfId="0" applyFont="1" applyFill="1" applyBorder="1"/>
    <xf numFmtId="0" fontId="4" fillId="2" borderId="0" xfId="0" applyFont="1" applyFill="1" applyBorder="1" applyAlignment="1">
      <alignment horizontal="center"/>
    </xf>
    <xf numFmtId="0" fontId="4" fillId="2" borderId="0" xfId="0" applyFont="1" applyFill="1" applyBorder="1"/>
    <xf numFmtId="0" fontId="3" fillId="4" borderId="3" xfId="0" applyFont="1" applyFill="1" applyBorder="1"/>
    <xf numFmtId="0" fontId="3" fillId="4" borderId="0" xfId="0" applyFont="1" applyFill="1" applyBorder="1" applyAlignment="1">
      <alignment horizontal="right"/>
    </xf>
    <xf numFmtId="0" fontId="3" fillId="4" borderId="0" xfId="0" applyFont="1" applyFill="1" applyBorder="1"/>
    <xf numFmtId="0" fontId="3" fillId="2" borderId="0" xfId="0" applyFont="1" applyFill="1" applyBorder="1" applyAlignment="1">
      <alignment horizontal="left"/>
    </xf>
    <xf numFmtId="0" fontId="3" fillId="4" borderId="0" xfId="0" applyFont="1" applyFill="1" applyBorder="1" applyAlignment="1">
      <alignment horizontal="right" wrapText="1"/>
    </xf>
    <xf numFmtId="0" fontId="0" fillId="2" borderId="4" xfId="0" applyFill="1" applyBorder="1"/>
    <xf numFmtId="0" fontId="0" fillId="2" borderId="8" xfId="0" applyFill="1" applyBorder="1"/>
    <xf numFmtId="0" fontId="0" fillId="2" borderId="5" xfId="0" applyFill="1" applyBorder="1"/>
    <xf numFmtId="0" fontId="0" fillId="2" borderId="6" xfId="0" applyFill="1" applyBorder="1"/>
    <xf numFmtId="0" fontId="0" fillId="2" borderId="9" xfId="0" applyFill="1" applyBorder="1"/>
    <xf numFmtId="13" fontId="0" fillId="0" borderId="0" xfId="0" applyNumberFormat="1"/>
    <xf numFmtId="0" fontId="0" fillId="0" borderId="0" xfId="0" applyFill="1" applyBorder="1"/>
    <xf numFmtId="0" fontId="5" fillId="0" borderId="0" xfId="0" applyFont="1" applyFill="1" applyBorder="1" applyAlignment="1">
      <alignment horizontal="left" vertical="top" wrapText="1"/>
    </xf>
    <xf numFmtId="1" fontId="0" fillId="0" borderId="0" xfId="0" applyNumberFormat="1"/>
    <xf numFmtId="1" fontId="0" fillId="0" borderId="0" xfId="0" applyNumberFormat="1" applyFill="1" applyBorder="1"/>
    <xf numFmtId="1" fontId="5" fillId="0" borderId="0" xfId="0" applyNumberFormat="1" applyFont="1" applyFill="1" applyBorder="1" applyAlignment="1">
      <alignment horizontal="left" vertical="top" wrapText="1"/>
    </xf>
    <xf numFmtId="2" fontId="0" fillId="2" borderId="6" xfId="0" applyNumberFormat="1" applyFill="1" applyBorder="1"/>
    <xf numFmtId="2" fontId="0" fillId="0" borderId="0" xfId="0" applyNumberFormat="1"/>
    <xf numFmtId="0" fontId="4" fillId="2" borderId="3" xfId="0" applyFont="1" applyFill="1" applyBorder="1"/>
    <xf numFmtId="12" fontId="4" fillId="2" borderId="3" xfId="0" applyNumberFormat="1" applyFont="1" applyFill="1" applyBorder="1"/>
    <xf numFmtId="2" fontId="3" fillId="2" borderId="3" xfId="0" applyNumberFormat="1" applyFont="1" applyFill="1" applyBorder="1" applyAlignment="1">
      <alignment horizontal="right"/>
    </xf>
    <xf numFmtId="2" fontId="3" fillId="4" borderId="10" xfId="0" applyNumberFormat="1" applyFont="1" applyFill="1" applyBorder="1" applyAlignment="1">
      <alignment horizontal="right"/>
    </xf>
    <xf numFmtId="2" fontId="3" fillId="4" borderId="11" xfId="0" applyNumberFormat="1" applyFont="1" applyFill="1" applyBorder="1" applyAlignment="1">
      <alignment horizontal="left"/>
    </xf>
    <xf numFmtId="13" fontId="0" fillId="0" borderId="0" xfId="0" applyNumberFormat="1" applyBorder="1"/>
    <xf numFmtId="13" fontId="0" fillId="0" borderId="0" xfId="0" applyNumberFormat="1" applyAlignment="1">
      <alignment horizontal="left"/>
    </xf>
    <xf numFmtId="0" fontId="0" fillId="0" borderId="0" xfId="0" applyAlignment="1">
      <alignment horizontal="left"/>
    </xf>
    <xf numFmtId="13" fontId="3" fillId="2" borderId="3" xfId="0" applyNumberFormat="1" applyFont="1" applyFill="1" applyBorder="1" applyAlignment="1">
      <alignment horizontal="right"/>
    </xf>
    <xf numFmtId="13" fontId="0" fillId="2" borderId="6" xfId="0" applyNumberFormat="1" applyFill="1" applyBorder="1"/>
    <xf numFmtId="13" fontId="0" fillId="2" borderId="6" xfId="0" applyNumberFormat="1" applyFill="1" applyBorder="1" applyAlignment="1">
      <alignment horizontal="right"/>
    </xf>
    <xf numFmtId="13" fontId="0" fillId="0" borderId="0" xfId="0" applyNumberFormat="1" applyAlignment="1">
      <alignment horizontal="right"/>
    </xf>
    <xf numFmtId="1" fontId="3" fillId="2" borderId="3" xfId="0" applyNumberFormat="1" applyFont="1" applyFill="1" applyBorder="1" applyAlignment="1">
      <alignment horizontal="right"/>
    </xf>
    <xf numFmtId="1" fontId="0" fillId="2" borderId="6" xfId="0" applyNumberFormat="1" applyFill="1" applyBorder="1"/>
    <xf numFmtId="1" fontId="0" fillId="4" borderId="10" xfId="0" applyNumberFormat="1" applyFill="1" applyBorder="1"/>
    <xf numFmtId="0" fontId="0" fillId="4" borderId="12" xfId="0" applyNumberFormat="1" applyFill="1" applyBorder="1" applyAlignment="1">
      <alignment horizontal="left"/>
    </xf>
    <xf numFmtId="13" fontId="0" fillId="4" borderId="12" xfId="0" applyNumberFormat="1" applyFill="1" applyBorder="1" applyAlignment="1">
      <alignment horizontal="left"/>
    </xf>
    <xf numFmtId="0" fontId="0" fillId="4" borderId="11" xfId="0" applyFill="1" applyBorder="1" applyAlignment="1">
      <alignment horizontal="left"/>
    </xf>
    <xf numFmtId="9" fontId="5" fillId="2" borderId="8" xfId="0" applyNumberFormat="1" applyFont="1" applyFill="1" applyBorder="1" applyAlignment="1">
      <alignment horizontal="left" vertical="top" wrapText="1"/>
    </xf>
    <xf numFmtId="0" fontId="5" fillId="2" borderId="8" xfId="0" quotePrefix="1" applyFont="1" applyFill="1" applyBorder="1" applyAlignment="1">
      <alignment horizontal="left" vertical="top" wrapText="1"/>
    </xf>
    <xf numFmtId="0" fontId="5" fillId="2" borderId="8" xfId="0" applyFont="1" applyFill="1" applyBorder="1" applyAlignment="1">
      <alignment horizontal="left" vertical="top" wrapText="1"/>
    </xf>
    <xf numFmtId="10" fontId="5" fillId="2" borderId="8" xfId="0" applyNumberFormat="1" applyFont="1" applyFill="1" applyBorder="1" applyAlignment="1">
      <alignment horizontal="left" vertical="top" wrapText="1"/>
    </xf>
    <xf numFmtId="1" fontId="0" fillId="0" borderId="0" xfId="0" applyNumberFormat="1" applyBorder="1"/>
    <xf numFmtId="0" fontId="0" fillId="2" borderId="6" xfId="0" applyNumberFormat="1" applyFill="1" applyBorder="1" applyAlignment="1">
      <alignment horizontal="left"/>
    </xf>
    <xf numFmtId="13" fontId="0" fillId="2" borderId="6" xfId="0" applyNumberFormat="1" applyFill="1" applyBorder="1" applyAlignment="1">
      <alignment horizontal="left"/>
    </xf>
    <xf numFmtId="0" fontId="0" fillId="2" borderId="6" xfId="0" applyFill="1" applyBorder="1" applyAlignment="1">
      <alignment horizontal="left"/>
    </xf>
    <xf numFmtId="2" fontId="0" fillId="2" borderId="0" xfId="0" applyNumberFormat="1" applyFill="1"/>
    <xf numFmtId="2" fontId="3" fillId="4" borderId="10" xfId="0" applyNumberFormat="1" applyFont="1" applyFill="1" applyBorder="1" applyAlignment="1"/>
    <xf numFmtId="2" fontId="3" fillId="4" borderId="11" xfId="0" applyNumberFormat="1" applyFont="1" applyFill="1" applyBorder="1" applyAlignment="1"/>
    <xf numFmtId="1" fontId="3" fillId="4" borderId="10" xfId="0" applyNumberFormat="1" applyFont="1" applyFill="1" applyBorder="1"/>
    <xf numFmtId="0" fontId="3" fillId="4" borderId="12" xfId="0" applyNumberFormat="1" applyFont="1" applyFill="1" applyBorder="1" applyAlignment="1">
      <alignment horizontal="left"/>
    </xf>
    <xf numFmtId="13" fontId="3" fillId="4" borderId="12" xfId="0" applyNumberFormat="1" applyFont="1" applyFill="1" applyBorder="1" applyAlignment="1">
      <alignment horizontal="left"/>
    </xf>
    <xf numFmtId="0" fontId="3" fillId="4" borderId="11" xfId="0" applyFont="1" applyFill="1" applyBorder="1" applyAlignment="1">
      <alignment horizontal="left"/>
    </xf>
    <xf numFmtId="2" fontId="0" fillId="5" borderId="7" xfId="0" applyNumberFormat="1" applyFill="1" applyBorder="1"/>
    <xf numFmtId="1" fontId="0" fillId="5" borderId="2" xfId="0" applyNumberFormat="1" applyFill="1" applyBorder="1"/>
    <xf numFmtId="2" fontId="0" fillId="5" borderId="3" xfId="0" applyNumberFormat="1" applyFill="1" applyBorder="1"/>
    <xf numFmtId="13" fontId="0" fillId="5" borderId="3" xfId="0" applyNumberFormat="1" applyFill="1" applyBorder="1" applyAlignment="1">
      <alignment horizontal="right"/>
    </xf>
    <xf numFmtId="13" fontId="0" fillId="5" borderId="3" xfId="0" applyNumberFormat="1" applyFill="1" applyBorder="1"/>
    <xf numFmtId="2" fontId="0" fillId="5" borderId="1" xfId="0" applyNumberFormat="1" applyFill="1" applyBorder="1"/>
    <xf numFmtId="2" fontId="0" fillId="5" borderId="2" xfId="0" applyNumberFormat="1" applyFill="1" applyBorder="1"/>
    <xf numFmtId="0" fontId="4" fillId="2" borderId="0" xfId="0" applyFont="1" applyFill="1" applyBorder="1" applyAlignment="1">
      <alignment horizontal="right"/>
    </xf>
    <xf numFmtId="0" fontId="3" fillId="5" borderId="10" xfId="0" applyFont="1" applyFill="1" applyBorder="1" applyAlignment="1">
      <alignment horizontal="right"/>
    </xf>
    <xf numFmtId="0" fontId="3" fillId="5" borderId="12" xfId="0" applyFont="1" applyFill="1" applyBorder="1" applyAlignment="1">
      <alignment horizontal="left"/>
    </xf>
    <xf numFmtId="0" fontId="3" fillId="5" borderId="12" xfId="0" applyFont="1" applyFill="1" applyBorder="1" applyAlignment="1">
      <alignment horizontal="right" wrapText="1"/>
    </xf>
    <xf numFmtId="0" fontId="3" fillId="5" borderId="11" xfId="0" applyFont="1" applyFill="1" applyBorder="1" applyAlignment="1">
      <alignment horizontal="left"/>
    </xf>
    <xf numFmtId="0" fontId="3" fillId="2" borderId="0" xfId="0" applyFont="1" applyFill="1" applyBorder="1"/>
    <xf numFmtId="0" fontId="3" fillId="2" borderId="6" xfId="0" applyFont="1" applyFill="1" applyBorder="1" applyAlignment="1">
      <alignment horizontal="left"/>
    </xf>
    <xf numFmtId="0" fontId="3" fillId="2" borderId="3" xfId="0" applyFont="1" applyFill="1" applyBorder="1" applyAlignment="1">
      <alignment horizontal="left"/>
    </xf>
    <xf numFmtId="0" fontId="3" fillId="4" borderId="3" xfId="0" applyFont="1" applyFill="1" applyBorder="1" applyAlignment="1">
      <alignment horizontal="left"/>
    </xf>
    <xf numFmtId="0" fontId="3" fillId="4" borderId="0" xfId="0" applyFont="1" applyFill="1" applyBorder="1" applyAlignment="1">
      <alignment horizontal="left"/>
    </xf>
    <xf numFmtId="49" fontId="2" fillId="0" borderId="0" xfId="0" applyNumberFormat="1" applyFont="1" applyBorder="1"/>
    <xf numFmtId="0" fontId="2" fillId="0" borderId="0" xfId="0" applyFont="1" applyBorder="1"/>
    <xf numFmtId="0" fontId="2" fillId="7" borderId="0" xfId="0" applyFont="1" applyFill="1" applyBorder="1" applyAlignment="1">
      <alignment horizontal="center" wrapText="1"/>
    </xf>
    <xf numFmtId="49" fontId="3" fillId="7" borderId="13" xfId="0" applyNumberFormat="1" applyFont="1" applyFill="1" applyBorder="1"/>
    <xf numFmtId="0" fontId="3" fillId="7" borderId="14" xfId="0" applyFont="1" applyFill="1" applyBorder="1"/>
    <xf numFmtId="49" fontId="0" fillId="7" borderId="15" xfId="0" applyNumberFormat="1" applyFill="1" applyBorder="1"/>
    <xf numFmtId="0" fontId="0" fillId="7" borderId="1" xfId="0" applyFill="1" applyBorder="1"/>
    <xf numFmtId="49" fontId="7" fillId="7" borderId="15" xfId="0" applyNumberFormat="1" applyFont="1" applyFill="1" applyBorder="1"/>
    <xf numFmtId="49" fontId="7" fillId="7" borderId="17" xfId="0" applyNumberFormat="1" applyFont="1" applyFill="1" applyBorder="1"/>
    <xf numFmtId="0" fontId="0" fillId="7" borderId="18" xfId="0" applyFill="1" applyBorder="1"/>
    <xf numFmtId="0" fontId="0" fillId="7" borderId="19" xfId="0" applyFill="1" applyBorder="1"/>
    <xf numFmtId="49" fontId="3" fillId="0" borderId="0" xfId="0" applyNumberFormat="1" applyFont="1" applyFill="1" applyBorder="1"/>
    <xf numFmtId="0" fontId="3" fillId="0" borderId="0" xfId="0" applyFont="1" applyFill="1" applyBorder="1"/>
    <xf numFmtId="0" fontId="2" fillId="7" borderId="1" xfId="0" applyFont="1" applyFill="1" applyBorder="1" applyAlignment="1">
      <alignment horizontal="center" wrapText="1"/>
    </xf>
    <xf numFmtId="0" fontId="2" fillId="7" borderId="1" xfId="0" applyFont="1" applyFill="1" applyBorder="1"/>
    <xf numFmtId="49" fontId="2" fillId="7" borderId="13" xfId="0" applyNumberFormat="1" applyFont="1" applyFill="1" applyBorder="1"/>
    <xf numFmtId="0" fontId="2" fillId="7" borderId="14" xfId="0" applyFont="1" applyFill="1" applyBorder="1" applyAlignment="1">
      <alignment horizontal="center" wrapText="1"/>
    </xf>
    <xf numFmtId="0" fontId="2" fillId="7" borderId="23" xfId="0" applyFont="1" applyFill="1" applyBorder="1" applyAlignment="1">
      <alignment horizontal="center" wrapText="1"/>
    </xf>
    <xf numFmtId="49" fontId="2" fillId="7" borderId="15" xfId="0" applyNumberFormat="1" applyFont="1" applyFill="1" applyBorder="1"/>
    <xf numFmtId="0" fontId="2" fillId="7" borderId="16" xfId="0" applyFont="1" applyFill="1" applyBorder="1" applyAlignment="1">
      <alignment horizontal="center" wrapText="1"/>
    </xf>
    <xf numFmtId="49" fontId="2" fillId="7" borderId="17" xfId="0" applyNumberFormat="1" applyFont="1" applyFill="1" applyBorder="1"/>
    <xf numFmtId="0" fontId="2" fillId="7" borderId="18" xfId="0" applyFont="1" applyFill="1" applyBorder="1"/>
    <xf numFmtId="0" fontId="2" fillId="7" borderId="18" xfId="0" applyFont="1" applyFill="1" applyBorder="1" applyAlignment="1">
      <alignment horizontal="center" wrapText="1"/>
    </xf>
    <xf numFmtId="0" fontId="2" fillId="7" borderId="19" xfId="0" applyFont="1" applyFill="1" applyBorder="1" applyAlignment="1">
      <alignment horizontal="center" wrapText="1"/>
    </xf>
    <xf numFmtId="49" fontId="2" fillId="7" borderId="26" xfId="0" applyNumberFormat="1" applyFont="1" applyFill="1" applyBorder="1"/>
    <xf numFmtId="0" fontId="2" fillId="7" borderId="27" xfId="0" applyFont="1" applyFill="1" applyBorder="1" applyAlignment="1">
      <alignment horizontal="center" wrapText="1"/>
    </xf>
    <xf numFmtId="0" fontId="2" fillId="7" borderId="20" xfId="0" applyFont="1" applyFill="1" applyBorder="1"/>
    <xf numFmtId="49" fontId="6" fillId="7" borderId="28" xfId="0" applyNumberFormat="1" applyFont="1" applyFill="1" applyBorder="1"/>
    <xf numFmtId="0" fontId="2" fillId="7" borderId="29" xfId="0" applyFont="1" applyFill="1" applyBorder="1"/>
    <xf numFmtId="49" fontId="6" fillId="7" borderId="30" xfId="0" applyNumberFormat="1" applyFont="1" applyFill="1" applyBorder="1"/>
    <xf numFmtId="0" fontId="2" fillId="7" borderId="31" xfId="0" applyFont="1" applyFill="1" applyBorder="1" applyAlignment="1">
      <alignment horizontal="center" wrapText="1"/>
    </xf>
    <xf numFmtId="0" fontId="2" fillId="7" borderId="32" xfId="0" applyFont="1" applyFill="1" applyBorder="1"/>
    <xf numFmtId="0" fontId="3" fillId="2" borderId="27" xfId="0" applyFont="1" applyFill="1" applyBorder="1"/>
    <xf numFmtId="0" fontId="0" fillId="2" borderId="20" xfId="0" applyFill="1" applyBorder="1"/>
    <xf numFmtId="49" fontId="3" fillId="2" borderId="28" xfId="0" applyNumberFormat="1" applyFont="1" applyFill="1" applyBorder="1" applyAlignment="1">
      <alignment horizontal="right"/>
    </xf>
    <xf numFmtId="0" fontId="0" fillId="2" borderId="29" xfId="0" applyFill="1" applyBorder="1"/>
    <xf numFmtId="49" fontId="3" fillId="2" borderId="33" xfId="0" applyNumberFormat="1" applyFont="1" applyFill="1" applyBorder="1"/>
    <xf numFmtId="0" fontId="0" fillId="2" borderId="34" xfId="0" applyFill="1" applyBorder="1"/>
    <xf numFmtId="49" fontId="3" fillId="2" borderId="35" xfId="0" applyNumberFormat="1" applyFont="1" applyFill="1" applyBorder="1"/>
    <xf numFmtId="0" fontId="0" fillId="2" borderId="36" xfId="0" applyFill="1" applyBorder="1"/>
    <xf numFmtId="49" fontId="3" fillId="2" borderId="33" xfId="0" applyNumberFormat="1" applyFont="1" applyFill="1" applyBorder="1" applyAlignment="1">
      <alignment horizontal="right"/>
    </xf>
    <xf numFmtId="49" fontId="3" fillId="4" borderId="35" xfId="0" applyNumberFormat="1" applyFont="1" applyFill="1" applyBorder="1"/>
    <xf numFmtId="0" fontId="0" fillId="4" borderId="36" xfId="0" applyFill="1" applyBorder="1"/>
    <xf numFmtId="49" fontId="3" fillId="4" borderId="28" xfId="0" applyNumberFormat="1" applyFont="1" applyFill="1" applyBorder="1" applyAlignment="1">
      <alignment horizontal="right"/>
    </xf>
    <xf numFmtId="0" fontId="0" fillId="4" borderId="29" xfId="0" applyFill="1" applyBorder="1"/>
    <xf numFmtId="49" fontId="3" fillId="4" borderId="30" xfId="0" applyNumberFormat="1" applyFont="1" applyFill="1" applyBorder="1"/>
    <xf numFmtId="0" fontId="3" fillId="4" borderId="31" xfId="0" applyFont="1" applyFill="1" applyBorder="1"/>
    <xf numFmtId="0" fontId="0" fillId="4" borderId="32" xfId="0" applyFill="1" applyBorder="1"/>
    <xf numFmtId="0" fontId="4" fillId="0" borderId="1" xfId="0" applyFont="1" applyBorder="1" applyProtection="1">
      <protection locked="0"/>
    </xf>
    <xf numFmtId="12" fontId="4" fillId="0" borderId="1" xfId="0" applyNumberFormat="1" applyFont="1" applyBorder="1" applyProtection="1">
      <protection locked="0"/>
    </xf>
    <xf numFmtId="49" fontId="7" fillId="0" borderId="0" xfId="0" applyNumberFormat="1" applyFont="1" applyBorder="1" applyAlignment="1">
      <alignment wrapText="1"/>
    </xf>
    <xf numFmtId="0" fontId="0" fillId="7" borderId="0" xfId="0" applyFill="1" applyBorder="1"/>
    <xf numFmtId="0" fontId="9" fillId="7" borderId="0" xfId="0" applyFont="1" applyFill="1" applyBorder="1"/>
    <xf numFmtId="0" fontId="8" fillId="7" borderId="0" xfId="0" applyFont="1" applyFill="1" applyBorder="1"/>
    <xf numFmtId="49" fontId="9" fillId="7" borderId="26" xfId="0" applyNumberFormat="1" applyFont="1" applyFill="1" applyBorder="1"/>
    <xf numFmtId="0" fontId="9" fillId="7" borderId="27" xfId="0" applyFont="1" applyFill="1" applyBorder="1"/>
    <xf numFmtId="0" fontId="8" fillId="7" borderId="20" xfId="0" applyFont="1" applyFill="1" applyBorder="1"/>
    <xf numFmtId="49" fontId="9" fillId="7" borderId="28" xfId="0" applyNumberFormat="1" applyFont="1" applyFill="1" applyBorder="1" applyAlignment="1">
      <alignment horizontal="right"/>
    </xf>
    <xf numFmtId="0" fontId="9" fillId="7" borderId="0" xfId="0" applyFont="1" applyFill="1" applyBorder="1" applyAlignment="1">
      <alignment horizontal="right"/>
    </xf>
    <xf numFmtId="0" fontId="8" fillId="7" borderId="29" xfId="0" applyFont="1" applyFill="1" applyBorder="1"/>
    <xf numFmtId="0" fontId="9" fillId="7" borderId="0" xfId="0" applyFont="1" applyFill="1" applyBorder="1" applyAlignment="1">
      <alignment horizontal="left"/>
    </xf>
    <xf numFmtId="0" fontId="9" fillId="7" borderId="31" xfId="0" applyFont="1" applyFill="1" applyBorder="1" applyAlignment="1">
      <alignment horizontal="right"/>
    </xf>
    <xf numFmtId="0" fontId="8" fillId="7" borderId="32" xfId="0" applyFont="1" applyFill="1" applyBorder="1"/>
    <xf numFmtId="0" fontId="0" fillId="6" borderId="0" xfId="0" applyFill="1" applyBorder="1"/>
    <xf numFmtId="0" fontId="2" fillId="6" borderId="0" xfId="0" applyFont="1" applyFill="1" applyBorder="1" applyAlignment="1">
      <alignment horizontal="center" wrapText="1"/>
    </xf>
    <xf numFmtId="49" fontId="2" fillId="6" borderId="0" xfId="0" applyNumberFormat="1" applyFont="1" applyFill="1" applyBorder="1"/>
    <xf numFmtId="49" fontId="0" fillId="7" borderId="28" xfId="0" applyNumberFormat="1" applyFill="1" applyBorder="1"/>
    <xf numFmtId="49" fontId="0" fillId="7" borderId="30" xfId="0" applyNumberFormat="1" applyFill="1" applyBorder="1"/>
    <xf numFmtId="0" fontId="0" fillId="7" borderId="31" xfId="0" applyFill="1" applyBorder="1"/>
    <xf numFmtId="0" fontId="8" fillId="7" borderId="31" xfId="0" applyFont="1" applyFill="1" applyBorder="1"/>
    <xf numFmtId="0" fontId="0" fillId="0" borderId="1" xfId="0" applyBorder="1"/>
    <xf numFmtId="0" fontId="2" fillId="0" borderId="1" xfId="0" applyFont="1" applyBorder="1" applyAlignment="1">
      <alignment horizontal="center" wrapText="1"/>
    </xf>
    <xf numFmtId="0" fontId="2" fillId="6" borderId="1" xfId="0" applyFont="1" applyFill="1" applyBorder="1"/>
    <xf numFmtId="0" fontId="0" fillId="0" borderId="15" xfId="0" applyBorder="1"/>
    <xf numFmtId="0" fontId="0" fillId="0" borderId="16" xfId="0" applyBorder="1"/>
    <xf numFmtId="0" fontId="2" fillId="0" borderId="16" xfId="0" applyFont="1" applyBorder="1" applyAlignment="1">
      <alignment horizontal="center" wrapText="1"/>
    </xf>
    <xf numFmtId="0" fontId="0" fillId="0" borderId="17" xfId="0" applyBorder="1"/>
    <xf numFmtId="0" fontId="0" fillId="0" borderId="19" xfId="0" applyBorder="1"/>
    <xf numFmtId="0" fontId="3" fillId="0" borderId="1" xfId="0" applyFont="1" applyBorder="1"/>
    <xf numFmtId="0" fontId="0" fillId="0" borderId="1" xfId="0" applyBorder="1" applyAlignment="1">
      <alignment horizontal="left"/>
    </xf>
    <xf numFmtId="0" fontId="3" fillId="0" borderId="38" xfId="0" applyFont="1" applyBorder="1"/>
    <xf numFmtId="0" fontId="0" fillId="0" borderId="39" xfId="0" applyBorder="1"/>
    <xf numFmtId="0" fontId="0" fillId="0" borderId="40" xfId="0" applyBorder="1"/>
    <xf numFmtId="0" fontId="7" fillId="0" borderId="39" xfId="0" applyFont="1" applyBorder="1"/>
    <xf numFmtId="0" fontId="3" fillId="0" borderId="26" xfId="0" applyFont="1" applyBorder="1"/>
    <xf numFmtId="0" fontId="0" fillId="0" borderId="27" xfId="0" applyBorder="1"/>
    <xf numFmtId="0" fontId="0" fillId="0" borderId="20" xfId="0" applyBorder="1"/>
    <xf numFmtId="0" fontId="3" fillId="7" borderId="23" xfId="0" applyFont="1" applyFill="1" applyBorder="1"/>
    <xf numFmtId="0" fontId="0" fillId="7" borderId="10" xfId="0" applyFill="1" applyBorder="1" applyAlignment="1"/>
    <xf numFmtId="0" fontId="0" fillId="7" borderId="11" xfId="0" applyFill="1" applyBorder="1" applyAlignment="1"/>
    <xf numFmtId="2" fontId="0" fillId="7" borderId="16" xfId="0" applyNumberFormat="1" applyFill="1" applyBorder="1"/>
    <xf numFmtId="0" fontId="3" fillId="5" borderId="5" xfId="0" applyFont="1" applyFill="1" applyBorder="1" applyAlignment="1">
      <alignment horizontal="right"/>
    </xf>
    <xf numFmtId="0" fontId="3" fillId="5" borderId="6" xfId="0" applyFont="1" applyFill="1" applyBorder="1" applyAlignment="1">
      <alignment horizontal="right" wrapText="1"/>
    </xf>
    <xf numFmtId="0" fontId="4" fillId="3" borderId="37" xfId="0" applyFont="1" applyFill="1" applyBorder="1" applyAlignment="1" applyProtection="1">
      <alignment horizontal="right"/>
      <protection locked="0"/>
    </xf>
    <xf numFmtId="0" fontId="4" fillId="3" borderId="37" xfId="0" applyFont="1" applyFill="1" applyBorder="1" applyProtection="1">
      <protection locked="0"/>
    </xf>
    <xf numFmtId="0" fontId="2" fillId="0" borderId="18" xfId="0" applyFont="1" applyBorder="1" applyAlignment="1">
      <alignment horizontal="center" wrapText="1"/>
    </xf>
    <xf numFmtId="0" fontId="3" fillId="2" borderId="6" xfId="0" applyFont="1" applyFill="1" applyBorder="1" applyProtection="1">
      <protection hidden="1"/>
    </xf>
    <xf numFmtId="0" fontId="0" fillId="0" borderId="39" xfId="0" applyFont="1" applyFill="1" applyBorder="1"/>
    <xf numFmtId="0" fontId="3" fillId="2" borderId="26" xfId="0" applyNumberFormat="1" applyFont="1" applyFill="1" applyBorder="1"/>
    <xf numFmtId="0" fontId="2" fillId="7" borderId="31" xfId="0" applyFont="1" applyFill="1" applyBorder="1" applyAlignment="1" applyProtection="1">
      <alignment horizontal="center" wrapText="1"/>
      <protection hidden="1"/>
    </xf>
    <xf numFmtId="0" fontId="0" fillId="0" borderId="44" xfId="0" applyBorder="1"/>
    <xf numFmtId="0" fontId="0" fillId="0" borderId="40" xfId="0" applyFont="1" applyFill="1" applyBorder="1"/>
    <xf numFmtId="0" fontId="7" fillId="0" borderId="1" xfId="0" applyFont="1" applyBorder="1" applyAlignment="1">
      <alignment horizontal="center"/>
    </xf>
    <xf numFmtId="0" fontId="7" fillId="0" borderId="1" xfId="0" applyFont="1" applyBorder="1"/>
    <xf numFmtId="0" fontId="3" fillId="0" borderId="13" xfId="0" applyFont="1" applyBorder="1"/>
    <xf numFmtId="0" fontId="0" fillId="0" borderId="14" xfId="0" applyBorder="1" applyAlignment="1">
      <alignment horizontal="center" wrapText="1"/>
    </xf>
    <xf numFmtId="0" fontId="0" fillId="0" borderId="14" xfId="0" applyBorder="1"/>
    <xf numFmtId="49" fontId="0" fillId="0" borderId="23" xfId="0" applyNumberFormat="1" applyBorder="1"/>
    <xf numFmtId="0" fontId="7" fillId="0" borderId="16" xfId="0" applyFont="1" applyBorder="1"/>
    <xf numFmtId="0" fontId="0" fillId="0" borderId="15" xfId="0" applyFill="1" applyBorder="1"/>
    <xf numFmtId="49" fontId="7" fillId="0" borderId="16" xfId="0" applyNumberFormat="1" applyFont="1" applyBorder="1"/>
    <xf numFmtId="0" fontId="0" fillId="0" borderId="17" xfId="0" applyFill="1" applyBorder="1"/>
    <xf numFmtId="0" fontId="7" fillId="0" borderId="18" xfId="0" applyFont="1" applyBorder="1" applyAlignment="1">
      <alignment horizontal="center"/>
    </xf>
    <xf numFmtId="0" fontId="7" fillId="0" borderId="18" xfId="0" applyFont="1" applyBorder="1"/>
    <xf numFmtId="0" fontId="7" fillId="0" borderId="19" xfId="0" applyFont="1" applyBorder="1"/>
    <xf numFmtId="0" fontId="0" fillId="0" borderId="0" xfId="0" applyBorder="1" applyAlignment="1"/>
    <xf numFmtId="0" fontId="0" fillId="0" borderId="0" xfId="0" applyBorder="1" applyAlignment="1">
      <alignment horizontal="left" wrapText="1"/>
    </xf>
    <xf numFmtId="0" fontId="0" fillId="0" borderId="0" xfId="0" applyBorder="1" applyAlignment="1">
      <alignment wrapText="1"/>
    </xf>
    <xf numFmtId="0" fontId="0" fillId="0" borderId="0" xfId="0" applyNumberFormat="1" applyBorder="1"/>
    <xf numFmtId="0" fontId="0" fillId="0" borderId="0" xfId="0" applyNumberFormat="1" applyBorder="1" applyAlignment="1">
      <alignment horizontal="left"/>
    </xf>
    <xf numFmtId="49" fontId="9" fillId="7" borderId="28" xfId="0" applyNumberFormat="1" applyFont="1" applyFill="1" applyBorder="1" applyAlignment="1">
      <alignment horizontal="right" wrapText="1"/>
    </xf>
    <xf numFmtId="0" fontId="7" fillId="0" borderId="0" xfId="0" applyFont="1" applyBorder="1" applyAlignment="1">
      <alignment horizontal="center" wrapText="1"/>
    </xf>
    <xf numFmtId="0" fontId="0" fillId="0" borderId="1" xfId="0" applyBorder="1" applyAlignment="1">
      <alignment horizontal="center" wrapText="1"/>
    </xf>
    <xf numFmtId="0" fontId="0" fillId="0" borderId="15" xfId="0" applyBorder="1" applyAlignment="1">
      <alignment horizontal="right" wrapText="1"/>
    </xf>
    <xf numFmtId="0" fontId="0" fillId="0" borderId="16" xfId="0" applyNumberFormat="1" applyBorder="1" applyAlignment="1">
      <alignment horizontal="left"/>
    </xf>
    <xf numFmtId="0" fontId="0" fillId="0" borderId="15" xfId="0" applyBorder="1" applyAlignment="1">
      <alignment horizontal="right"/>
    </xf>
    <xf numFmtId="0" fontId="0" fillId="0" borderId="15" xfId="0" applyFill="1" applyBorder="1" applyAlignment="1">
      <alignment horizontal="right"/>
    </xf>
    <xf numFmtId="0" fontId="0" fillId="0" borderId="15" xfId="0" applyFill="1" applyBorder="1" applyAlignment="1">
      <alignment horizontal="right" wrapText="1"/>
    </xf>
    <xf numFmtId="0" fontId="0" fillId="0" borderId="17" xfId="0" applyFill="1" applyBorder="1" applyAlignment="1">
      <alignment horizontal="right" wrapText="1"/>
    </xf>
    <xf numFmtId="0" fontId="0" fillId="0" borderId="18" xfId="0" applyBorder="1" applyAlignment="1">
      <alignment horizontal="center" wrapText="1"/>
    </xf>
    <xf numFmtId="0" fontId="0" fillId="0" borderId="19" xfId="0" applyNumberFormat="1" applyBorder="1" applyAlignment="1">
      <alignment horizontal="left"/>
    </xf>
    <xf numFmtId="0" fontId="7" fillId="0" borderId="47" xfId="0" applyFont="1" applyBorder="1"/>
    <xf numFmtId="0" fontId="3" fillId="0" borderId="0" xfId="0" applyFont="1" applyFill="1" applyBorder="1" applyAlignment="1">
      <alignment horizontal="center" wrapText="1"/>
    </xf>
    <xf numFmtId="49" fontId="0" fillId="0" borderId="6" xfId="0" applyNumberFormat="1" applyBorder="1"/>
    <xf numFmtId="0" fontId="7" fillId="0" borderId="12" xfId="0" applyFont="1" applyBorder="1"/>
    <xf numFmtId="49" fontId="7" fillId="0" borderId="12" xfId="0" applyNumberFormat="1" applyFont="1" applyBorder="1"/>
    <xf numFmtId="0" fontId="7" fillId="0" borderId="3" xfId="0" applyFont="1" applyBorder="1"/>
    <xf numFmtId="0" fontId="7" fillId="0" borderId="23" xfId="0" applyFont="1" applyBorder="1" applyAlignment="1">
      <alignment horizontal="center" wrapText="1"/>
    </xf>
    <xf numFmtId="0" fontId="4" fillId="0" borderId="49" xfId="0" applyFont="1" applyBorder="1" applyProtection="1">
      <protection locked="0"/>
    </xf>
    <xf numFmtId="12" fontId="4" fillId="0" borderId="49" xfId="0" applyNumberFormat="1" applyFont="1" applyBorder="1" applyProtection="1">
      <protection locked="0"/>
    </xf>
    <xf numFmtId="2" fontId="0" fillId="5" borderId="50" xfId="0" applyNumberFormat="1" applyFill="1" applyBorder="1"/>
    <xf numFmtId="2" fontId="0" fillId="5" borderId="4" xfId="0" applyNumberFormat="1" applyFill="1" applyBorder="1"/>
    <xf numFmtId="1" fontId="0" fillId="5" borderId="4" xfId="0" applyNumberFormat="1" applyFill="1" applyBorder="1"/>
    <xf numFmtId="2" fontId="0" fillId="5" borderId="0" xfId="0" applyNumberFormat="1" applyFill="1" applyBorder="1"/>
    <xf numFmtId="13" fontId="0" fillId="5" borderId="0" xfId="0" applyNumberFormat="1" applyFill="1" applyBorder="1" applyAlignment="1">
      <alignment horizontal="right"/>
    </xf>
    <xf numFmtId="13" fontId="0" fillId="5" borderId="0" xfId="0" applyNumberFormat="1" applyFill="1" applyBorder="1"/>
    <xf numFmtId="2" fontId="3" fillId="4" borderId="5" xfId="0" applyNumberFormat="1" applyFont="1" applyFill="1" applyBorder="1" applyAlignment="1"/>
    <xf numFmtId="2" fontId="3" fillId="4" borderId="9" xfId="0" applyNumberFormat="1" applyFont="1" applyFill="1" applyBorder="1" applyAlignment="1"/>
    <xf numFmtId="1" fontId="3" fillId="4" borderId="5" xfId="0" applyNumberFormat="1" applyFont="1" applyFill="1" applyBorder="1"/>
    <xf numFmtId="0" fontId="3" fillId="4" borderId="6" xfId="0" applyNumberFormat="1" applyFont="1" applyFill="1" applyBorder="1" applyAlignment="1">
      <alignment horizontal="left"/>
    </xf>
    <xf numFmtId="13" fontId="3" fillId="4" borderId="6" xfId="0" applyNumberFormat="1" applyFont="1" applyFill="1" applyBorder="1" applyAlignment="1">
      <alignment horizontal="left"/>
    </xf>
    <xf numFmtId="0" fontId="3" fillId="4" borderId="9" xfId="0" applyFont="1" applyFill="1" applyBorder="1" applyAlignment="1">
      <alignment horizontal="left"/>
    </xf>
    <xf numFmtId="0" fontId="0" fillId="2" borderId="0" xfId="0" applyFill="1" applyBorder="1"/>
    <xf numFmtId="12" fontId="0" fillId="2" borderId="0" xfId="0" applyNumberFormat="1" applyFill="1" applyBorder="1"/>
    <xf numFmtId="2" fontId="0" fillId="2" borderId="0" xfId="0" applyNumberFormat="1" applyFill="1" applyBorder="1"/>
    <xf numFmtId="1" fontId="0" fillId="2" borderId="0" xfId="0" applyNumberFormat="1" applyFill="1" applyBorder="1"/>
    <xf numFmtId="13" fontId="0" fillId="2" borderId="0" xfId="0" applyNumberFormat="1" applyFill="1" applyBorder="1" applyAlignment="1">
      <alignment horizontal="right"/>
    </xf>
    <xf numFmtId="13" fontId="0" fillId="2" borderId="0" xfId="0" applyNumberFormat="1" applyFill="1" applyBorder="1"/>
    <xf numFmtId="49" fontId="0" fillId="2" borderId="0" xfId="0" applyNumberFormat="1" applyFill="1" applyBorder="1"/>
    <xf numFmtId="13" fontId="0" fillId="2" borderId="0" xfId="0" applyNumberFormat="1" applyFill="1" applyBorder="1" applyAlignment="1">
      <alignment horizontal="left"/>
    </xf>
    <xf numFmtId="0" fontId="0" fillId="2" borderId="0" xfId="0" applyFill="1" applyBorder="1" applyAlignment="1">
      <alignment horizontal="left"/>
    </xf>
    <xf numFmtId="0" fontId="3" fillId="2" borderId="1" xfId="0" applyFont="1" applyFill="1" applyBorder="1"/>
    <xf numFmtId="0" fontId="7" fillId="7" borderId="0" xfId="0" applyFont="1" applyFill="1"/>
    <xf numFmtId="0" fontId="3" fillId="8" borderId="29" xfId="0" applyFont="1" applyFill="1" applyBorder="1" applyAlignment="1">
      <alignment horizontal="center" wrapText="1"/>
    </xf>
    <xf numFmtId="0" fontId="3" fillId="8" borderId="51" xfId="0" applyFont="1" applyFill="1" applyBorder="1" applyAlignment="1">
      <alignment horizontal="center" wrapText="1"/>
    </xf>
    <xf numFmtId="0" fontId="12" fillId="6" borderId="36" xfId="0" applyFont="1" applyFill="1" applyBorder="1" applyAlignment="1">
      <alignment horizontal="left" vertical="top" wrapText="1" indent="1"/>
    </xf>
    <xf numFmtId="0" fontId="12" fillId="6" borderId="29" xfId="0" applyFont="1" applyFill="1" applyBorder="1" applyAlignment="1">
      <alignment horizontal="left" vertical="top" wrapText="1" indent="1"/>
    </xf>
    <xf numFmtId="0" fontId="0" fillId="6" borderId="34" xfId="0" applyFill="1" applyBorder="1" applyAlignment="1">
      <alignment vertical="top" wrapText="1"/>
    </xf>
    <xf numFmtId="0" fontId="7" fillId="6" borderId="34" xfId="0" applyFont="1" applyFill="1" applyBorder="1" applyAlignment="1">
      <alignment vertical="top" wrapText="1"/>
    </xf>
    <xf numFmtId="0" fontId="12" fillId="6" borderId="34" xfId="0" applyFont="1" applyFill="1" applyBorder="1" applyAlignment="1">
      <alignment horizontal="left" vertical="top" wrapText="1" indent="1"/>
    </xf>
    <xf numFmtId="0" fontId="7" fillId="6" borderId="34" xfId="0" applyFont="1" applyFill="1" applyBorder="1" applyAlignment="1">
      <alignment horizontal="left" vertical="top" wrapText="1" indent="1"/>
    </xf>
    <xf numFmtId="0" fontId="0" fillId="6" borderId="29" xfId="0" applyFill="1" applyBorder="1" applyAlignment="1">
      <alignment vertical="top" wrapText="1"/>
    </xf>
    <xf numFmtId="0" fontId="12" fillId="6" borderId="36" xfId="0" applyFont="1" applyFill="1" applyBorder="1" applyAlignment="1">
      <alignment horizontal="left" vertical="top" wrapText="1" indent="2"/>
    </xf>
    <xf numFmtId="0" fontId="12" fillId="6" borderId="34" xfId="0" applyFont="1" applyFill="1" applyBorder="1" applyAlignment="1">
      <alignment horizontal="left" vertical="top" wrapText="1" indent="2"/>
    </xf>
    <xf numFmtId="0" fontId="0" fillId="7" borderId="20" xfId="0" applyFill="1" applyBorder="1"/>
    <xf numFmtId="0" fontId="0" fillId="7" borderId="29" xfId="0" applyFill="1" applyBorder="1"/>
    <xf numFmtId="0" fontId="0" fillId="7" borderId="30" xfId="0" applyFill="1" applyBorder="1"/>
    <xf numFmtId="0" fontId="0" fillId="7" borderId="32" xfId="0" applyFill="1" applyBorder="1"/>
    <xf numFmtId="0" fontId="12" fillId="6" borderId="20" xfId="0" applyFont="1" applyFill="1" applyBorder="1" applyAlignment="1">
      <alignment horizontal="left" vertical="top" wrapText="1" indent="1"/>
    </xf>
    <xf numFmtId="0" fontId="7" fillId="6" borderId="20" xfId="0" applyFont="1" applyFill="1" applyBorder="1" applyAlignment="1">
      <alignment vertical="top" wrapText="1"/>
    </xf>
    <xf numFmtId="0" fontId="0" fillId="6" borderId="32" xfId="0" applyFill="1" applyBorder="1" applyAlignment="1">
      <alignment vertical="top" wrapText="1"/>
    </xf>
    <xf numFmtId="0" fontId="12" fillId="6" borderId="32" xfId="0" applyFont="1" applyFill="1" applyBorder="1" applyAlignment="1">
      <alignment horizontal="left" vertical="top" wrapText="1" indent="1"/>
    </xf>
    <xf numFmtId="0" fontId="0" fillId="7" borderId="53" xfId="0" applyFill="1" applyBorder="1"/>
    <xf numFmtId="0" fontId="0" fillId="7" borderId="44" xfId="0" applyFill="1" applyBorder="1"/>
    <xf numFmtId="0" fontId="0" fillId="7" borderId="26" xfId="0" applyFill="1" applyBorder="1"/>
    <xf numFmtId="0" fontId="0" fillId="7" borderId="27" xfId="0" applyFill="1" applyBorder="1"/>
    <xf numFmtId="0" fontId="0" fillId="7" borderId="28" xfId="0" applyFill="1" applyBorder="1"/>
    <xf numFmtId="0" fontId="18" fillId="6" borderId="0" xfId="0" applyFont="1" applyFill="1" applyBorder="1"/>
    <xf numFmtId="0" fontId="14" fillId="6" borderId="0" xfId="0" applyFont="1" applyFill="1" applyBorder="1"/>
    <xf numFmtId="0" fontId="17" fillId="6" borderId="0" xfId="0" applyFont="1" applyFill="1" applyBorder="1"/>
    <xf numFmtId="0" fontId="7" fillId="6" borderId="0" xfId="0" applyFont="1" applyFill="1" applyBorder="1" applyAlignment="1">
      <alignment horizontal="left"/>
    </xf>
    <xf numFmtId="0" fontId="0" fillId="6" borderId="0" xfId="0" applyFill="1" applyBorder="1" applyAlignment="1">
      <alignment horizontal="left"/>
    </xf>
    <xf numFmtId="0" fontId="16" fillId="6" borderId="0" xfId="0" applyFont="1" applyFill="1" applyBorder="1" applyAlignment="1">
      <alignment horizontal="center" wrapText="1"/>
    </xf>
    <xf numFmtId="0" fontId="17" fillId="6" borderId="0" xfId="0" applyFont="1" applyFill="1" applyBorder="1" applyAlignment="1">
      <alignment horizontal="center" vertical="top" wrapText="1"/>
    </xf>
    <xf numFmtId="0" fontId="17" fillId="6" borderId="0" xfId="0" applyFont="1" applyFill="1" applyBorder="1" applyAlignment="1">
      <alignment horizontal="center" wrapText="1"/>
    </xf>
    <xf numFmtId="0" fontId="14" fillId="6" borderId="0" xfId="0" applyFont="1" applyFill="1" applyBorder="1" applyAlignment="1">
      <alignment horizontal="left" wrapText="1"/>
    </xf>
    <xf numFmtId="0" fontId="15" fillId="6" borderId="0" xfId="17" applyFont="1" applyFill="1" applyBorder="1" applyAlignment="1" applyProtection="1">
      <alignment horizontal="center"/>
      <protection locked="0"/>
    </xf>
    <xf numFmtId="0" fontId="15" fillId="6" borderId="0" xfId="17" applyFont="1" applyFill="1" applyBorder="1" applyAlignment="1" applyProtection="1">
      <alignment horizontal="left"/>
      <protection locked="0"/>
    </xf>
    <xf numFmtId="0" fontId="16" fillId="6" borderId="0" xfId="0" applyFont="1" applyFill="1" applyBorder="1" applyAlignment="1">
      <alignment horizontal="center" wrapText="1"/>
    </xf>
    <xf numFmtId="0" fontId="8" fillId="7" borderId="41" xfId="0" applyFont="1" applyFill="1" applyBorder="1" applyAlignment="1" applyProtection="1">
      <alignment horizontal="center"/>
      <protection locked="0"/>
    </xf>
    <xf numFmtId="0" fontId="8" fillId="7" borderId="43" xfId="0" applyFont="1" applyFill="1" applyBorder="1" applyAlignment="1" applyProtection="1">
      <alignment horizontal="center"/>
      <protection locked="0"/>
    </xf>
    <xf numFmtId="0" fontId="0" fillId="0" borderId="0" xfId="0" applyBorder="1" applyAlignment="1">
      <alignment horizontal="left" wrapText="1"/>
    </xf>
    <xf numFmtId="0" fontId="2" fillId="7" borderId="21" xfId="0" applyFont="1" applyFill="1" applyBorder="1" applyAlignment="1">
      <alignment horizontal="center" wrapText="1"/>
    </xf>
    <xf numFmtId="0" fontId="2" fillId="7" borderId="22" xfId="0" applyFont="1" applyFill="1" applyBorder="1" applyAlignment="1">
      <alignment horizontal="center" wrapText="1"/>
    </xf>
    <xf numFmtId="0" fontId="2" fillId="7" borderId="10" xfId="0" applyFont="1" applyFill="1" applyBorder="1" applyAlignment="1">
      <alignment horizontal="center" wrapText="1"/>
    </xf>
    <xf numFmtId="0" fontId="2" fillId="7" borderId="11" xfId="0" applyFont="1" applyFill="1" applyBorder="1" applyAlignment="1">
      <alignment horizontal="center" wrapText="1"/>
    </xf>
    <xf numFmtId="0" fontId="3" fillId="0" borderId="45" xfId="0" applyFont="1" applyBorder="1" applyAlignment="1">
      <alignment horizontal="center"/>
    </xf>
    <xf numFmtId="0" fontId="3" fillId="0" borderId="48" xfId="0" applyFont="1" applyBorder="1" applyAlignment="1">
      <alignment horizontal="center"/>
    </xf>
    <xf numFmtId="0" fontId="3" fillId="0" borderId="46" xfId="0" applyFont="1" applyBorder="1" applyAlignment="1">
      <alignment horizontal="center"/>
    </xf>
    <xf numFmtId="0" fontId="3" fillId="0" borderId="41" xfId="0" applyFont="1" applyFill="1" applyBorder="1" applyAlignment="1">
      <alignment horizontal="center" wrapText="1"/>
    </xf>
    <xf numFmtId="0" fontId="3" fillId="0" borderId="42" xfId="0" applyFont="1" applyFill="1" applyBorder="1" applyAlignment="1">
      <alignment horizontal="center" wrapText="1"/>
    </xf>
    <xf numFmtId="0" fontId="3" fillId="0" borderId="43" xfId="0" applyFont="1" applyFill="1" applyBorder="1" applyAlignment="1">
      <alignment horizontal="center" wrapText="1"/>
    </xf>
    <xf numFmtId="0" fontId="7" fillId="0" borderId="45" xfId="0" applyFont="1" applyBorder="1" applyAlignment="1">
      <alignment horizontal="center"/>
    </xf>
    <xf numFmtId="0" fontId="7" fillId="0" borderId="48" xfId="0" applyFont="1" applyBorder="1" applyAlignment="1">
      <alignment horizontal="center"/>
    </xf>
    <xf numFmtId="0" fontId="7" fillId="0" borderId="22" xfId="0" applyFont="1" applyBorder="1" applyAlignment="1">
      <alignment horizontal="center"/>
    </xf>
    <xf numFmtId="0" fontId="2" fillId="7" borderId="24" xfId="0" applyFont="1" applyFill="1" applyBorder="1" applyAlignment="1">
      <alignment horizontal="center" wrapText="1"/>
    </xf>
    <xf numFmtId="0" fontId="2" fillId="7" borderId="25" xfId="0" applyFont="1" applyFill="1" applyBorder="1" applyAlignment="1">
      <alignment horizontal="center" wrapText="1"/>
    </xf>
    <xf numFmtId="0" fontId="0" fillId="7" borderId="18" xfId="0" applyFill="1" applyBorder="1" applyAlignment="1">
      <alignment horizontal="center"/>
    </xf>
    <xf numFmtId="0" fontId="3" fillId="7" borderId="14" xfId="0" applyFont="1" applyFill="1" applyBorder="1" applyAlignment="1">
      <alignment horizontal="center"/>
    </xf>
    <xf numFmtId="0" fontId="4" fillId="3" borderId="41"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0" fontId="4" fillId="3" borderId="43" xfId="0" applyFont="1" applyFill="1" applyBorder="1" applyAlignment="1" applyProtection="1">
      <alignment horizontal="center"/>
      <protection locked="0"/>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0" fontId="7" fillId="0" borderId="47" xfId="0" applyFont="1" applyBorder="1" applyAlignment="1">
      <alignment horizontal="center" vertical="center" wrapText="1"/>
    </xf>
    <xf numFmtId="0" fontId="0" fillId="0" borderId="44" xfId="0" applyBorder="1" applyAlignment="1">
      <alignment horizontal="center" vertical="center"/>
    </xf>
    <xf numFmtId="0" fontId="3" fillId="8" borderId="53"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8" borderId="41" xfId="0" applyFont="1" applyFill="1" applyBorder="1" applyAlignment="1">
      <alignment horizontal="center" wrapText="1"/>
    </xf>
    <xf numFmtId="0" fontId="0" fillId="0" borderId="42" xfId="0" applyBorder="1"/>
    <xf numFmtId="0" fontId="0" fillId="0" borderId="54" xfId="0" applyBorder="1"/>
    <xf numFmtId="0" fontId="7" fillId="0" borderId="53" xfId="0" applyFont="1" applyBorder="1" applyAlignment="1">
      <alignment horizontal="center" vertical="center" wrapText="1"/>
    </xf>
    <xf numFmtId="0" fontId="0" fillId="0" borderId="52" xfId="0" applyBorder="1" applyAlignment="1">
      <alignment horizontal="center" vertical="center"/>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epa.gov/watersense"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27383</xdr:rowOff>
    </xdr:from>
    <xdr:to>
      <xdr:col>3</xdr:col>
      <xdr:colOff>361950</xdr:colOff>
      <xdr:row>6</xdr:row>
      <xdr:rowOff>85724</xdr:rowOff>
    </xdr:to>
    <xdr:pic>
      <xdr:nvPicPr>
        <xdr:cNvPr id="2" name="Picture 1" descr="WSlogo_transparent.gif">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4775" y="27383"/>
          <a:ext cx="1647825" cy="1029891"/>
        </a:xfrm>
        <a:prstGeom prst="rect">
          <a:avLst/>
        </a:prstGeom>
      </xdr:spPr>
    </xdr:pic>
    <xdr:clientData fLocksWithSheet="0"/>
  </xdr:twoCellAnchor>
  <xdr:twoCellAnchor>
    <xdr:from>
      <xdr:col>4</xdr:col>
      <xdr:colOff>152400</xdr:colOff>
      <xdr:row>0</xdr:row>
      <xdr:rowOff>95250</xdr:rowOff>
    </xdr:from>
    <xdr:to>
      <xdr:col>12</xdr:col>
      <xdr:colOff>47625</xdr:colOff>
      <xdr:row>6</xdr:row>
      <xdr:rowOff>38100</xdr:rowOff>
    </xdr:to>
    <xdr:sp macro="" textlink="">
      <xdr:nvSpPr>
        <xdr:cNvPr id="3" name="macro_warning"/>
        <xdr:cNvSpPr txBox="1"/>
      </xdr:nvSpPr>
      <xdr:spPr>
        <a:xfrm>
          <a:off x="2152650" y="95250"/>
          <a:ext cx="4962525" cy="9144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solidFill>
                <a:srgbClr val="FF0000"/>
              </a:solidFill>
            </a:rPr>
            <a:t>PLEASE</a:t>
          </a:r>
          <a:r>
            <a:rPr lang="en-US" sz="1600" baseline="0">
              <a:solidFill>
                <a:srgbClr val="FF0000"/>
              </a:solidFill>
            </a:rPr>
            <a:t> ENABLE MACROS TO USE THIS TOOL!</a:t>
          </a:r>
          <a:endParaRPr lang="en-US" sz="1600">
            <a:solidFill>
              <a:srgbClr val="FF0000"/>
            </a:solidFill>
          </a:endParaRPr>
        </a:p>
      </xdr:txBody>
    </xdr:sp>
    <xdr:clientData/>
  </xdr:twoCellAnchor>
  <xdr:twoCellAnchor editAs="oneCell">
    <xdr:from>
      <xdr:col>1</xdr:col>
      <xdr:colOff>161926</xdr:colOff>
      <xdr:row>22</xdr:row>
      <xdr:rowOff>985</xdr:rowOff>
    </xdr:from>
    <xdr:to>
      <xdr:col>11</xdr:col>
      <xdr:colOff>314325</xdr:colOff>
      <xdr:row>33</xdr:row>
      <xdr:rowOff>628649</xdr:rowOff>
    </xdr:to>
    <xdr:pic>
      <xdr:nvPicPr>
        <xdr:cNvPr id="2050" name="Picture 2"/>
        <xdr:cNvPicPr>
          <a:picLocks noChangeAspect="1" noChangeArrowheads="1"/>
        </xdr:cNvPicPr>
      </xdr:nvPicPr>
      <xdr:blipFill>
        <a:blip xmlns:r="http://schemas.openxmlformats.org/officeDocument/2006/relationships" r:embed="rId3"/>
        <a:srcRect/>
        <a:stretch>
          <a:fillRect/>
        </a:stretch>
      </xdr:blipFill>
      <xdr:spPr bwMode="auto">
        <a:xfrm>
          <a:off x="771526" y="4468210"/>
          <a:ext cx="6067424" cy="2408839"/>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27</xdr:col>
      <xdr:colOff>251841</xdr:colOff>
      <xdr:row>19</xdr:row>
      <xdr:rowOff>58425</xdr:rowOff>
    </xdr:to>
    <xdr:pic>
      <xdr:nvPicPr>
        <xdr:cNvPr id="8" name="core" descr="core.png" hidden="1"/>
        <xdr:cNvPicPr>
          <a:picLocks noChangeAspect="1"/>
        </xdr:cNvPicPr>
      </xdr:nvPicPr>
      <xdr:blipFill>
        <a:blip xmlns:r="http://schemas.openxmlformats.org/officeDocument/2006/relationships" r:embed="rId1" cstate="print"/>
        <a:stretch>
          <a:fillRect/>
        </a:stretch>
      </xdr:blipFill>
      <xdr:spPr>
        <a:xfrm>
          <a:off x="6794500" y="165100"/>
          <a:ext cx="5058791" cy="2814325"/>
        </a:xfrm>
        <a:prstGeom prst="rect">
          <a:avLst/>
        </a:prstGeom>
      </xdr:spPr>
    </xdr:pic>
    <xdr:clientData/>
  </xdr:twoCellAnchor>
  <xdr:twoCellAnchor editAs="oneCell">
    <xdr:from>
      <xdr:col>9</xdr:col>
      <xdr:colOff>85724</xdr:colOff>
      <xdr:row>1</xdr:row>
      <xdr:rowOff>0</xdr:rowOff>
    </xdr:from>
    <xdr:to>
      <xdr:col>27</xdr:col>
      <xdr:colOff>340994</xdr:colOff>
      <xdr:row>20</xdr:row>
      <xdr:rowOff>30351</xdr:rowOff>
    </xdr:to>
    <xdr:pic>
      <xdr:nvPicPr>
        <xdr:cNvPr id="9" name="trunkbranch" descr="trunknbranch.png"/>
        <xdr:cNvPicPr>
          <a:picLocks noChangeAspect="1"/>
        </xdr:cNvPicPr>
      </xdr:nvPicPr>
      <xdr:blipFill>
        <a:blip xmlns:r="http://schemas.openxmlformats.org/officeDocument/2006/relationships" r:embed="rId2" cstate="print"/>
        <a:stretch>
          <a:fillRect/>
        </a:stretch>
      </xdr:blipFill>
      <xdr:spPr>
        <a:xfrm>
          <a:off x="6029324" y="171450"/>
          <a:ext cx="4427220" cy="3173601"/>
        </a:xfrm>
        <a:prstGeom prst="rect">
          <a:avLst/>
        </a:prstGeom>
      </xdr:spPr>
    </xdr:pic>
    <xdr:clientData/>
  </xdr:twoCellAnchor>
  <xdr:twoCellAnchor editAs="oneCell">
    <xdr:from>
      <xdr:col>9</xdr:col>
      <xdr:colOff>0</xdr:colOff>
      <xdr:row>1</xdr:row>
      <xdr:rowOff>0</xdr:rowOff>
    </xdr:from>
    <xdr:to>
      <xdr:col>27</xdr:col>
      <xdr:colOff>255270</xdr:colOff>
      <xdr:row>17</xdr:row>
      <xdr:rowOff>44907</xdr:rowOff>
    </xdr:to>
    <xdr:pic>
      <xdr:nvPicPr>
        <xdr:cNvPr id="10" name="manifold" descr="manifold.png" hidden="1"/>
        <xdr:cNvPicPr>
          <a:picLocks noChangeAspect="1"/>
        </xdr:cNvPicPr>
      </xdr:nvPicPr>
      <xdr:blipFill>
        <a:blip xmlns:r="http://schemas.openxmlformats.org/officeDocument/2006/relationships" r:embed="rId3" cstate="print"/>
        <a:stretch>
          <a:fillRect/>
        </a:stretch>
      </xdr:blipFill>
      <xdr:spPr>
        <a:xfrm>
          <a:off x="6000750" y="171450"/>
          <a:ext cx="4617720" cy="2483307"/>
        </a:xfrm>
        <a:prstGeom prst="rect">
          <a:avLst/>
        </a:prstGeom>
      </xdr:spPr>
    </xdr:pic>
    <xdr:clientData/>
  </xdr:twoCellAnchor>
  <xdr:twoCellAnchor editAs="oneCell">
    <xdr:from>
      <xdr:col>9</xdr:col>
      <xdr:colOff>0</xdr:colOff>
      <xdr:row>0</xdr:row>
      <xdr:rowOff>171449</xdr:rowOff>
    </xdr:from>
    <xdr:to>
      <xdr:col>27</xdr:col>
      <xdr:colOff>255270</xdr:colOff>
      <xdr:row>21</xdr:row>
      <xdr:rowOff>101721</xdr:rowOff>
    </xdr:to>
    <xdr:pic>
      <xdr:nvPicPr>
        <xdr:cNvPr id="11" name="recirc" descr="recirc.png" hidden="1"/>
        <xdr:cNvPicPr>
          <a:picLocks noChangeAspect="1"/>
        </xdr:cNvPicPr>
      </xdr:nvPicPr>
      <xdr:blipFill>
        <a:blip xmlns:r="http://schemas.openxmlformats.org/officeDocument/2006/relationships" r:embed="rId4" cstate="print"/>
        <a:stretch>
          <a:fillRect/>
        </a:stretch>
      </xdr:blipFill>
      <xdr:spPr>
        <a:xfrm>
          <a:off x="6000750" y="171449"/>
          <a:ext cx="4617720" cy="3435472"/>
        </a:xfrm>
        <a:prstGeom prst="rect">
          <a:avLst/>
        </a:prstGeom>
      </xdr:spPr>
    </xdr:pic>
    <xdr:clientData/>
  </xdr:twoCellAnchor>
  <xdr:twoCellAnchor>
    <xdr:from>
      <xdr:col>5</xdr:col>
      <xdr:colOff>333375</xdr:colOff>
      <xdr:row>2</xdr:row>
      <xdr:rowOff>38100</xdr:rowOff>
    </xdr:from>
    <xdr:to>
      <xdr:col>8</xdr:col>
      <xdr:colOff>495300</xdr:colOff>
      <xdr:row>11</xdr:row>
      <xdr:rowOff>19050</xdr:rowOff>
    </xdr:to>
    <xdr:sp macro="" textlink="">
      <xdr:nvSpPr>
        <xdr:cNvPr id="6" name="core_text" hidden="1"/>
        <xdr:cNvSpPr txBox="1"/>
      </xdr:nvSpPr>
      <xdr:spPr>
        <a:xfrm>
          <a:off x="3695700" y="942975"/>
          <a:ext cx="21526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Line</a:t>
          </a:r>
          <a:r>
            <a:rPr lang="en-US" sz="1100"/>
            <a:t>: The distance from the water heater to the individiual fixture.</a:t>
          </a:r>
        </a:p>
      </xdr:txBody>
    </xdr:sp>
    <xdr:clientData/>
  </xdr:twoCellAnchor>
  <xdr:twoCellAnchor>
    <xdr:from>
      <xdr:col>5</xdr:col>
      <xdr:colOff>371475</xdr:colOff>
      <xdr:row>1</xdr:row>
      <xdr:rowOff>466725</xdr:rowOff>
    </xdr:from>
    <xdr:to>
      <xdr:col>8</xdr:col>
      <xdr:colOff>533400</xdr:colOff>
      <xdr:row>10</xdr:row>
      <xdr:rowOff>0</xdr:rowOff>
    </xdr:to>
    <xdr:sp macro="" textlink="">
      <xdr:nvSpPr>
        <xdr:cNvPr id="7" name="recirc_text" hidden="1"/>
        <xdr:cNvSpPr txBox="1"/>
      </xdr:nvSpPr>
      <xdr:spPr>
        <a:xfrm>
          <a:off x="3733800" y="638175"/>
          <a:ext cx="21526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Line</a:t>
          </a:r>
          <a:r>
            <a:rPr lang="en-US" sz="1100"/>
            <a:t>: The distance from the demand controlled recirculation loop to the individual fixture.</a:t>
          </a:r>
        </a:p>
      </xdr:txBody>
    </xdr:sp>
    <xdr:clientData/>
  </xdr:twoCellAnchor>
  <xdr:twoCellAnchor>
    <xdr:from>
      <xdr:col>9</xdr:col>
      <xdr:colOff>457200</xdr:colOff>
      <xdr:row>20</xdr:row>
      <xdr:rowOff>85724</xdr:rowOff>
    </xdr:from>
    <xdr:to>
      <xdr:col>13</xdr:col>
      <xdr:colOff>228600</xdr:colOff>
      <xdr:row>28</xdr:row>
      <xdr:rowOff>28575</xdr:rowOff>
    </xdr:to>
    <xdr:sp macro="" textlink="">
      <xdr:nvSpPr>
        <xdr:cNvPr id="12" name="trunkbranch_text"/>
        <xdr:cNvSpPr txBox="1"/>
      </xdr:nvSpPr>
      <xdr:spPr>
        <a:xfrm>
          <a:off x="6400800" y="3400424"/>
          <a:ext cx="2152650" cy="1733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Trunk</a:t>
          </a:r>
          <a:r>
            <a:rPr lang="en-US" sz="1100"/>
            <a:t>: The large diameter piping that runs from the water heater towar</a:t>
          </a:r>
          <a:r>
            <a:rPr lang="en-US" sz="1100">
              <a:solidFill>
                <a:schemeClr val="dk1"/>
              </a:solidFill>
              <a:effectLst/>
              <a:latin typeface="+mn-lt"/>
              <a:ea typeface="+mn-ea"/>
              <a:cs typeface="+mn-cs"/>
            </a:rPr>
            <a:t>d multiple points of use.</a:t>
          </a:r>
          <a:endParaRPr lang="en-US">
            <a:effectLst/>
          </a:endParaRPr>
        </a:p>
        <a:p>
          <a:r>
            <a:rPr lang="en-US" sz="1100" b="1"/>
            <a:t>Branch</a:t>
          </a:r>
          <a:r>
            <a:rPr lang="en-US" sz="1100"/>
            <a:t>: The pipe that runs off the main trunk toward a cluster of fixtures (such as a bathroom or a kithcen).</a:t>
          </a:r>
        </a:p>
        <a:p>
          <a:r>
            <a:rPr lang="en-US" sz="1100" b="1"/>
            <a:t>Twig</a:t>
          </a:r>
          <a:r>
            <a:rPr lang="en-US" sz="1100"/>
            <a:t>: The small diameter piping that serves an individual fixture.</a:t>
          </a:r>
        </a:p>
      </xdr:txBody>
    </xdr:sp>
    <xdr:clientData/>
  </xdr:twoCellAnchor>
  <xdr:twoCellAnchor>
    <xdr:from>
      <xdr:col>10</xdr:col>
      <xdr:colOff>390525</xdr:colOff>
      <xdr:row>9</xdr:row>
      <xdr:rowOff>85725</xdr:rowOff>
    </xdr:from>
    <xdr:to>
      <xdr:col>25</xdr:col>
      <xdr:colOff>123825</xdr:colOff>
      <xdr:row>16</xdr:row>
      <xdr:rowOff>66675</xdr:rowOff>
    </xdr:to>
    <xdr:sp macro="" textlink="">
      <xdr:nvSpPr>
        <xdr:cNvPr id="13" name="manifold_text" hidden="1"/>
        <xdr:cNvSpPr txBox="1"/>
      </xdr:nvSpPr>
      <xdr:spPr>
        <a:xfrm>
          <a:off x="6924675" y="2609850"/>
          <a:ext cx="213360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Main Line Piping</a:t>
          </a:r>
          <a:r>
            <a:rPr lang="en-US" sz="1100"/>
            <a:t>: The large diameter tubing connecting a water heater to a whole house </a:t>
          </a:r>
          <a:r>
            <a:rPr lang="en-US" sz="1100">
              <a:solidFill>
                <a:schemeClr val="dk1"/>
              </a:solidFill>
              <a:effectLst/>
              <a:latin typeface="+mn-lt"/>
              <a:ea typeface="+mn-ea"/>
              <a:cs typeface="+mn-cs"/>
            </a:rPr>
            <a:t> manifold.</a:t>
          </a:r>
          <a:endParaRPr lang="en-US">
            <a:effectLst/>
          </a:endParaRPr>
        </a:p>
        <a:p>
          <a:r>
            <a:rPr lang="en-US" sz="1100" b="1"/>
            <a:t>Line</a:t>
          </a:r>
          <a:r>
            <a:rPr lang="en-US" sz="1100"/>
            <a:t>: The individual run connecting a single fixture with the manifold.</a:t>
          </a:r>
        </a:p>
      </xdr:txBody>
    </xdr:sp>
    <xdr:clientData/>
  </xdr:twoCellAnchor>
  <mc:AlternateContent xmlns:mc="http://schemas.openxmlformats.org/markup-compatibility/2006">
    <mc:Choice xmlns:a14="http://schemas.microsoft.com/office/drawing/2010/main" Requires="a14">
      <xdr:twoCellAnchor>
        <xdr:from>
          <xdr:col>9</xdr:col>
          <xdr:colOff>66675</xdr:colOff>
          <xdr:row>31</xdr:row>
          <xdr:rowOff>0</xdr:rowOff>
        </xdr:from>
        <xdr:to>
          <xdr:col>12</xdr:col>
          <xdr:colOff>0</xdr:colOff>
          <xdr:row>32</xdr:row>
          <xdr:rowOff>104775</xdr:rowOff>
        </xdr:to>
        <xdr:sp macro="" textlink="">
          <xdr:nvSpPr>
            <xdr:cNvPr id="1046" name="Add to List Button" hidden="1">
              <a:extLst>
                <a:ext uri="{63B3BB69-23CF-44E3-9099-C40C66FF867C}">
                  <a14:compatExt spid="_x0000_s104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to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xdr:row>
          <xdr:rowOff>19050</xdr:rowOff>
        </xdr:from>
        <xdr:to>
          <xdr:col>11</xdr:col>
          <xdr:colOff>104775</xdr:colOff>
          <xdr:row>35</xdr:row>
          <xdr:rowOff>76200</xdr:rowOff>
        </xdr:to>
        <xdr:sp macro="" textlink="">
          <xdr:nvSpPr>
            <xdr:cNvPr id="1047" name="Reset Button" hidden="1">
              <a:extLst>
                <a:ext uri="{63B3BB69-23CF-44E3-9099-C40C66FF867C}">
                  <a14:compatExt spid="_x0000_s104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571500</xdr:colOff>
      <xdr:row>4</xdr:row>
      <xdr:rowOff>19049</xdr:rowOff>
    </xdr:from>
    <xdr:to>
      <xdr:col>23</xdr:col>
      <xdr:colOff>485775</xdr:colOff>
      <xdr:row>9</xdr:row>
      <xdr:rowOff>47625</xdr:rowOff>
    </xdr:to>
    <xdr:sp macro="" textlink="">
      <xdr:nvSpPr>
        <xdr:cNvPr id="12" name="TextBox 11"/>
        <xdr:cNvSpPr txBox="1"/>
      </xdr:nvSpPr>
      <xdr:spPr>
        <a:xfrm>
          <a:off x="7362825" y="666749"/>
          <a:ext cx="2276475" cy="8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Skip a line if you are adding multiple segments  of a single run</a:t>
          </a:r>
          <a:r>
            <a:rPr lang="en-US" sz="1100" baseline="0"/>
            <a:t> </a:t>
          </a:r>
          <a:r>
            <a:rPr lang="en-US" sz="1100"/>
            <a:t>together. The</a:t>
          </a:r>
          <a:r>
            <a:rPr lang="en-US" sz="1100" baseline="0"/>
            <a:t> values in the "Total" column will reset to show the run total.</a:t>
          </a:r>
          <a:endParaRPr lang="en-US" sz="1100"/>
        </a:p>
      </xdr:txBody>
    </xdr:sp>
    <xdr:clientData/>
  </xdr:twoCellAnchor>
  <xdr:twoCellAnchor>
    <xdr:from>
      <xdr:col>18</xdr:col>
      <xdr:colOff>47624</xdr:colOff>
      <xdr:row>5</xdr:row>
      <xdr:rowOff>123825</xdr:rowOff>
    </xdr:from>
    <xdr:to>
      <xdr:col>19</xdr:col>
      <xdr:colOff>533399</xdr:colOff>
      <xdr:row>7</xdr:row>
      <xdr:rowOff>76200</xdr:rowOff>
    </xdr:to>
    <xdr:sp macro="" textlink="">
      <xdr:nvSpPr>
        <xdr:cNvPr id="13" name="Left Arrow 12"/>
        <xdr:cNvSpPr/>
      </xdr:nvSpPr>
      <xdr:spPr>
        <a:xfrm>
          <a:off x="6248399" y="933450"/>
          <a:ext cx="1076325" cy="276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20</xdr:col>
      <xdr:colOff>28575</xdr:colOff>
      <xdr:row>40</xdr:row>
      <xdr:rowOff>152399</xdr:rowOff>
    </xdr:from>
    <xdr:to>
      <xdr:col>23</xdr:col>
      <xdr:colOff>533400</xdr:colOff>
      <xdr:row>44</xdr:row>
      <xdr:rowOff>57150</xdr:rowOff>
    </xdr:to>
    <xdr:sp macro="" textlink="">
      <xdr:nvSpPr>
        <xdr:cNvPr id="14" name="TextBox 13"/>
        <xdr:cNvSpPr txBox="1"/>
      </xdr:nvSpPr>
      <xdr:spPr>
        <a:xfrm>
          <a:off x="7410450" y="6629399"/>
          <a:ext cx="2276475" cy="552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 values </a:t>
          </a:r>
          <a:r>
            <a:rPr lang="en-US" sz="1100" baseline="0"/>
            <a:t>at the  end represent the total sum of all segments and runs.</a:t>
          </a:r>
          <a:endParaRPr lang="en-US" sz="1100"/>
        </a:p>
      </xdr:txBody>
    </xdr:sp>
    <xdr:clientData/>
  </xdr:twoCellAnchor>
  <xdr:twoCellAnchor>
    <xdr:from>
      <xdr:col>18</xdr:col>
      <xdr:colOff>95249</xdr:colOff>
      <xdr:row>42</xdr:row>
      <xdr:rowOff>95250</xdr:rowOff>
    </xdr:from>
    <xdr:to>
      <xdr:col>19</xdr:col>
      <xdr:colOff>581024</xdr:colOff>
      <xdr:row>44</xdr:row>
      <xdr:rowOff>47625</xdr:rowOff>
    </xdr:to>
    <xdr:sp macro="" textlink="">
      <xdr:nvSpPr>
        <xdr:cNvPr id="15" name="Left Arrow 14"/>
        <xdr:cNvSpPr/>
      </xdr:nvSpPr>
      <xdr:spPr>
        <a:xfrm>
          <a:off x="6296024" y="6896100"/>
          <a:ext cx="1076325" cy="276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ffice.microsoft.com/en-us/excel-help/enable-or-disable-macros-in-office-files-HA010354316.aspx" TargetMode="External"/><Relationship Id="rId2" Type="http://schemas.openxmlformats.org/officeDocument/2006/relationships/hyperlink" Target="http://www.epa.gov/watersense/docs/hw_distribution_guide.pdf" TargetMode="External"/><Relationship Id="rId1" Type="http://schemas.openxmlformats.org/officeDocument/2006/relationships/hyperlink" Target="http://www.epa.gov/watersense/docs/home_finalspec508.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4"/>
  <sheetViews>
    <sheetView tabSelected="1" workbookViewId="0">
      <selection activeCell="I19" sqref="I19:J19"/>
    </sheetView>
  </sheetViews>
  <sheetFormatPr defaultRowHeight="12.75" x14ac:dyDescent="0.2"/>
  <cols>
    <col min="2" max="2" width="2.5703125" customWidth="1"/>
    <col min="7" max="7" width="7.28515625" customWidth="1"/>
    <col min="8" max="8" width="14.85546875" customWidth="1"/>
    <col min="9" max="9" width="9.140625" customWidth="1"/>
    <col min="16" max="16" width="2.140625" customWidth="1"/>
  </cols>
  <sheetData>
    <row r="1" spans="1:17" x14ac:dyDescent="0.2">
      <c r="A1" s="264"/>
      <c r="B1" s="265"/>
      <c r="C1" s="265"/>
      <c r="D1" s="265"/>
      <c r="E1" s="265"/>
      <c r="F1" s="265"/>
      <c r="G1" s="265"/>
      <c r="H1" s="265"/>
      <c r="I1" s="265"/>
      <c r="J1" s="265"/>
      <c r="K1" s="265"/>
      <c r="L1" s="265"/>
      <c r="M1" s="265"/>
      <c r="N1" s="265"/>
      <c r="O1" s="265"/>
      <c r="P1" s="265"/>
      <c r="Q1" s="254"/>
    </row>
    <row r="2" spans="1:17" x14ac:dyDescent="0.2">
      <c r="A2" s="266"/>
      <c r="B2" s="131"/>
      <c r="C2" s="131"/>
      <c r="D2" s="131"/>
      <c r="E2" s="131"/>
      <c r="F2" s="131"/>
      <c r="G2" s="131"/>
      <c r="H2" s="131"/>
      <c r="I2" s="131"/>
      <c r="J2" s="131"/>
      <c r="K2" s="131"/>
      <c r="L2" s="131"/>
      <c r="M2" s="131"/>
      <c r="N2" s="131"/>
      <c r="O2" s="131"/>
      <c r="P2" s="131"/>
      <c r="Q2" s="255"/>
    </row>
    <row r="3" spans="1:17" x14ac:dyDescent="0.2">
      <c r="A3" s="266"/>
      <c r="B3" s="131"/>
      <c r="C3" s="131"/>
      <c r="D3" s="131"/>
      <c r="E3" s="131"/>
      <c r="F3" s="131"/>
      <c r="G3" s="131"/>
      <c r="H3" s="131"/>
      <c r="I3" s="131"/>
      <c r="J3" s="131"/>
      <c r="K3" s="131"/>
      <c r="L3" s="131"/>
      <c r="M3" s="131"/>
      <c r="N3" s="131"/>
      <c r="O3" s="131"/>
      <c r="P3" s="131"/>
      <c r="Q3" s="255"/>
    </row>
    <row r="4" spans="1:17" x14ac:dyDescent="0.2">
      <c r="A4" s="266"/>
      <c r="B4" s="131"/>
      <c r="C4" s="131"/>
      <c r="D4" s="131"/>
      <c r="E4" s="131"/>
      <c r="F4" s="131"/>
      <c r="G4" s="131"/>
      <c r="H4" s="131"/>
      <c r="I4" s="131"/>
      <c r="J4" s="131"/>
      <c r="K4" s="131"/>
      <c r="L4" s="131"/>
      <c r="M4" s="131"/>
      <c r="N4" s="131"/>
      <c r="O4" s="131"/>
      <c r="P4" s="131"/>
      <c r="Q4" s="255"/>
    </row>
    <row r="5" spans="1:17" x14ac:dyDescent="0.2">
      <c r="A5" s="266"/>
      <c r="B5" s="131"/>
      <c r="C5" s="131"/>
      <c r="D5" s="131"/>
      <c r="E5" s="131"/>
      <c r="F5" s="131"/>
      <c r="G5" s="131"/>
      <c r="H5" s="131"/>
      <c r="I5" s="131"/>
      <c r="J5" s="131"/>
      <c r="K5" s="131"/>
      <c r="L5" s="131"/>
      <c r="M5" s="131"/>
      <c r="N5" s="131"/>
      <c r="O5" s="131"/>
      <c r="P5" s="131"/>
      <c r="Q5" s="255"/>
    </row>
    <row r="6" spans="1:17" x14ac:dyDescent="0.2">
      <c r="A6" s="266"/>
      <c r="B6" s="131"/>
      <c r="C6" s="131"/>
      <c r="D6" s="131"/>
      <c r="E6" s="131"/>
      <c r="F6" s="131"/>
      <c r="G6" s="131"/>
      <c r="H6" s="131"/>
      <c r="I6" s="131"/>
      <c r="J6" s="131"/>
      <c r="K6" s="131"/>
      <c r="L6" s="131"/>
      <c r="M6" s="131"/>
      <c r="N6" s="131"/>
      <c r="O6" s="131"/>
      <c r="P6" s="131"/>
      <c r="Q6" s="255"/>
    </row>
    <row r="7" spans="1:17" x14ac:dyDescent="0.2">
      <c r="A7" s="266"/>
      <c r="B7" s="131"/>
      <c r="C7" s="131"/>
      <c r="D7" s="131"/>
      <c r="E7" s="131"/>
      <c r="F7" s="131"/>
      <c r="G7" s="131"/>
      <c r="H7" s="131"/>
      <c r="I7" s="131"/>
      <c r="J7" s="131"/>
      <c r="K7" s="131"/>
      <c r="L7" s="131"/>
      <c r="M7" s="131"/>
      <c r="N7" s="131"/>
      <c r="O7" s="131"/>
      <c r="P7" s="131"/>
      <c r="Q7" s="255"/>
    </row>
    <row r="8" spans="1:17" ht="15.75" x14ac:dyDescent="0.25">
      <c r="A8" s="266"/>
      <c r="B8" s="143"/>
      <c r="C8" s="267" t="s">
        <v>198</v>
      </c>
      <c r="D8" s="143"/>
      <c r="E8" s="143"/>
      <c r="F8" s="143"/>
      <c r="G8" s="143"/>
      <c r="H8" s="143"/>
      <c r="I8" s="143"/>
      <c r="J8" s="143"/>
      <c r="K8" s="143"/>
      <c r="L8" s="143"/>
      <c r="M8" s="143"/>
      <c r="N8" s="143"/>
      <c r="O8" s="143"/>
      <c r="P8" s="143"/>
      <c r="Q8" s="255"/>
    </row>
    <row r="9" spans="1:17" ht="15" x14ac:dyDescent="0.2">
      <c r="A9" s="266"/>
      <c r="B9" s="143"/>
      <c r="C9" s="268" t="s">
        <v>193</v>
      </c>
      <c r="D9" s="143"/>
      <c r="E9" s="143"/>
      <c r="F9" s="143"/>
      <c r="G9" s="143"/>
      <c r="H9" s="143"/>
      <c r="I9" s="143"/>
      <c r="J9" s="143"/>
      <c r="K9" s="143"/>
      <c r="L9" s="143"/>
      <c r="M9" s="143"/>
      <c r="N9" s="143"/>
      <c r="O9" s="143"/>
      <c r="P9" s="143"/>
      <c r="Q9" s="255"/>
    </row>
    <row r="10" spans="1:17" x14ac:dyDescent="0.2">
      <c r="A10" s="266"/>
      <c r="B10" s="143"/>
      <c r="C10" s="143"/>
      <c r="D10" s="143"/>
      <c r="E10" s="143"/>
      <c r="F10" s="143"/>
      <c r="G10" s="143"/>
      <c r="H10" s="143"/>
      <c r="I10" s="143"/>
      <c r="J10" s="143"/>
      <c r="K10" s="143"/>
      <c r="L10" s="143"/>
      <c r="M10" s="143"/>
      <c r="N10" s="143"/>
      <c r="O10" s="143"/>
      <c r="P10" s="143"/>
      <c r="Q10" s="255"/>
    </row>
    <row r="11" spans="1:17" ht="15" x14ac:dyDescent="0.2">
      <c r="A11" s="266"/>
      <c r="B11" s="143"/>
      <c r="C11" s="268" t="s">
        <v>194</v>
      </c>
      <c r="D11" s="143"/>
      <c r="E11" s="276" t="s">
        <v>195</v>
      </c>
      <c r="F11" s="276"/>
      <c r="G11" s="276"/>
      <c r="H11" s="276"/>
      <c r="I11" s="268" t="s">
        <v>209</v>
      </c>
      <c r="J11" s="143"/>
      <c r="K11" s="143"/>
      <c r="L11" s="143"/>
      <c r="M11" s="143"/>
      <c r="N11" s="143"/>
      <c r="O11" s="143"/>
      <c r="P11" s="143"/>
      <c r="Q11" s="255"/>
    </row>
    <row r="12" spans="1:17" ht="29.25" customHeight="1" x14ac:dyDescent="0.2">
      <c r="A12" s="266"/>
      <c r="B12" s="143"/>
      <c r="C12" s="275" t="s">
        <v>210</v>
      </c>
      <c r="D12" s="275"/>
      <c r="E12" s="275"/>
      <c r="F12" s="275"/>
      <c r="G12" s="275"/>
      <c r="H12" s="275"/>
      <c r="I12" s="275"/>
      <c r="J12" s="275"/>
      <c r="K12" s="275"/>
      <c r="L12" s="275"/>
      <c r="M12" s="275"/>
      <c r="N12" s="275"/>
      <c r="O12" s="275"/>
      <c r="P12" s="143"/>
      <c r="Q12" s="255"/>
    </row>
    <row r="13" spans="1:17" x14ac:dyDescent="0.2">
      <c r="A13" s="266"/>
      <c r="B13" s="143"/>
      <c r="C13" s="143"/>
      <c r="D13" s="143"/>
      <c r="E13" s="143"/>
      <c r="F13" s="143"/>
      <c r="G13" s="143"/>
      <c r="H13" s="143"/>
      <c r="I13" s="143"/>
      <c r="J13" s="143"/>
      <c r="K13" s="143"/>
      <c r="L13" s="143"/>
      <c r="M13" s="143"/>
      <c r="N13" s="143"/>
      <c r="O13" s="143"/>
      <c r="P13" s="143"/>
      <c r="Q13" s="255"/>
    </row>
    <row r="14" spans="1:17" ht="45.75" customHeight="1" x14ac:dyDescent="0.2">
      <c r="A14" s="266"/>
      <c r="B14" s="143"/>
      <c r="C14" s="275" t="s">
        <v>206</v>
      </c>
      <c r="D14" s="275"/>
      <c r="E14" s="275"/>
      <c r="F14" s="275"/>
      <c r="G14" s="275"/>
      <c r="H14" s="275"/>
      <c r="I14" s="275"/>
      <c r="J14" s="275"/>
      <c r="K14" s="275"/>
      <c r="L14" s="275"/>
      <c r="M14" s="275"/>
      <c r="N14" s="275"/>
      <c r="O14" s="143"/>
      <c r="P14" s="143"/>
      <c r="Q14" s="255"/>
    </row>
    <row r="15" spans="1:17" x14ac:dyDescent="0.2">
      <c r="A15" s="266"/>
      <c r="B15" s="143"/>
      <c r="C15" s="143"/>
      <c r="D15" s="143"/>
      <c r="E15" s="143"/>
      <c r="F15" s="143"/>
      <c r="G15" s="143"/>
      <c r="H15" s="143"/>
      <c r="I15" s="143"/>
      <c r="J15" s="143"/>
      <c r="K15" s="143"/>
      <c r="L15" s="143"/>
      <c r="M15" s="143"/>
      <c r="N15" s="143"/>
      <c r="O15" s="143"/>
      <c r="P15" s="143"/>
      <c r="Q15" s="255"/>
    </row>
    <row r="16" spans="1:17" ht="15" x14ac:dyDescent="0.2">
      <c r="A16" s="266"/>
      <c r="B16" s="143"/>
      <c r="C16" s="268" t="s">
        <v>196</v>
      </c>
      <c r="D16" s="143"/>
      <c r="E16" s="143"/>
      <c r="F16" s="143"/>
      <c r="G16" s="143"/>
      <c r="H16" s="277" t="s">
        <v>197</v>
      </c>
      <c r="I16" s="277"/>
      <c r="J16" s="277"/>
      <c r="K16" s="277"/>
      <c r="L16" s="277"/>
      <c r="M16" s="143"/>
      <c r="N16" s="143"/>
      <c r="O16" s="143"/>
      <c r="P16" s="143"/>
      <c r="Q16" s="255"/>
    </row>
    <row r="17" spans="1:17" ht="15" x14ac:dyDescent="0.2">
      <c r="A17" s="266"/>
      <c r="B17" s="143"/>
      <c r="C17" s="268" t="s">
        <v>213</v>
      </c>
      <c r="D17" s="143"/>
      <c r="E17" s="143"/>
      <c r="F17" s="143"/>
      <c r="G17" s="143"/>
      <c r="H17" s="143"/>
      <c r="I17" s="143"/>
      <c r="J17" s="143"/>
      <c r="K17" s="143"/>
      <c r="L17" s="143"/>
      <c r="M17" s="143"/>
      <c r="N17" s="143"/>
      <c r="O17" s="143"/>
      <c r="P17" s="143"/>
      <c r="Q17" s="255"/>
    </row>
    <row r="18" spans="1:17" ht="15" x14ac:dyDescent="0.2">
      <c r="A18" s="266"/>
      <c r="B18" s="143"/>
      <c r="C18" s="268"/>
      <c r="D18" s="143"/>
      <c r="E18" s="143"/>
      <c r="F18" s="143"/>
      <c r="G18" s="143"/>
      <c r="H18" s="143"/>
      <c r="I18" s="143"/>
      <c r="J18" s="143"/>
      <c r="K18" s="143"/>
      <c r="L18" s="143"/>
      <c r="M18" s="143"/>
      <c r="N18" s="143"/>
      <c r="O18" s="143"/>
      <c r="P18" s="143"/>
      <c r="Q18" s="255"/>
    </row>
    <row r="19" spans="1:17" ht="15" x14ac:dyDescent="0.2">
      <c r="A19" s="266"/>
      <c r="B19" s="143"/>
      <c r="C19" s="268" t="s">
        <v>207</v>
      </c>
      <c r="D19" s="143"/>
      <c r="E19" s="143"/>
      <c r="F19" s="143"/>
      <c r="G19" s="143"/>
      <c r="H19" s="143"/>
      <c r="I19" s="277" t="s">
        <v>208</v>
      </c>
      <c r="J19" s="277"/>
      <c r="K19" s="143"/>
      <c r="L19" s="143"/>
      <c r="M19" s="143"/>
      <c r="N19" s="143"/>
      <c r="O19" s="143"/>
      <c r="P19" s="143"/>
      <c r="Q19" s="255"/>
    </row>
    <row r="20" spans="1:17" x14ac:dyDescent="0.2">
      <c r="A20" s="266"/>
      <c r="B20" s="143"/>
      <c r="C20" s="143"/>
      <c r="D20" s="143"/>
      <c r="E20" s="143"/>
      <c r="F20" s="143"/>
      <c r="G20" s="143"/>
      <c r="H20" s="143"/>
      <c r="I20" s="143"/>
      <c r="J20" s="143"/>
      <c r="K20" s="143"/>
      <c r="L20" s="143"/>
      <c r="M20" s="143"/>
      <c r="N20" s="143"/>
      <c r="O20" s="143"/>
      <c r="P20" s="143"/>
      <c r="Q20" s="255"/>
    </row>
    <row r="21" spans="1:17" ht="15.75" x14ac:dyDescent="0.25">
      <c r="A21" s="266"/>
      <c r="B21" s="143"/>
      <c r="C21" s="267" t="s">
        <v>201</v>
      </c>
      <c r="D21" s="143"/>
      <c r="E21" s="143"/>
      <c r="F21" s="143"/>
      <c r="G21" s="143"/>
      <c r="H21" s="143"/>
      <c r="I21" s="143"/>
      <c r="J21" s="143"/>
      <c r="K21" s="143"/>
      <c r="L21" s="143"/>
      <c r="M21" s="143"/>
      <c r="N21" s="143"/>
      <c r="O21" s="143"/>
      <c r="P21" s="143"/>
      <c r="Q21" s="255"/>
    </row>
    <row r="22" spans="1:17" ht="15" x14ac:dyDescent="0.2">
      <c r="A22" s="266"/>
      <c r="B22" s="143"/>
      <c r="C22" s="268" t="s">
        <v>199</v>
      </c>
      <c r="D22" s="143"/>
      <c r="E22" s="143"/>
      <c r="F22" s="143"/>
      <c r="G22" s="143"/>
      <c r="H22" s="143"/>
      <c r="I22" s="143"/>
      <c r="J22" s="143"/>
      <c r="K22" s="143"/>
      <c r="L22" s="143"/>
      <c r="M22" s="143"/>
      <c r="N22" s="143"/>
      <c r="O22" s="143"/>
      <c r="P22" s="143"/>
      <c r="Q22" s="255"/>
    </row>
    <row r="23" spans="1:17" x14ac:dyDescent="0.2">
      <c r="A23" s="266"/>
      <c r="B23" s="143"/>
      <c r="C23" s="278"/>
      <c r="D23" s="278"/>
      <c r="E23" s="278"/>
      <c r="F23" s="278"/>
      <c r="G23" s="278"/>
      <c r="H23" s="278"/>
      <c r="I23" s="278"/>
      <c r="J23" s="278"/>
      <c r="K23" s="278"/>
      <c r="L23" s="143"/>
      <c r="M23" s="143"/>
      <c r="N23" s="143"/>
      <c r="O23" s="143"/>
      <c r="P23" s="143"/>
      <c r="Q23" s="255"/>
    </row>
    <row r="24" spans="1:17" x14ac:dyDescent="0.2">
      <c r="A24" s="266"/>
      <c r="B24" s="143"/>
      <c r="C24" s="272"/>
      <c r="D24" s="278"/>
      <c r="E24" s="278"/>
      <c r="F24" s="278"/>
      <c r="G24" s="278"/>
      <c r="H24" s="278"/>
      <c r="I24" s="272"/>
      <c r="J24" s="278"/>
      <c r="K24" s="278"/>
      <c r="L24" s="143"/>
      <c r="M24" s="143"/>
      <c r="N24" s="143"/>
      <c r="O24" s="143"/>
      <c r="P24" s="143"/>
      <c r="Q24" s="255"/>
    </row>
    <row r="25" spans="1:17" x14ac:dyDescent="0.2">
      <c r="A25" s="266"/>
      <c r="B25" s="143"/>
      <c r="C25" s="272"/>
      <c r="D25" s="278"/>
      <c r="E25" s="278"/>
      <c r="F25" s="278"/>
      <c r="G25" s="278"/>
      <c r="H25" s="278"/>
      <c r="I25" s="272"/>
      <c r="J25" s="278"/>
      <c r="K25" s="278"/>
      <c r="L25" s="143"/>
      <c r="M25" s="143"/>
      <c r="N25" s="143"/>
      <c r="O25" s="143"/>
      <c r="P25" s="143"/>
      <c r="Q25" s="255"/>
    </row>
    <row r="26" spans="1:17" x14ac:dyDescent="0.2">
      <c r="A26" s="266"/>
      <c r="B26" s="143"/>
      <c r="C26" s="273"/>
      <c r="D26" s="273"/>
      <c r="E26" s="273"/>
      <c r="F26" s="273"/>
      <c r="G26" s="273"/>
      <c r="H26" s="273"/>
      <c r="I26" s="273"/>
      <c r="J26" s="273"/>
      <c r="K26" s="273"/>
      <c r="L26" s="143"/>
      <c r="M26" s="143"/>
      <c r="N26" s="143"/>
      <c r="O26" s="143"/>
      <c r="P26" s="143"/>
      <c r="Q26" s="255"/>
    </row>
    <row r="27" spans="1:17" x14ac:dyDescent="0.2">
      <c r="A27" s="266"/>
      <c r="B27" s="143"/>
      <c r="C27" s="273"/>
      <c r="D27" s="273"/>
      <c r="E27" s="273"/>
      <c r="F27" s="273"/>
      <c r="G27" s="273"/>
      <c r="H27" s="273"/>
      <c r="I27" s="273"/>
      <c r="J27" s="273"/>
      <c r="K27" s="273"/>
      <c r="L27" s="143"/>
      <c r="M27" s="143"/>
      <c r="N27" s="143"/>
      <c r="O27" s="143"/>
      <c r="P27" s="143"/>
      <c r="Q27" s="255"/>
    </row>
    <row r="28" spans="1:17" x14ac:dyDescent="0.2">
      <c r="A28" s="266"/>
      <c r="B28" s="143"/>
      <c r="C28" s="273"/>
      <c r="D28" s="273"/>
      <c r="E28" s="274"/>
      <c r="F28" s="274"/>
      <c r="G28" s="274"/>
      <c r="H28" s="274"/>
      <c r="I28" s="274"/>
      <c r="J28" s="274"/>
      <c r="K28" s="274"/>
      <c r="L28" s="143"/>
      <c r="M28" s="143"/>
      <c r="N28" s="143"/>
      <c r="O28" s="143"/>
      <c r="P28" s="143"/>
      <c r="Q28" s="255"/>
    </row>
    <row r="29" spans="1:17" x14ac:dyDescent="0.2">
      <c r="A29" s="266"/>
      <c r="B29" s="143"/>
      <c r="C29" s="273"/>
      <c r="D29" s="273"/>
      <c r="E29" s="274"/>
      <c r="F29" s="274"/>
      <c r="G29" s="274"/>
      <c r="H29" s="274"/>
      <c r="I29" s="274"/>
      <c r="J29" s="274"/>
      <c r="K29" s="274"/>
      <c r="L29" s="143"/>
      <c r="M29" s="143"/>
      <c r="N29" s="143"/>
      <c r="O29" s="143"/>
      <c r="P29" s="143"/>
      <c r="Q29" s="255"/>
    </row>
    <row r="30" spans="1:17" x14ac:dyDescent="0.2">
      <c r="A30" s="266"/>
      <c r="B30" s="143"/>
      <c r="C30" s="274"/>
      <c r="D30" s="274"/>
      <c r="E30" s="274"/>
      <c r="F30" s="274"/>
      <c r="G30" s="274"/>
      <c r="H30" s="274"/>
      <c r="I30" s="274"/>
      <c r="J30" s="274"/>
      <c r="K30" s="274"/>
      <c r="L30" s="143"/>
      <c r="M30" s="143"/>
      <c r="N30" s="143"/>
      <c r="O30" s="143"/>
      <c r="P30" s="143"/>
      <c r="Q30" s="255"/>
    </row>
    <row r="31" spans="1:17" x14ac:dyDescent="0.2">
      <c r="A31" s="266"/>
      <c r="B31" s="143"/>
      <c r="C31" s="274"/>
      <c r="D31" s="274"/>
      <c r="E31" s="274"/>
      <c r="F31" s="274"/>
      <c r="G31" s="274"/>
      <c r="H31" s="274"/>
      <c r="I31" s="274"/>
      <c r="J31" s="274"/>
      <c r="K31" s="274"/>
      <c r="L31" s="143"/>
      <c r="M31" s="143"/>
      <c r="N31" s="143"/>
      <c r="O31" s="143"/>
      <c r="P31" s="143"/>
      <c r="Q31" s="255"/>
    </row>
    <row r="32" spans="1:17" x14ac:dyDescent="0.2">
      <c r="A32" s="266"/>
      <c r="B32" s="143"/>
      <c r="C32" s="273"/>
      <c r="D32" s="273"/>
      <c r="E32" s="274"/>
      <c r="F32" s="274"/>
      <c r="G32" s="274"/>
      <c r="H32" s="274"/>
      <c r="I32" s="274"/>
      <c r="J32" s="274"/>
      <c r="K32" s="274"/>
      <c r="L32" s="143"/>
      <c r="M32" s="143"/>
      <c r="N32" s="143"/>
      <c r="O32" s="143"/>
      <c r="P32" s="143"/>
      <c r="Q32" s="255"/>
    </row>
    <row r="33" spans="1:17" x14ac:dyDescent="0.2">
      <c r="A33" s="266"/>
      <c r="B33" s="143"/>
      <c r="C33" s="269"/>
      <c r="D33" s="143"/>
      <c r="E33" s="143"/>
      <c r="F33" s="143"/>
      <c r="G33" s="143"/>
      <c r="H33" s="143"/>
      <c r="I33" s="143"/>
      <c r="J33" s="143"/>
      <c r="K33" s="143"/>
      <c r="L33" s="143"/>
      <c r="M33" s="143"/>
      <c r="N33" s="143"/>
      <c r="O33" s="143"/>
      <c r="P33" s="143"/>
      <c r="Q33" s="255"/>
    </row>
    <row r="34" spans="1:17" ht="54.75" customHeight="1" x14ac:dyDescent="0.2">
      <c r="A34" s="266"/>
      <c r="B34" s="143"/>
      <c r="C34" s="143"/>
      <c r="D34" s="143"/>
      <c r="E34" s="143"/>
      <c r="F34" s="143"/>
      <c r="G34" s="143"/>
      <c r="H34" s="143"/>
      <c r="I34" s="143"/>
      <c r="J34" s="143"/>
      <c r="K34" s="143"/>
      <c r="L34" s="143"/>
      <c r="M34" s="143"/>
      <c r="N34" s="143"/>
      <c r="O34" s="143"/>
      <c r="P34" s="143"/>
      <c r="Q34" s="255"/>
    </row>
    <row r="35" spans="1:17" ht="15" x14ac:dyDescent="0.2">
      <c r="A35" s="266"/>
      <c r="B35" s="143"/>
      <c r="C35" s="268" t="s">
        <v>200</v>
      </c>
      <c r="D35" s="268"/>
      <c r="E35" s="268"/>
      <c r="F35" s="268"/>
      <c r="G35" s="268"/>
      <c r="H35" s="268"/>
      <c r="I35" s="268"/>
      <c r="J35" s="268"/>
      <c r="K35" s="268"/>
      <c r="L35" s="268"/>
      <c r="M35" s="143"/>
      <c r="N35" s="143"/>
      <c r="O35" s="143"/>
      <c r="P35" s="143"/>
      <c r="Q35" s="255"/>
    </row>
    <row r="36" spans="1:17" ht="15" x14ac:dyDescent="0.2">
      <c r="A36" s="266"/>
      <c r="B36" s="143"/>
      <c r="C36" s="268" t="s">
        <v>211</v>
      </c>
      <c r="D36" s="268"/>
      <c r="E36" s="268"/>
      <c r="F36" s="268"/>
      <c r="G36" s="268"/>
      <c r="H36" s="268"/>
      <c r="I36" s="268"/>
      <c r="J36" s="268"/>
      <c r="K36" s="268"/>
      <c r="L36" s="268"/>
      <c r="M36" s="143"/>
      <c r="N36" s="143"/>
      <c r="O36" s="143"/>
      <c r="P36" s="143"/>
      <c r="Q36" s="255"/>
    </row>
    <row r="37" spans="1:17" ht="15" x14ac:dyDescent="0.2">
      <c r="A37" s="266"/>
      <c r="B37" s="143"/>
      <c r="C37" s="268"/>
      <c r="D37" s="268"/>
      <c r="E37" s="268"/>
      <c r="F37" s="268"/>
      <c r="G37" s="268"/>
      <c r="H37" s="268"/>
      <c r="I37" s="268"/>
      <c r="J37" s="268"/>
      <c r="K37" s="268"/>
      <c r="L37" s="268"/>
      <c r="M37" s="143"/>
      <c r="N37" s="143"/>
      <c r="O37" s="143"/>
      <c r="P37" s="143"/>
      <c r="Q37" s="255"/>
    </row>
    <row r="38" spans="1:17" ht="15.75" x14ac:dyDescent="0.25">
      <c r="A38" s="266"/>
      <c r="B38" s="143"/>
      <c r="C38" s="267" t="s">
        <v>202</v>
      </c>
      <c r="D38" s="268"/>
      <c r="E38" s="268"/>
      <c r="F38" s="268"/>
      <c r="G38" s="268"/>
      <c r="H38" s="268"/>
      <c r="I38" s="268"/>
      <c r="J38" s="268"/>
      <c r="K38" s="268"/>
      <c r="L38" s="268"/>
      <c r="M38" s="143"/>
      <c r="N38" s="143"/>
      <c r="O38" s="143"/>
      <c r="P38" s="143"/>
      <c r="Q38" s="255"/>
    </row>
    <row r="39" spans="1:17" ht="15" x14ac:dyDescent="0.2">
      <c r="A39" s="266"/>
      <c r="B39" s="143"/>
      <c r="C39" s="268" t="s">
        <v>203</v>
      </c>
      <c r="D39" s="268"/>
      <c r="E39" s="268"/>
      <c r="F39" s="268"/>
      <c r="G39" s="268"/>
      <c r="H39" s="268"/>
      <c r="I39" s="268"/>
      <c r="J39" s="268"/>
      <c r="K39" s="268"/>
      <c r="L39" s="268"/>
      <c r="M39" s="143"/>
      <c r="N39" s="143"/>
      <c r="O39" s="143"/>
      <c r="P39" s="143"/>
      <c r="Q39" s="255"/>
    </row>
    <row r="40" spans="1:17" ht="29.25" customHeight="1" x14ac:dyDescent="0.2">
      <c r="A40" s="266"/>
      <c r="B40" s="143"/>
      <c r="C40" s="268"/>
      <c r="D40" s="275" t="s">
        <v>204</v>
      </c>
      <c r="E40" s="275"/>
      <c r="F40" s="275"/>
      <c r="G40" s="275"/>
      <c r="H40" s="275"/>
      <c r="I40" s="275"/>
      <c r="J40" s="275"/>
      <c r="K40" s="275"/>
      <c r="L40" s="275"/>
      <c r="M40" s="275"/>
      <c r="N40" s="275"/>
      <c r="O40" s="275"/>
      <c r="P40" s="143"/>
      <c r="Q40" s="255"/>
    </row>
    <row r="41" spans="1:17" ht="28.5" customHeight="1" x14ac:dyDescent="0.2">
      <c r="A41" s="266"/>
      <c r="B41" s="143"/>
      <c r="C41" s="268"/>
      <c r="D41" s="275" t="s">
        <v>212</v>
      </c>
      <c r="E41" s="275"/>
      <c r="F41" s="275"/>
      <c r="G41" s="275"/>
      <c r="H41" s="275"/>
      <c r="I41" s="275"/>
      <c r="J41" s="275"/>
      <c r="K41" s="275"/>
      <c r="L41" s="275"/>
      <c r="M41" s="275"/>
      <c r="N41" s="275"/>
      <c r="O41" s="275"/>
      <c r="P41" s="143"/>
      <c r="Q41" s="255"/>
    </row>
    <row r="42" spans="1:17" ht="30" customHeight="1" x14ac:dyDescent="0.2">
      <c r="A42" s="266"/>
      <c r="B42" s="143"/>
      <c r="C42" s="143"/>
      <c r="D42" s="275" t="s">
        <v>205</v>
      </c>
      <c r="E42" s="275"/>
      <c r="F42" s="275"/>
      <c r="G42" s="275"/>
      <c r="H42" s="275"/>
      <c r="I42" s="275"/>
      <c r="J42" s="275"/>
      <c r="K42" s="275"/>
      <c r="L42" s="275"/>
      <c r="M42" s="275"/>
      <c r="N42" s="275"/>
      <c r="O42" s="275"/>
      <c r="P42" s="143"/>
      <c r="Q42" s="255"/>
    </row>
    <row r="43" spans="1:17" x14ac:dyDescent="0.2">
      <c r="A43" s="266"/>
      <c r="B43" s="143"/>
      <c r="C43" s="143"/>
      <c r="D43" s="270"/>
      <c r="E43" s="270"/>
      <c r="F43" s="270"/>
      <c r="G43" s="270"/>
      <c r="H43" s="270"/>
      <c r="I43" s="270"/>
      <c r="J43" s="270"/>
      <c r="K43" s="271"/>
      <c r="L43" s="271"/>
      <c r="M43" s="271"/>
      <c r="N43" s="143"/>
      <c r="O43" s="143"/>
      <c r="P43" s="143"/>
      <c r="Q43" s="255"/>
    </row>
    <row r="44" spans="1:17" ht="13.5" thickBot="1" x14ac:dyDescent="0.25">
      <c r="A44" s="256"/>
      <c r="B44" s="148"/>
      <c r="C44" s="148"/>
      <c r="D44" s="148"/>
      <c r="E44" s="148"/>
      <c r="F44" s="148"/>
      <c r="G44" s="148"/>
      <c r="H44" s="148"/>
      <c r="I44" s="148"/>
      <c r="J44" s="148"/>
      <c r="K44" s="148"/>
      <c r="L44" s="148"/>
      <c r="M44" s="148"/>
      <c r="N44" s="148"/>
      <c r="O44" s="148"/>
      <c r="P44" s="148"/>
      <c r="Q44" s="257"/>
    </row>
  </sheetData>
  <sheetProtection algorithmName="SHA-512" hashValue="dw1gLjhELgRPM7LUeOPITswgEpPs5OcG8yy3sdr+DCP3aSUjMT8tAMQ0ms1Q4MQZDawa98FkLNHE8TvMSZNLZw==" saltValue="ZqOUJF1NndMjpPWdFz+efw==" spinCount="100000" sheet="1" objects="1" scenarios="1" selectLockedCells="1"/>
  <mergeCells count="16">
    <mergeCell ref="D42:O42"/>
    <mergeCell ref="I19:J19"/>
    <mergeCell ref="J24:J25"/>
    <mergeCell ref="K24:K25"/>
    <mergeCell ref="D40:O40"/>
    <mergeCell ref="D41:O41"/>
    <mergeCell ref="D24:D25"/>
    <mergeCell ref="E24:E25"/>
    <mergeCell ref="F24:F25"/>
    <mergeCell ref="G24:G25"/>
    <mergeCell ref="H24:H25"/>
    <mergeCell ref="C12:O12"/>
    <mergeCell ref="E11:H11"/>
    <mergeCell ref="C14:N14"/>
    <mergeCell ref="H16:L16"/>
    <mergeCell ref="C23:K23"/>
  </mergeCells>
  <hyperlinks>
    <hyperlink ref="E11:H11" r:id="rId1" display="WaterSense New Home Specification"/>
    <hyperlink ref="H16" r:id="rId2"/>
    <hyperlink ref="I19:J19" r:id="rId3" display="More Information."/>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G78"/>
  <sheetViews>
    <sheetView showGridLines="0" workbookViewId="0">
      <selection activeCell="D2" sqref="D2:E2"/>
    </sheetView>
  </sheetViews>
  <sheetFormatPr defaultColWidth="8.85546875" defaultRowHeight="12.75" x14ac:dyDescent="0.2"/>
  <cols>
    <col min="1" max="1" width="2.42578125" style="2" customWidth="1"/>
    <col min="2" max="2" width="20.7109375" style="3" customWidth="1"/>
    <col min="3" max="3" width="7.42578125" style="2" customWidth="1"/>
    <col min="4" max="4" width="6.7109375" style="2" customWidth="1"/>
    <col min="5" max="5" width="13.140625" style="2" customWidth="1"/>
    <col min="6" max="6" width="12.140625" style="2" bestFit="1" customWidth="1"/>
    <col min="7" max="11" width="8.85546875" style="2"/>
    <col min="12" max="12" width="8.85546875" style="2" customWidth="1"/>
    <col min="13" max="14" width="9.140625" style="2" customWidth="1"/>
    <col min="15" max="15" width="21.42578125" style="2" hidden="1" customWidth="1"/>
    <col min="16" max="17" width="9.140625" style="2" hidden="1" customWidth="1"/>
    <col min="18" max="19" width="21.28515625" style="2" hidden="1" customWidth="1"/>
    <col min="20" max="20" width="22.85546875" style="2" hidden="1" customWidth="1"/>
    <col min="21" max="25" width="9.140625" style="2" hidden="1" customWidth="1"/>
    <col min="26" max="16384" width="8.85546875" style="2"/>
  </cols>
  <sheetData>
    <row r="1" spans="2:25" ht="13.5" thickBot="1" x14ac:dyDescent="0.25">
      <c r="O1" s="164" t="s">
        <v>110</v>
      </c>
      <c r="P1" s="165"/>
      <c r="Q1" s="165"/>
      <c r="R1" s="165"/>
      <c r="S1" s="165"/>
      <c r="T1" s="165"/>
      <c r="U1" s="165"/>
      <c r="V1" s="165"/>
      <c r="W1" s="165"/>
      <c r="X1" s="165"/>
      <c r="Y1" s="166"/>
    </row>
    <row r="2" spans="2:25" ht="57.75" thickBot="1" x14ac:dyDescent="0.25">
      <c r="B2" s="130" t="s">
        <v>120</v>
      </c>
      <c r="D2" s="279" t="s">
        <v>118</v>
      </c>
      <c r="E2" s="280"/>
      <c r="O2" s="95" t="s">
        <v>0</v>
      </c>
      <c r="P2" s="282" t="s">
        <v>20</v>
      </c>
      <c r="Q2" s="283"/>
      <c r="R2" s="96" t="s">
        <v>1</v>
      </c>
      <c r="S2" s="96" t="s">
        <v>21</v>
      </c>
      <c r="T2" s="96" t="s">
        <v>22</v>
      </c>
      <c r="U2" s="96" t="s">
        <v>23</v>
      </c>
      <c r="V2" s="96" t="s">
        <v>24</v>
      </c>
      <c r="W2" s="96" t="s">
        <v>25</v>
      </c>
      <c r="X2" s="97" t="s">
        <v>26</v>
      </c>
    </row>
    <row r="3" spans="2:25" ht="14.25" x14ac:dyDescent="0.2">
      <c r="M3" s="4"/>
      <c r="N3" s="3"/>
      <c r="O3" s="98" t="s">
        <v>7</v>
      </c>
      <c r="P3" s="284">
        <v>1.06</v>
      </c>
      <c r="Q3" s="285"/>
      <c r="R3" s="94">
        <v>0.97</v>
      </c>
      <c r="S3" s="93">
        <v>0.84</v>
      </c>
      <c r="T3" s="93" t="s">
        <v>27</v>
      </c>
      <c r="U3" s="93">
        <v>1.17</v>
      </c>
      <c r="V3" s="94">
        <v>0.63</v>
      </c>
      <c r="W3" s="93">
        <v>0.63</v>
      </c>
      <c r="X3" s="99">
        <v>0.64</v>
      </c>
    </row>
    <row r="4" spans="2:25" ht="15" hidden="1" thickBot="1" x14ac:dyDescent="0.25">
      <c r="B4" s="134" t="s">
        <v>104</v>
      </c>
      <c r="C4" s="135"/>
      <c r="D4" s="135"/>
      <c r="E4" s="135"/>
      <c r="F4" s="135"/>
      <c r="G4" s="135"/>
      <c r="H4" s="135"/>
      <c r="I4" s="136"/>
      <c r="M4" s="4"/>
      <c r="N4" s="3"/>
      <c r="O4" s="98" t="s">
        <v>6</v>
      </c>
      <c r="P4" s="284">
        <v>1.69</v>
      </c>
      <c r="Q4" s="285"/>
      <c r="R4" s="94">
        <v>1.55</v>
      </c>
      <c r="S4" s="93">
        <v>1.45</v>
      </c>
      <c r="T4" s="93">
        <v>1.25</v>
      </c>
      <c r="U4" s="93">
        <v>1.89</v>
      </c>
      <c r="V4" s="94">
        <v>1.31</v>
      </c>
      <c r="W4" s="93">
        <v>1.31</v>
      </c>
      <c r="X4" s="99">
        <v>1.18</v>
      </c>
    </row>
    <row r="5" spans="2:25" ht="15" hidden="1" thickBot="1" x14ac:dyDescent="0.25">
      <c r="B5" s="137" t="s">
        <v>105</v>
      </c>
      <c r="C5" s="299"/>
      <c r="D5" s="300"/>
      <c r="E5" s="301"/>
      <c r="F5" s="138" t="s">
        <v>70</v>
      </c>
      <c r="G5" s="174" t="s">
        <v>5</v>
      </c>
      <c r="H5" s="132"/>
      <c r="I5" s="139"/>
      <c r="M5" s="4"/>
      <c r="N5" s="3"/>
      <c r="O5" s="98" t="s">
        <v>5</v>
      </c>
      <c r="P5" s="284">
        <v>3.43</v>
      </c>
      <c r="Q5" s="285"/>
      <c r="R5" s="94">
        <v>3.22</v>
      </c>
      <c r="S5" s="93">
        <v>2.9</v>
      </c>
      <c r="T5" s="93">
        <v>2.67</v>
      </c>
      <c r="U5" s="93">
        <v>3.38</v>
      </c>
      <c r="V5" s="94">
        <v>3.93</v>
      </c>
      <c r="W5" s="93">
        <v>3.39</v>
      </c>
      <c r="X5" s="99">
        <v>2.35</v>
      </c>
    </row>
    <row r="6" spans="2:25" ht="26.25" hidden="1" thickBot="1" x14ac:dyDescent="0.25">
      <c r="B6" s="114" t="s">
        <v>71</v>
      </c>
      <c r="C6" s="173">
        <v>0</v>
      </c>
      <c r="D6" s="138"/>
      <c r="E6" s="171" t="s">
        <v>79</v>
      </c>
      <c r="F6" s="72">
        <f>IF(C5="",0,VLOOKUP(Q14,T14:U73,2))</f>
        <v>0</v>
      </c>
      <c r="G6" s="172" t="s">
        <v>80</v>
      </c>
      <c r="H6" s="74">
        <f>IF(SUM(C6*F6)&gt;0,SUM(C6*F6),0)</f>
        <v>0</v>
      </c>
      <c r="I6" s="139"/>
      <c r="M6" s="4"/>
      <c r="N6" s="3"/>
      <c r="O6" s="98" t="s">
        <v>4</v>
      </c>
      <c r="P6" s="284">
        <v>5.81</v>
      </c>
      <c r="Q6" s="285"/>
      <c r="R6" s="94">
        <v>5.43</v>
      </c>
      <c r="S6" s="93">
        <v>5.17</v>
      </c>
      <c r="T6" s="93">
        <v>4.43</v>
      </c>
      <c r="U6" s="93">
        <v>5.53</v>
      </c>
      <c r="V6" s="94">
        <v>5.56</v>
      </c>
      <c r="W6" s="93">
        <v>5.56</v>
      </c>
      <c r="X6" s="99">
        <v>3.91</v>
      </c>
    </row>
    <row r="7" spans="2:25" ht="15" hidden="1" thickBot="1" x14ac:dyDescent="0.25">
      <c r="B7" s="146"/>
      <c r="C7" s="131"/>
      <c r="D7" s="131"/>
      <c r="E7" s="131"/>
      <c r="F7" s="131"/>
      <c r="G7" s="131"/>
      <c r="H7" s="131"/>
      <c r="I7" s="139"/>
      <c r="M7" s="4"/>
      <c r="N7" s="3"/>
      <c r="O7" s="98" t="s">
        <v>16</v>
      </c>
      <c r="P7" s="284">
        <v>8.6999999999999993</v>
      </c>
      <c r="Q7" s="285"/>
      <c r="R7" s="94">
        <v>8.36</v>
      </c>
      <c r="S7" s="93">
        <v>8.09</v>
      </c>
      <c r="T7" s="93">
        <v>6.61</v>
      </c>
      <c r="U7" s="93">
        <v>9.66</v>
      </c>
      <c r="V7" s="94">
        <v>8.49</v>
      </c>
      <c r="W7" s="93">
        <v>8.49</v>
      </c>
      <c r="X7" s="99">
        <v>5.81</v>
      </c>
    </row>
    <row r="8" spans="2:25" ht="26.25" hidden="1" thickBot="1" x14ac:dyDescent="0.25">
      <c r="B8" s="200" t="s">
        <v>131</v>
      </c>
      <c r="C8" s="299"/>
      <c r="D8" s="300"/>
      <c r="E8" s="301"/>
      <c r="F8" s="132" t="s">
        <v>80</v>
      </c>
      <c r="G8" s="133">
        <f>IF(C8&gt;0,VLOOKUP(C8,O30:R44,4),0)</f>
        <v>0</v>
      </c>
      <c r="H8" s="140"/>
      <c r="I8" s="139"/>
      <c r="M8" s="4"/>
      <c r="N8" s="3"/>
      <c r="O8" s="98" t="s">
        <v>17</v>
      </c>
      <c r="P8" s="284">
        <v>12.18</v>
      </c>
      <c r="Q8" s="285"/>
      <c r="R8" s="94">
        <v>11.83</v>
      </c>
      <c r="S8" s="93">
        <v>11.45</v>
      </c>
      <c r="T8" s="93">
        <v>9.2200000000000006</v>
      </c>
      <c r="U8" s="93">
        <v>13.2</v>
      </c>
      <c r="V8" s="94">
        <v>13.88</v>
      </c>
      <c r="W8" s="93">
        <v>13.88</v>
      </c>
      <c r="X8" s="99">
        <v>8.09</v>
      </c>
    </row>
    <row r="9" spans="2:25" ht="15" hidden="1" thickBot="1" x14ac:dyDescent="0.25">
      <c r="B9" s="147"/>
      <c r="C9" s="148"/>
      <c r="D9" s="148"/>
      <c r="E9" s="148"/>
      <c r="F9" s="141" t="s">
        <v>103</v>
      </c>
      <c r="G9" s="149">
        <f>H6+G8</f>
        <v>0</v>
      </c>
      <c r="H9" s="148"/>
      <c r="I9" s="142"/>
      <c r="M9" s="4"/>
      <c r="N9" s="3"/>
      <c r="O9" s="100" t="s">
        <v>18</v>
      </c>
      <c r="P9" s="295">
        <v>21.08</v>
      </c>
      <c r="Q9" s="296"/>
      <c r="R9" s="101">
        <v>20.58</v>
      </c>
      <c r="S9" s="102">
        <v>20.04</v>
      </c>
      <c r="T9" s="102">
        <v>15.79</v>
      </c>
      <c r="U9" s="102">
        <v>21.88</v>
      </c>
      <c r="V9" s="101">
        <v>21.48</v>
      </c>
      <c r="W9" s="102">
        <v>21.48</v>
      </c>
      <c r="X9" s="103">
        <v>13.86</v>
      </c>
    </row>
    <row r="10" spans="2:25" ht="15" thickBot="1" x14ac:dyDescent="0.25">
      <c r="B10" s="80"/>
      <c r="C10" s="5"/>
      <c r="D10" s="5"/>
      <c r="E10" s="81"/>
      <c r="F10" s="5"/>
      <c r="G10" s="5"/>
      <c r="H10" s="5"/>
      <c r="I10" s="81"/>
      <c r="J10" s="5"/>
      <c r="K10" s="5"/>
      <c r="M10" s="4"/>
      <c r="N10" s="3"/>
      <c r="R10" s="3"/>
      <c r="S10" s="3"/>
    </row>
    <row r="11" spans="2:25" ht="15" thickBot="1" x14ac:dyDescent="0.25">
      <c r="B11" s="104"/>
      <c r="C11" s="105"/>
      <c r="D11" s="105"/>
      <c r="E11" s="106"/>
      <c r="F11" s="5"/>
      <c r="G11" s="5"/>
      <c r="H11" s="5"/>
      <c r="I11" s="81"/>
      <c r="J11" s="5"/>
      <c r="K11" s="5"/>
      <c r="M11" s="4"/>
      <c r="N11" s="3"/>
      <c r="R11" s="3"/>
      <c r="S11" s="3"/>
    </row>
    <row r="12" spans="2:25" ht="15" thickBot="1" x14ac:dyDescent="0.25">
      <c r="B12" s="107" t="s">
        <v>88</v>
      </c>
      <c r="C12" s="174">
        <v>1</v>
      </c>
      <c r="D12" s="82"/>
      <c r="E12" s="108" t="str">
        <f>B12&amp;" "&amp;C12</f>
        <v>Fixture 1</v>
      </c>
      <c r="F12" s="5"/>
      <c r="G12" s="5"/>
      <c r="H12" s="5"/>
      <c r="I12" s="81"/>
      <c r="J12" s="5"/>
      <c r="K12" s="5"/>
      <c r="M12" s="4"/>
      <c r="N12" s="3"/>
      <c r="R12" s="3"/>
      <c r="S12" s="3"/>
    </row>
    <row r="13" spans="2:25" ht="15" customHeight="1" thickBot="1" x14ac:dyDescent="0.25">
      <c r="B13" s="109"/>
      <c r="C13" s="179"/>
      <c r="D13" s="110"/>
      <c r="E13" s="111"/>
      <c r="F13" s="5"/>
      <c r="G13" s="5"/>
      <c r="H13" s="5"/>
      <c r="I13" s="81"/>
      <c r="J13" s="5"/>
      <c r="K13" s="5"/>
      <c r="M13" s="4"/>
      <c r="N13" s="3"/>
      <c r="O13" s="160" t="s">
        <v>108</v>
      </c>
      <c r="Q13" s="158" t="s">
        <v>107</v>
      </c>
      <c r="R13" s="3"/>
      <c r="S13" s="3"/>
      <c r="T13" s="286" t="s">
        <v>106</v>
      </c>
      <c r="U13" s="287"/>
      <c r="V13" s="288"/>
      <c r="Y13" s="160" t="s">
        <v>114</v>
      </c>
    </row>
    <row r="14" spans="2:25" ht="15" thickBot="1" x14ac:dyDescent="0.25">
      <c r="B14" s="3" t="s">
        <v>19</v>
      </c>
      <c r="O14" s="161">
        <v>1</v>
      </c>
      <c r="Q14" s="159" t="str">
        <f>CONCATENATE(C5,B14,G5)</f>
        <v xml:space="preserve"> 3/4"</v>
      </c>
      <c r="T14" s="153" t="s">
        <v>62</v>
      </c>
      <c r="U14" s="151">
        <v>11.45</v>
      </c>
      <c r="V14" s="154"/>
      <c r="Y14" s="180"/>
    </row>
    <row r="15" spans="2:25" ht="15" thickBot="1" x14ac:dyDescent="0.25">
      <c r="B15" s="178" t="str">
        <f>IF(D2="Trunk &amp; Branch","Trunk:","Line:")</f>
        <v>Trunk:</v>
      </c>
      <c r="C15" s="112"/>
      <c r="D15" s="112"/>
      <c r="E15" s="112"/>
      <c r="F15" s="112"/>
      <c r="G15" s="112"/>
      <c r="H15" s="112"/>
      <c r="I15" s="113"/>
      <c r="O15" s="161">
        <f>O14+1</f>
        <v>2</v>
      </c>
      <c r="Q15" s="159" t="str">
        <f>CONCATENATE(C16,B14,G16)</f>
        <v xml:space="preserve"> 1/2"</v>
      </c>
      <c r="T15" s="153" t="s">
        <v>61</v>
      </c>
      <c r="U15" s="151">
        <v>8.09</v>
      </c>
      <c r="V15" s="154"/>
      <c r="Y15" s="161" t="s">
        <v>21</v>
      </c>
    </row>
    <row r="16" spans="2:25" ht="15" thickBot="1" x14ac:dyDescent="0.25">
      <c r="B16" s="114" t="s">
        <v>3</v>
      </c>
      <c r="C16" s="299"/>
      <c r="D16" s="300"/>
      <c r="E16" s="301"/>
      <c r="F16" s="7" t="s">
        <v>70</v>
      </c>
      <c r="G16" s="174" t="s">
        <v>6</v>
      </c>
      <c r="H16" s="75"/>
      <c r="I16" s="115"/>
      <c r="O16" s="161">
        <f t="shared" ref="O16:O22" si="0">O15+1</f>
        <v>3</v>
      </c>
      <c r="Q16" s="159" t="str">
        <f>CONCATENATE(C21,B14,G21)</f>
        <v xml:space="preserve"> 1/2"</v>
      </c>
      <c r="T16" s="153" t="s">
        <v>60</v>
      </c>
      <c r="U16" s="151">
        <v>5.17</v>
      </c>
      <c r="V16" s="154"/>
      <c r="Y16" s="163" t="s">
        <v>1</v>
      </c>
    </row>
    <row r="17" spans="2:33" ht="15" thickBot="1" x14ac:dyDescent="0.25">
      <c r="B17" s="114"/>
      <c r="C17" s="10"/>
      <c r="D17" s="10"/>
      <c r="E17" s="10"/>
      <c r="F17" s="7"/>
      <c r="G17" s="11"/>
      <c r="H17" s="75"/>
      <c r="I17" s="115"/>
      <c r="O17" s="161">
        <f t="shared" si="0"/>
        <v>4</v>
      </c>
      <c r="Q17" s="159" t="str">
        <f>CONCATENATE(C26,B14,G26)</f>
        <v xml:space="preserve"> 1/2"</v>
      </c>
      <c r="T17" s="153" t="s">
        <v>58</v>
      </c>
      <c r="U17" s="151">
        <v>1.45</v>
      </c>
      <c r="V17" s="154"/>
      <c r="Y17" s="163" t="s">
        <v>20</v>
      </c>
    </row>
    <row r="18" spans="2:33" ht="26.25" thickBot="1" x14ac:dyDescent="0.25">
      <c r="B18" s="114" t="s">
        <v>71</v>
      </c>
      <c r="C18" s="173">
        <v>0</v>
      </c>
      <c r="D18" s="70"/>
      <c r="E18" s="71" t="s">
        <v>79</v>
      </c>
      <c r="F18" s="72">
        <f>IF(C16="",0,VLOOKUP(Q15,T10:U73,2,FALSE))</f>
        <v>0</v>
      </c>
      <c r="G18" s="73" t="s">
        <v>80</v>
      </c>
      <c r="H18" s="74">
        <f>IF(SUM(C18*F18)&gt;0,SUM(C18*F18),0)</f>
        <v>0</v>
      </c>
      <c r="I18" s="115"/>
      <c r="O18" s="161">
        <f t="shared" si="0"/>
        <v>5</v>
      </c>
      <c r="T18" s="153" t="s">
        <v>63</v>
      </c>
      <c r="U18" s="151">
        <v>20.04</v>
      </c>
      <c r="V18" s="154"/>
      <c r="Y18" s="177" t="s">
        <v>22</v>
      </c>
    </row>
    <row r="19" spans="2:33" ht="14.25" x14ac:dyDescent="0.2">
      <c r="B19" s="116"/>
      <c r="C19" s="176"/>
      <c r="D19" s="9"/>
      <c r="E19" s="9"/>
      <c r="F19" s="9"/>
      <c r="G19" s="9"/>
      <c r="H19" s="76"/>
      <c r="I19" s="117"/>
      <c r="O19" s="161">
        <f t="shared" si="0"/>
        <v>6</v>
      </c>
      <c r="Q19" s="158" t="s">
        <v>115</v>
      </c>
      <c r="T19" s="153" t="s">
        <v>59</v>
      </c>
      <c r="U19" s="151">
        <v>2.9</v>
      </c>
      <c r="V19" s="154"/>
      <c r="Y19" s="177" t="s">
        <v>23</v>
      </c>
    </row>
    <row r="20" spans="2:33" ht="15" thickBot="1" x14ac:dyDescent="0.25">
      <c r="B20" s="118" t="s">
        <v>112</v>
      </c>
      <c r="C20" s="6"/>
      <c r="D20" s="6"/>
      <c r="E20" s="6"/>
      <c r="F20" s="6"/>
      <c r="G20" s="6"/>
      <c r="H20" s="77"/>
      <c r="I20" s="119"/>
      <c r="O20" s="161">
        <f t="shared" si="0"/>
        <v>7</v>
      </c>
      <c r="Q20" s="150">
        <f>IF(C12&lt;10,C12+1,10)</f>
        <v>2</v>
      </c>
      <c r="T20" s="153" t="s">
        <v>57</v>
      </c>
      <c r="U20" s="151">
        <v>0.84</v>
      </c>
      <c r="V20" s="154"/>
      <c r="Y20" s="177" t="s">
        <v>25</v>
      </c>
    </row>
    <row r="21" spans="2:33" ht="15" thickBot="1" x14ac:dyDescent="0.25">
      <c r="B21" s="114" t="s">
        <v>3</v>
      </c>
      <c r="C21" s="299"/>
      <c r="D21" s="300"/>
      <c r="E21" s="301"/>
      <c r="F21" s="7" t="s">
        <v>70</v>
      </c>
      <c r="G21" s="174" t="s">
        <v>6</v>
      </c>
      <c r="H21" s="15"/>
      <c r="I21" s="115"/>
      <c r="O21" s="161">
        <f>O20+1</f>
        <v>8</v>
      </c>
      <c r="T21" s="153" t="s">
        <v>14</v>
      </c>
      <c r="U21" s="152">
        <v>11.83</v>
      </c>
      <c r="V21" s="154"/>
      <c r="Y21" s="177" t="s">
        <v>26</v>
      </c>
    </row>
    <row r="22" spans="2:33" ht="15" thickBot="1" x14ac:dyDescent="0.25">
      <c r="B22" s="114"/>
      <c r="C22" s="10"/>
      <c r="D22" s="10"/>
      <c r="E22" s="10"/>
      <c r="F22" s="7"/>
      <c r="G22" s="11"/>
      <c r="H22" s="15"/>
      <c r="I22" s="115"/>
      <c r="O22" s="161">
        <f t="shared" si="0"/>
        <v>9</v>
      </c>
      <c r="T22" s="153" t="s">
        <v>13</v>
      </c>
      <c r="U22" s="152">
        <v>8.36</v>
      </c>
      <c r="V22" s="154"/>
      <c r="Y22" s="181" t="s">
        <v>24</v>
      </c>
    </row>
    <row r="23" spans="2:33" ht="26.25" thickBot="1" x14ac:dyDescent="0.25">
      <c r="B23" s="114" t="s">
        <v>71</v>
      </c>
      <c r="C23" s="173">
        <v>0</v>
      </c>
      <c r="D23" s="70"/>
      <c r="E23" s="71" t="s">
        <v>79</v>
      </c>
      <c r="F23" s="72">
        <f>IF(C21="",0,VLOOKUP(Q16,T10:U73,2,FALSE))</f>
        <v>0</v>
      </c>
      <c r="G23" s="73" t="s">
        <v>80</v>
      </c>
      <c r="H23" s="74">
        <f>IF(SUM(C23*F23)&gt;0,SUM(C23*F23),0)</f>
        <v>0</v>
      </c>
      <c r="I23" s="115"/>
      <c r="O23" s="162">
        <f>O22+1</f>
        <v>10</v>
      </c>
      <c r="P23" s="4"/>
      <c r="T23" s="153" t="s">
        <v>12</v>
      </c>
      <c r="U23" s="152">
        <v>5.43</v>
      </c>
      <c r="V23" s="154"/>
    </row>
    <row r="24" spans="2:33" ht="15" thickBot="1" x14ac:dyDescent="0.25">
      <c r="B24" s="120"/>
      <c r="C24" s="8"/>
      <c r="D24" s="8"/>
      <c r="E24" s="8"/>
      <c r="F24" s="9"/>
      <c r="G24" s="8"/>
      <c r="H24" s="76"/>
      <c r="I24" s="117"/>
      <c r="P24" s="4"/>
      <c r="R24" s="3"/>
      <c r="S24" s="3"/>
      <c r="T24" s="153" t="s">
        <v>10</v>
      </c>
      <c r="U24" s="152">
        <v>1.55</v>
      </c>
      <c r="V24" s="154"/>
    </row>
    <row r="25" spans="2:33" ht="15" thickBot="1" x14ac:dyDescent="0.25">
      <c r="B25" s="118" t="s">
        <v>113</v>
      </c>
      <c r="C25" s="6"/>
      <c r="D25" s="6"/>
      <c r="E25" s="6"/>
      <c r="F25" s="6"/>
      <c r="G25" s="6"/>
      <c r="H25" s="77"/>
      <c r="I25" s="119"/>
      <c r="O25" s="160" t="s">
        <v>108</v>
      </c>
      <c r="P25" s="4"/>
      <c r="R25" s="3"/>
      <c r="S25" s="3"/>
      <c r="T25" s="153" t="s">
        <v>15</v>
      </c>
      <c r="U25" s="152">
        <v>20.58</v>
      </c>
      <c r="V25" s="154"/>
    </row>
    <row r="26" spans="2:33" ht="15" thickBot="1" x14ac:dyDescent="0.25">
      <c r="B26" s="114" t="s">
        <v>3</v>
      </c>
      <c r="C26" s="299"/>
      <c r="D26" s="300"/>
      <c r="E26" s="301"/>
      <c r="F26" s="7" t="s">
        <v>70</v>
      </c>
      <c r="G26" s="174" t="s">
        <v>6</v>
      </c>
      <c r="H26" s="15"/>
      <c r="I26" s="115"/>
      <c r="O26" s="163" t="s">
        <v>100</v>
      </c>
      <c r="P26" s="4"/>
      <c r="T26" s="153" t="s">
        <v>11</v>
      </c>
      <c r="U26" s="152">
        <v>3.22</v>
      </c>
      <c r="V26" s="154"/>
    </row>
    <row r="27" spans="2:33" ht="15" thickBot="1" x14ac:dyDescent="0.25">
      <c r="B27" s="114"/>
      <c r="C27" s="10"/>
      <c r="D27" s="10"/>
      <c r="E27" s="10"/>
      <c r="F27" s="7"/>
      <c r="G27" s="11"/>
      <c r="H27" s="15"/>
      <c r="I27" s="115"/>
      <c r="O27" s="211" t="s">
        <v>101</v>
      </c>
      <c r="P27" s="4"/>
      <c r="T27" s="153" t="s">
        <v>9</v>
      </c>
      <c r="U27" s="152">
        <v>0.97</v>
      </c>
      <c r="V27" s="154"/>
    </row>
    <row r="28" spans="2:33" ht="24.95" customHeight="1" thickBot="1" x14ac:dyDescent="0.25">
      <c r="B28" s="114" t="s">
        <v>71</v>
      </c>
      <c r="C28" s="173">
        <v>0</v>
      </c>
      <c r="D28" s="7"/>
      <c r="E28" s="71" t="s">
        <v>79</v>
      </c>
      <c r="F28" s="72">
        <f>IF(C26="",0,VLOOKUP(Q17,T10:U73,2,FALSE))</f>
        <v>0</v>
      </c>
      <c r="G28" s="73" t="s">
        <v>80</v>
      </c>
      <c r="H28" s="74">
        <f>IF(SUM(C28*F28)&gt;0,SUM(C28*F28),0)</f>
        <v>0</v>
      </c>
      <c r="I28" s="115"/>
      <c r="O28" s="289" t="s">
        <v>109</v>
      </c>
      <c r="P28" s="290"/>
      <c r="Q28" s="290"/>
      <c r="R28" s="291"/>
      <c r="S28" s="212"/>
      <c r="T28" s="153" t="s">
        <v>55</v>
      </c>
      <c r="U28" s="151">
        <v>12.18</v>
      </c>
      <c r="V28" s="154"/>
    </row>
    <row r="29" spans="2:33" ht="14.25" x14ac:dyDescent="0.2">
      <c r="B29" s="120"/>
      <c r="C29" s="8"/>
      <c r="D29" s="8"/>
      <c r="E29" s="8"/>
      <c r="F29" s="9"/>
      <c r="G29" s="8"/>
      <c r="H29" s="76"/>
      <c r="I29" s="117"/>
      <c r="O29" s="292" t="s">
        <v>102</v>
      </c>
      <c r="P29" s="293"/>
      <c r="Q29" s="294"/>
      <c r="R29" s="217" t="s">
        <v>8</v>
      </c>
      <c r="S29" s="201"/>
      <c r="T29" s="153" t="s">
        <v>54</v>
      </c>
      <c r="U29" s="151">
        <v>8.6999999999999993</v>
      </c>
      <c r="V29" s="154"/>
    </row>
    <row r="30" spans="2:33" ht="14.25" x14ac:dyDescent="0.2">
      <c r="B30" s="121" t="s">
        <v>2</v>
      </c>
      <c r="C30" s="12"/>
      <c r="D30" s="12"/>
      <c r="E30" s="12"/>
      <c r="F30" s="12"/>
      <c r="G30" s="12"/>
      <c r="H30" s="78"/>
      <c r="I30" s="122"/>
      <c r="O30" s="203">
        <v>1</v>
      </c>
      <c r="P30" s="202" t="s">
        <v>129</v>
      </c>
      <c r="Q30" s="202" t="s">
        <v>130</v>
      </c>
      <c r="R30" s="204">
        <f>O30*1.664</f>
        <v>1.6639999999999999</v>
      </c>
      <c r="S30" s="199"/>
      <c r="T30" s="153" t="s">
        <v>53</v>
      </c>
      <c r="U30" s="151">
        <v>5.81</v>
      </c>
      <c r="V30" s="154"/>
      <c r="Z30" s="281"/>
      <c r="AA30" s="281"/>
      <c r="AB30" s="281"/>
      <c r="AC30" s="281"/>
      <c r="AD30" s="281"/>
      <c r="AE30" s="281"/>
      <c r="AF30" s="195"/>
      <c r="AG30" s="195"/>
    </row>
    <row r="31" spans="2:33" ht="25.5" customHeight="1" x14ac:dyDescent="0.2">
      <c r="B31" s="123" t="s">
        <v>71</v>
      </c>
      <c r="C31" s="13">
        <f>SUM(C6+C18+C23+C28)</f>
        <v>0</v>
      </c>
      <c r="D31" s="13"/>
      <c r="E31" s="13"/>
      <c r="F31" s="14"/>
      <c r="G31" s="16" t="s">
        <v>80</v>
      </c>
      <c r="H31" s="79">
        <f>SUM(G9,H18,H23,H28)</f>
        <v>0</v>
      </c>
      <c r="I31" s="124"/>
      <c r="O31" s="205">
        <v>2</v>
      </c>
      <c r="P31" s="202" t="s">
        <v>129</v>
      </c>
      <c r="Q31" s="202" t="s">
        <v>130</v>
      </c>
      <c r="R31" s="204">
        <f t="shared" ref="R31:R44" si="1">O31*1.664</f>
        <v>3.3279999999999998</v>
      </c>
      <c r="S31" s="199"/>
      <c r="T31" s="153" t="s">
        <v>51</v>
      </c>
      <c r="U31" s="151">
        <v>1.69</v>
      </c>
      <c r="V31" s="154"/>
      <c r="Z31" s="281"/>
      <c r="AA31" s="281"/>
      <c r="AB31" s="281"/>
      <c r="AC31" s="281"/>
      <c r="AD31" s="281"/>
      <c r="AE31" s="281"/>
      <c r="AF31" s="197"/>
      <c r="AG31" s="197"/>
    </row>
    <row r="32" spans="2:33" ht="15" thickBot="1" x14ac:dyDescent="0.25">
      <c r="B32" s="125"/>
      <c r="C32" s="126"/>
      <c r="D32" s="126"/>
      <c r="E32" s="126"/>
      <c r="F32" s="126"/>
      <c r="G32" s="126"/>
      <c r="H32" s="126"/>
      <c r="I32" s="127"/>
      <c r="O32" s="205">
        <v>3</v>
      </c>
      <c r="P32" s="202" t="s">
        <v>129</v>
      </c>
      <c r="Q32" s="202" t="s">
        <v>130</v>
      </c>
      <c r="R32" s="204">
        <f t="shared" si="1"/>
        <v>4.992</v>
      </c>
      <c r="S32" s="199"/>
      <c r="T32" s="153" t="s">
        <v>56</v>
      </c>
      <c r="U32" s="151">
        <v>21.08</v>
      </c>
      <c r="V32" s="154"/>
      <c r="Z32" s="281"/>
      <c r="AA32" s="281"/>
      <c r="AB32" s="281"/>
      <c r="AC32" s="281"/>
      <c r="AD32" s="281"/>
      <c r="AE32" s="281"/>
      <c r="AF32" s="197"/>
      <c r="AG32" s="197"/>
    </row>
    <row r="33" spans="2:33" ht="14.25" x14ac:dyDescent="0.2">
      <c r="B33" s="91"/>
      <c r="C33" s="92"/>
      <c r="D33" s="92"/>
      <c r="E33" s="92"/>
      <c r="F33" s="92"/>
      <c r="G33" s="92"/>
      <c r="H33" s="92"/>
      <c r="O33" s="205">
        <v>4</v>
      </c>
      <c r="P33" s="202" t="s">
        <v>129</v>
      </c>
      <c r="Q33" s="202" t="s">
        <v>130</v>
      </c>
      <c r="R33" s="204">
        <f t="shared" si="1"/>
        <v>6.6559999999999997</v>
      </c>
      <c r="S33" s="199"/>
      <c r="T33" s="153" t="s">
        <v>52</v>
      </c>
      <c r="U33" s="151">
        <v>3.43</v>
      </c>
      <c r="V33" s="154"/>
      <c r="Z33" s="281"/>
      <c r="AA33" s="281"/>
      <c r="AB33" s="281"/>
      <c r="AC33" s="281"/>
      <c r="AD33" s="281"/>
      <c r="AE33" s="281"/>
      <c r="AF33" s="196"/>
      <c r="AG33" s="196"/>
    </row>
    <row r="34" spans="2:33" ht="14.25" x14ac:dyDescent="0.2">
      <c r="B34" s="91"/>
      <c r="C34" s="92"/>
      <c r="D34" s="92"/>
      <c r="E34" s="92"/>
      <c r="F34" s="92"/>
      <c r="G34" s="92"/>
      <c r="H34" s="92"/>
      <c r="O34" s="206">
        <v>5</v>
      </c>
      <c r="P34" s="202" t="s">
        <v>129</v>
      </c>
      <c r="Q34" s="202" t="s">
        <v>130</v>
      </c>
      <c r="R34" s="204">
        <f t="shared" si="1"/>
        <v>8.32</v>
      </c>
      <c r="S34" s="199"/>
      <c r="T34" s="153" t="s">
        <v>50</v>
      </c>
      <c r="U34" s="151">
        <v>1.06</v>
      </c>
      <c r="V34" s="154"/>
    </row>
    <row r="35" spans="2:33" ht="14.25" x14ac:dyDescent="0.2">
      <c r="B35" s="91"/>
      <c r="C35" s="92"/>
      <c r="D35" s="92"/>
      <c r="E35" s="92"/>
      <c r="F35" s="92"/>
      <c r="G35" s="92"/>
      <c r="H35" s="92"/>
      <c r="O35" s="206">
        <v>6</v>
      </c>
      <c r="P35" s="202" t="s">
        <v>129</v>
      </c>
      <c r="Q35" s="202" t="s">
        <v>130</v>
      </c>
      <c r="R35" s="204">
        <f t="shared" si="1"/>
        <v>9.984</v>
      </c>
      <c r="S35" s="199"/>
      <c r="T35" s="153" t="s">
        <v>33</v>
      </c>
      <c r="U35" s="151">
        <v>9.2200000000000006</v>
      </c>
      <c r="V35" s="154"/>
    </row>
    <row r="36" spans="2:33" ht="15" thickBot="1" x14ac:dyDescent="0.25">
      <c r="B36" s="91"/>
      <c r="C36" s="92"/>
      <c r="D36" s="92"/>
      <c r="E36" s="92"/>
      <c r="F36" s="92"/>
      <c r="G36" s="92"/>
      <c r="H36" s="92"/>
      <c r="O36" s="206">
        <v>7</v>
      </c>
      <c r="P36" s="202" t="s">
        <v>129</v>
      </c>
      <c r="Q36" s="202" t="s">
        <v>130</v>
      </c>
      <c r="R36" s="204">
        <f t="shared" si="1"/>
        <v>11.648</v>
      </c>
      <c r="S36" s="199"/>
      <c r="T36" s="153" t="s">
        <v>32</v>
      </c>
      <c r="U36" s="151">
        <v>6.61</v>
      </c>
      <c r="V36" s="154"/>
    </row>
    <row r="37" spans="2:33" ht="14.25" x14ac:dyDescent="0.2">
      <c r="B37" s="83" t="s">
        <v>88</v>
      </c>
      <c r="C37" s="298" t="s">
        <v>132</v>
      </c>
      <c r="D37" s="298"/>
      <c r="E37" s="84" t="s">
        <v>99</v>
      </c>
      <c r="F37" s="167" t="s">
        <v>111</v>
      </c>
      <c r="O37" s="206">
        <v>8</v>
      </c>
      <c r="P37" s="202" t="s">
        <v>129</v>
      </c>
      <c r="Q37" s="202" t="s">
        <v>130</v>
      </c>
      <c r="R37" s="204">
        <f t="shared" si="1"/>
        <v>13.311999999999999</v>
      </c>
      <c r="S37" s="199"/>
      <c r="T37" s="153" t="s">
        <v>31</v>
      </c>
      <c r="U37" s="151">
        <v>4.43</v>
      </c>
      <c r="V37" s="154"/>
    </row>
    <row r="38" spans="2:33" ht="14.25" x14ac:dyDescent="0.2">
      <c r="B38" s="85" t="s">
        <v>89</v>
      </c>
      <c r="C38" s="168"/>
      <c r="D38" s="169"/>
      <c r="E38" s="86"/>
      <c r="F38" s="170" t="str">
        <f>IF(E38 ="","",E38*0.0078125)</f>
        <v/>
      </c>
      <c r="O38" s="203">
        <v>9</v>
      </c>
      <c r="P38" s="202" t="s">
        <v>129</v>
      </c>
      <c r="Q38" s="202" t="s">
        <v>130</v>
      </c>
      <c r="R38" s="204">
        <f t="shared" si="1"/>
        <v>14.975999999999999</v>
      </c>
      <c r="S38" s="199"/>
      <c r="T38" s="153" t="s">
        <v>29</v>
      </c>
      <c r="U38" s="151">
        <v>1.25</v>
      </c>
      <c r="V38" s="154"/>
    </row>
    <row r="39" spans="2:33" ht="14.25" hidden="1" x14ac:dyDescent="0.2">
      <c r="B39" s="87" t="s">
        <v>90</v>
      </c>
      <c r="C39" s="168"/>
      <c r="D39" s="169"/>
      <c r="E39" s="86"/>
      <c r="F39" s="170" t="str">
        <f t="shared" ref="F39:F48" si="2">IF(E39 ="","",E39*0.0078125)</f>
        <v/>
      </c>
      <c r="O39" s="203">
        <v>10</v>
      </c>
      <c r="P39" s="202" t="s">
        <v>129</v>
      </c>
      <c r="Q39" s="202" t="s">
        <v>130</v>
      </c>
      <c r="R39" s="204">
        <f t="shared" si="1"/>
        <v>16.64</v>
      </c>
      <c r="S39" s="199"/>
      <c r="T39" s="153" t="s">
        <v>34</v>
      </c>
      <c r="U39" s="151">
        <v>15.79</v>
      </c>
      <c r="V39" s="154"/>
    </row>
    <row r="40" spans="2:33" ht="14.25" hidden="1" x14ac:dyDescent="0.2">
      <c r="B40" s="87" t="s">
        <v>91</v>
      </c>
      <c r="C40" s="168"/>
      <c r="D40" s="169"/>
      <c r="E40" s="86"/>
      <c r="F40" s="170" t="str">
        <f t="shared" si="2"/>
        <v/>
      </c>
      <c r="O40" s="203">
        <v>11</v>
      </c>
      <c r="P40" s="202" t="s">
        <v>129</v>
      </c>
      <c r="Q40" s="202" t="s">
        <v>130</v>
      </c>
      <c r="R40" s="204">
        <f t="shared" si="1"/>
        <v>18.303999999999998</v>
      </c>
      <c r="S40" s="199"/>
      <c r="T40" s="153" t="s">
        <v>30</v>
      </c>
      <c r="U40" s="151">
        <v>2.67</v>
      </c>
      <c r="V40" s="154"/>
    </row>
    <row r="41" spans="2:33" ht="14.25" hidden="1" x14ac:dyDescent="0.2">
      <c r="B41" s="87" t="s">
        <v>92</v>
      </c>
      <c r="C41" s="168"/>
      <c r="D41" s="169"/>
      <c r="E41" s="86"/>
      <c r="F41" s="170" t="str">
        <f t="shared" si="2"/>
        <v/>
      </c>
      <c r="O41" s="203">
        <v>12</v>
      </c>
      <c r="P41" s="202" t="s">
        <v>129</v>
      </c>
      <c r="Q41" s="202" t="s">
        <v>130</v>
      </c>
      <c r="R41" s="204">
        <f t="shared" si="1"/>
        <v>19.968</v>
      </c>
      <c r="S41" s="199"/>
      <c r="T41" s="153" t="s">
        <v>28</v>
      </c>
      <c r="U41" s="151" t="s">
        <v>27</v>
      </c>
      <c r="V41" s="154"/>
    </row>
    <row r="42" spans="2:33" ht="14.25" hidden="1" x14ac:dyDescent="0.2">
      <c r="B42" s="87" t="s">
        <v>93</v>
      </c>
      <c r="C42" s="168"/>
      <c r="D42" s="169"/>
      <c r="E42" s="86"/>
      <c r="F42" s="170" t="str">
        <f t="shared" si="2"/>
        <v/>
      </c>
      <c r="O42" s="207">
        <v>13</v>
      </c>
      <c r="P42" s="202" t="s">
        <v>129</v>
      </c>
      <c r="Q42" s="202" t="s">
        <v>130</v>
      </c>
      <c r="R42" s="204">
        <f t="shared" si="1"/>
        <v>21.631999999999998</v>
      </c>
      <c r="S42" s="199"/>
      <c r="T42" s="153" t="s">
        <v>40</v>
      </c>
      <c r="U42" s="151">
        <v>13.2</v>
      </c>
      <c r="V42" s="154"/>
    </row>
    <row r="43" spans="2:33" ht="14.25" hidden="1" x14ac:dyDescent="0.2">
      <c r="B43" s="87" t="s">
        <v>94</v>
      </c>
      <c r="C43" s="168"/>
      <c r="D43" s="169"/>
      <c r="E43" s="86"/>
      <c r="F43" s="170" t="str">
        <f t="shared" si="2"/>
        <v/>
      </c>
      <c r="O43" s="207">
        <v>14</v>
      </c>
      <c r="P43" s="202" t="s">
        <v>129</v>
      </c>
      <c r="Q43" s="202" t="s">
        <v>130</v>
      </c>
      <c r="R43" s="204">
        <f t="shared" si="1"/>
        <v>23.295999999999999</v>
      </c>
      <c r="S43" s="199"/>
      <c r="T43" s="153" t="s">
        <v>39</v>
      </c>
      <c r="U43" s="151">
        <v>9.66</v>
      </c>
      <c r="V43" s="154"/>
    </row>
    <row r="44" spans="2:33" ht="15" hidden="1" thickBot="1" x14ac:dyDescent="0.25">
      <c r="B44" s="87" t="s">
        <v>95</v>
      </c>
      <c r="C44" s="168"/>
      <c r="D44" s="169"/>
      <c r="E44" s="86"/>
      <c r="F44" s="170" t="str">
        <f t="shared" si="2"/>
        <v/>
      </c>
      <c r="O44" s="208">
        <v>15</v>
      </c>
      <c r="P44" s="209" t="s">
        <v>129</v>
      </c>
      <c r="Q44" s="209" t="s">
        <v>130</v>
      </c>
      <c r="R44" s="210">
        <f t="shared" si="1"/>
        <v>24.959999999999997</v>
      </c>
      <c r="S44" s="199"/>
      <c r="T44" s="153" t="s">
        <v>38</v>
      </c>
      <c r="U44" s="151">
        <v>5.53</v>
      </c>
      <c r="V44" s="154"/>
    </row>
    <row r="45" spans="2:33" ht="14.25" hidden="1" x14ac:dyDescent="0.2">
      <c r="B45" s="87" t="s">
        <v>96</v>
      </c>
      <c r="C45" s="168"/>
      <c r="D45" s="169"/>
      <c r="E45" s="86"/>
      <c r="F45" s="170" t="str">
        <f t="shared" si="2"/>
        <v/>
      </c>
      <c r="P45" s="4"/>
      <c r="R45" s="198"/>
      <c r="S45" s="198"/>
      <c r="T45" s="153" t="s">
        <v>36</v>
      </c>
      <c r="U45" s="151">
        <v>1.89</v>
      </c>
      <c r="V45" s="154"/>
    </row>
    <row r="46" spans="2:33" ht="14.25" hidden="1" x14ac:dyDescent="0.2">
      <c r="B46" s="87" t="s">
        <v>97</v>
      </c>
      <c r="C46" s="168"/>
      <c r="D46" s="169"/>
      <c r="E46" s="86"/>
      <c r="F46" s="170" t="str">
        <f t="shared" si="2"/>
        <v/>
      </c>
      <c r="P46" s="4"/>
      <c r="R46" s="3"/>
      <c r="S46" s="3"/>
      <c r="T46" s="153" t="s">
        <v>41</v>
      </c>
      <c r="U46" s="151">
        <v>21.88</v>
      </c>
      <c r="V46" s="154"/>
    </row>
    <row r="47" spans="2:33" ht="14.25" hidden="1" x14ac:dyDescent="0.2">
      <c r="B47" s="87" t="s">
        <v>98</v>
      </c>
      <c r="C47" s="168"/>
      <c r="D47" s="169"/>
      <c r="E47" s="86"/>
      <c r="F47" s="170" t="str">
        <f t="shared" si="2"/>
        <v/>
      </c>
      <c r="P47" s="4"/>
      <c r="R47" s="3"/>
      <c r="S47" s="3"/>
      <c r="T47" s="153" t="s">
        <v>37</v>
      </c>
      <c r="U47" s="151">
        <v>3.38</v>
      </c>
      <c r="V47" s="154"/>
    </row>
    <row r="48" spans="2:33" ht="6" customHeight="1" thickBot="1" x14ac:dyDescent="0.25">
      <c r="B48" s="88"/>
      <c r="C48" s="297"/>
      <c r="D48" s="297"/>
      <c r="E48" s="89"/>
      <c r="F48" s="90" t="str">
        <f t="shared" si="2"/>
        <v/>
      </c>
      <c r="P48" s="4"/>
      <c r="R48" s="3"/>
      <c r="S48" s="3"/>
      <c r="T48" s="153" t="s">
        <v>35</v>
      </c>
      <c r="U48" s="151">
        <v>1.17</v>
      </c>
      <c r="V48" s="154"/>
    </row>
    <row r="49" spans="15:22" ht="14.25" x14ac:dyDescent="0.2">
      <c r="O49" s="184" t="s">
        <v>121</v>
      </c>
      <c r="P49" s="185"/>
      <c r="Q49" s="186"/>
      <c r="R49" s="187"/>
      <c r="S49" s="213"/>
      <c r="T49" s="153" t="s">
        <v>47</v>
      </c>
      <c r="U49" s="151">
        <v>13.88</v>
      </c>
      <c r="V49" s="154"/>
    </row>
    <row r="50" spans="15:22" ht="14.25" x14ac:dyDescent="0.2">
      <c r="O50" s="153" t="s">
        <v>116</v>
      </c>
      <c r="P50" s="182" t="s">
        <v>122</v>
      </c>
      <c r="Q50" s="183" t="s">
        <v>19</v>
      </c>
      <c r="R50" s="188" t="s">
        <v>19</v>
      </c>
      <c r="S50" s="214"/>
      <c r="T50" s="153" t="s">
        <v>46</v>
      </c>
      <c r="U50" s="151">
        <v>8.49</v>
      </c>
      <c r="V50" s="154"/>
    </row>
    <row r="51" spans="15:22" ht="14.25" x14ac:dyDescent="0.2">
      <c r="O51" s="153" t="s">
        <v>117</v>
      </c>
      <c r="P51" s="182" t="s">
        <v>123</v>
      </c>
      <c r="Q51" s="183" t="s">
        <v>19</v>
      </c>
      <c r="R51" s="188" t="s">
        <v>19</v>
      </c>
      <c r="S51" s="214"/>
      <c r="T51" s="153" t="s">
        <v>45</v>
      </c>
      <c r="U51" s="151">
        <v>5.56</v>
      </c>
      <c r="V51" s="154"/>
    </row>
    <row r="52" spans="15:22" ht="14.25" x14ac:dyDescent="0.2">
      <c r="O52" s="189" t="s">
        <v>118</v>
      </c>
      <c r="P52" s="182" t="s">
        <v>124</v>
      </c>
      <c r="Q52" s="183" t="s">
        <v>125</v>
      </c>
      <c r="R52" s="190" t="s">
        <v>126</v>
      </c>
      <c r="S52" s="215"/>
      <c r="T52" s="153" t="s">
        <v>43</v>
      </c>
      <c r="U52" s="151">
        <v>1.31</v>
      </c>
      <c r="V52" s="154"/>
    </row>
    <row r="53" spans="15:22" ht="15" thickBot="1" x14ac:dyDescent="0.25">
      <c r="O53" s="191" t="s">
        <v>119</v>
      </c>
      <c r="P53" s="192" t="s">
        <v>127</v>
      </c>
      <c r="Q53" s="193" t="s">
        <v>128</v>
      </c>
      <c r="R53" s="194" t="s">
        <v>19</v>
      </c>
      <c r="S53" s="216"/>
      <c r="T53" s="153" t="s">
        <v>48</v>
      </c>
      <c r="U53" s="151">
        <v>21.48</v>
      </c>
      <c r="V53" s="154"/>
    </row>
    <row r="54" spans="15:22" ht="14.25" x14ac:dyDescent="0.2">
      <c r="P54" s="4"/>
      <c r="R54" s="3"/>
      <c r="S54" s="3"/>
      <c r="T54" s="153" t="s">
        <v>44</v>
      </c>
      <c r="U54" s="151">
        <v>3.39</v>
      </c>
      <c r="V54" s="154"/>
    </row>
    <row r="55" spans="15:22" ht="14.25" x14ac:dyDescent="0.2">
      <c r="P55" s="4"/>
      <c r="R55" s="3"/>
      <c r="S55" s="3"/>
      <c r="T55" s="153" t="s">
        <v>42</v>
      </c>
      <c r="U55" s="151">
        <v>0.63</v>
      </c>
      <c r="V55" s="155"/>
    </row>
    <row r="56" spans="15:22" ht="14.25" x14ac:dyDescent="0.2">
      <c r="P56" s="4"/>
      <c r="R56" s="3"/>
      <c r="S56" s="3"/>
      <c r="T56" s="153" t="s">
        <v>68</v>
      </c>
      <c r="U56" s="151">
        <v>8.09</v>
      </c>
      <c r="V56" s="155"/>
    </row>
    <row r="57" spans="15:22" ht="14.25" x14ac:dyDescent="0.2">
      <c r="P57" s="4"/>
      <c r="R57" s="3"/>
      <c r="S57" s="3"/>
      <c r="T57" s="153" t="s">
        <v>68</v>
      </c>
      <c r="U57" s="151">
        <v>8.09</v>
      </c>
      <c r="V57" s="155"/>
    </row>
    <row r="58" spans="15:22" ht="14.25" x14ac:dyDescent="0.2">
      <c r="P58" s="4"/>
      <c r="R58" s="3"/>
      <c r="S58" s="3"/>
      <c r="T58" s="153" t="s">
        <v>67</v>
      </c>
      <c r="U58" s="151">
        <v>5.81</v>
      </c>
      <c r="V58" s="155"/>
    </row>
    <row r="59" spans="15:22" ht="14.25" x14ac:dyDescent="0.2">
      <c r="P59" s="4"/>
      <c r="R59" s="3"/>
      <c r="S59" s="3"/>
      <c r="T59" s="153" t="s">
        <v>66</v>
      </c>
      <c r="U59" s="151">
        <v>3.91</v>
      </c>
      <c r="V59" s="155"/>
    </row>
    <row r="60" spans="15:22" ht="14.25" x14ac:dyDescent="0.2">
      <c r="P60" s="4"/>
      <c r="R60" s="3"/>
      <c r="S60" s="3"/>
      <c r="T60" s="153" t="s">
        <v>64</v>
      </c>
      <c r="U60" s="151">
        <v>1.18</v>
      </c>
      <c r="V60" s="155"/>
    </row>
    <row r="61" spans="15:22" ht="14.25" x14ac:dyDescent="0.2">
      <c r="P61" s="4"/>
      <c r="R61" s="3"/>
      <c r="S61" s="3"/>
      <c r="T61" s="153" t="s">
        <v>69</v>
      </c>
      <c r="U61" s="151">
        <v>13.86</v>
      </c>
      <c r="V61" s="154"/>
    </row>
    <row r="62" spans="15:22" ht="14.25" x14ac:dyDescent="0.2">
      <c r="P62" s="4"/>
      <c r="R62" s="3"/>
      <c r="S62" s="3"/>
      <c r="T62" s="153" t="s">
        <v>69</v>
      </c>
      <c r="U62" s="151">
        <v>13.86</v>
      </c>
      <c r="V62" s="154"/>
    </row>
    <row r="63" spans="15:22" ht="14.25" x14ac:dyDescent="0.2">
      <c r="P63" s="4"/>
      <c r="R63" s="3"/>
      <c r="S63" s="3"/>
      <c r="T63" s="153" t="s">
        <v>65</v>
      </c>
      <c r="U63" s="151">
        <v>2.35</v>
      </c>
      <c r="V63" s="154"/>
    </row>
    <row r="64" spans="15:22" ht="14.25" x14ac:dyDescent="0.2">
      <c r="P64" s="4"/>
      <c r="R64" s="3"/>
      <c r="S64" s="3"/>
      <c r="T64" s="153" t="s">
        <v>49</v>
      </c>
      <c r="U64" s="151">
        <v>0.64</v>
      </c>
      <c r="V64" s="154"/>
    </row>
    <row r="65" spans="14:22" x14ac:dyDescent="0.2">
      <c r="P65" s="4"/>
      <c r="R65" s="3"/>
      <c r="S65" s="3"/>
      <c r="T65" s="153" t="s">
        <v>77</v>
      </c>
      <c r="U65" s="150">
        <v>13.88</v>
      </c>
      <c r="V65" s="154"/>
    </row>
    <row r="66" spans="14:22" x14ac:dyDescent="0.2">
      <c r="P66" s="4"/>
      <c r="R66" s="3"/>
      <c r="S66" s="3"/>
      <c r="T66" s="153" t="s">
        <v>76</v>
      </c>
      <c r="U66" s="150">
        <v>8.49</v>
      </c>
      <c r="V66" s="154"/>
    </row>
    <row r="67" spans="14:22" x14ac:dyDescent="0.2">
      <c r="P67" s="4"/>
      <c r="R67" s="3"/>
      <c r="S67" s="3"/>
      <c r="T67" s="153" t="s">
        <v>75</v>
      </c>
      <c r="U67" s="150">
        <v>5.56</v>
      </c>
      <c r="V67" s="154"/>
    </row>
    <row r="68" spans="14:22" x14ac:dyDescent="0.2">
      <c r="P68" s="4"/>
      <c r="R68" s="3"/>
      <c r="S68" s="3"/>
      <c r="T68" s="153" t="s">
        <v>73</v>
      </c>
      <c r="U68" s="150">
        <v>1.31</v>
      </c>
      <c r="V68" s="154"/>
    </row>
    <row r="69" spans="14:22" x14ac:dyDescent="0.2">
      <c r="T69" s="153" t="s">
        <v>78</v>
      </c>
      <c r="U69" s="150">
        <v>21.48</v>
      </c>
      <c r="V69" s="154"/>
    </row>
    <row r="70" spans="14:22" x14ac:dyDescent="0.2">
      <c r="N70" s="143"/>
      <c r="O70" s="143"/>
      <c r="P70" s="143"/>
      <c r="Q70" s="143"/>
      <c r="T70" s="153" t="s">
        <v>74</v>
      </c>
      <c r="U70" s="150">
        <v>3.93</v>
      </c>
      <c r="V70" s="154"/>
    </row>
    <row r="71" spans="14:22" ht="14.25" x14ac:dyDescent="0.2">
      <c r="N71" s="143"/>
      <c r="O71" s="144"/>
      <c r="P71" s="145"/>
      <c r="Q71" s="143"/>
      <c r="T71" s="153" t="s">
        <v>72</v>
      </c>
      <c r="U71" s="150">
        <v>0.63</v>
      </c>
      <c r="V71" s="154"/>
    </row>
    <row r="72" spans="14:22" ht="14.25" x14ac:dyDescent="0.2">
      <c r="N72" s="143"/>
      <c r="O72" s="144"/>
      <c r="P72" s="145"/>
      <c r="Q72" s="143"/>
      <c r="T72" s="153"/>
      <c r="U72" s="151"/>
      <c r="V72" s="154"/>
    </row>
    <row r="73" spans="14:22" ht="15" thickBot="1" x14ac:dyDescent="0.25">
      <c r="N73" s="143"/>
      <c r="O73" s="144"/>
      <c r="P73" s="145"/>
      <c r="Q73" s="143"/>
      <c r="T73" s="156"/>
      <c r="U73" s="175"/>
      <c r="V73" s="157"/>
    </row>
    <row r="74" spans="14:22" ht="14.25" x14ac:dyDescent="0.2">
      <c r="N74" s="143"/>
      <c r="O74" s="144"/>
      <c r="P74" s="145"/>
      <c r="Q74" s="143"/>
    </row>
    <row r="75" spans="14:22" ht="14.25" x14ac:dyDescent="0.2">
      <c r="N75" s="143"/>
      <c r="O75" s="144"/>
      <c r="P75" s="145"/>
      <c r="Q75" s="143"/>
    </row>
    <row r="76" spans="14:22" ht="14.25" x14ac:dyDescent="0.2">
      <c r="N76" s="143"/>
      <c r="O76" s="144"/>
      <c r="P76" s="145"/>
      <c r="Q76" s="143"/>
    </row>
    <row r="77" spans="14:22" ht="14.25" x14ac:dyDescent="0.2">
      <c r="N77" s="143"/>
      <c r="O77" s="144"/>
      <c r="P77" s="145"/>
      <c r="Q77" s="143"/>
    </row>
    <row r="78" spans="14:22" x14ac:dyDescent="0.2">
      <c r="N78" s="143"/>
      <c r="O78" s="143"/>
      <c r="P78" s="143"/>
      <c r="Q78" s="143"/>
    </row>
  </sheetData>
  <sheetProtection algorithmName="SHA-512" hashValue="g71tkZ4/inQnxldRQEmJb85vMY7P+T9vtT9xf1qohN4YvEfMjPsD9KPLDiNsrqlcHZOujznDeWTUJyHUVlaG8Q==" saltValue="gR7AU6ERMQVljQCmgaie2A==" spinCount="100000" sheet="1" objects="1" scenarios="1" selectLockedCells="1"/>
  <sortState ref="Y16:Y22">
    <sortCondition ref="Y14"/>
  </sortState>
  <dataConsolidate/>
  <mergeCells count="23">
    <mergeCell ref="C48:D48"/>
    <mergeCell ref="C37:D37"/>
    <mergeCell ref="C5:E5"/>
    <mergeCell ref="C8:E8"/>
    <mergeCell ref="C16:E16"/>
    <mergeCell ref="C21:E21"/>
    <mergeCell ref="C26:E26"/>
    <mergeCell ref="Z33:AE33"/>
    <mergeCell ref="Z32:AE32"/>
    <mergeCell ref="Z31:AE31"/>
    <mergeCell ref="P5:Q5"/>
    <mergeCell ref="P9:Q9"/>
    <mergeCell ref="P6:Q6"/>
    <mergeCell ref="P7:Q7"/>
    <mergeCell ref="P8:Q8"/>
    <mergeCell ref="D2:E2"/>
    <mergeCell ref="Z30:AE30"/>
    <mergeCell ref="P2:Q2"/>
    <mergeCell ref="P3:Q3"/>
    <mergeCell ref="P4:Q4"/>
    <mergeCell ref="T13:V13"/>
    <mergeCell ref="O28:R28"/>
    <mergeCell ref="O29:Q29"/>
  </mergeCells>
  <phoneticPr fontId="1" type="noConversion"/>
  <conditionalFormatting sqref="E38:E47">
    <cfRule type="cellIs" dxfId="1" priority="6" stopIfTrue="1" operator="greaterThan">
      <formula>64</formula>
    </cfRule>
  </conditionalFormatting>
  <conditionalFormatting sqref="F38:F47">
    <cfRule type="cellIs" dxfId="0" priority="2" operator="greaterThan">
      <formula>0.5</formula>
    </cfRule>
  </conditionalFormatting>
  <dataValidations count="7">
    <dataValidation type="list" allowBlank="1" showInputMessage="1" showErrorMessage="1" sqref="C8:E8">
      <formula1>$O$30:$O$44</formula1>
    </dataValidation>
    <dataValidation type="list" allowBlank="1" showInputMessage="1" showErrorMessage="1" sqref="C26:E26 C21:E21 C16:E16">
      <formula1>$Y$14:$Y$22</formula1>
    </dataValidation>
    <dataValidation type="list" allowBlank="1" showInputMessage="1" showErrorMessage="1" sqref="G21 G16 G26">
      <formula1>$O$3:$O$9</formula1>
    </dataValidation>
    <dataValidation type="list" allowBlank="1" showInputMessage="1" showErrorMessage="1" sqref="C12">
      <formula1>$O$14:$O$23</formula1>
    </dataValidation>
    <dataValidation type="list" allowBlank="1" showInputMessage="1" showErrorMessage="1" sqref="D2">
      <formula1>$O$50:$O$53</formula1>
    </dataValidation>
    <dataValidation type="list" allowBlank="1" showInputMessage="1" showErrorMessage="1" sqref="G5">
      <formula1>$O$4:$O$6</formula1>
    </dataValidation>
    <dataValidation type="list" allowBlank="1" showInputMessage="1" showErrorMessage="1" sqref="C5:E5">
      <formula1>$V$2:$X$2</formula1>
    </dataValidation>
  </dataValidation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6" r:id="rId4" name="Add to List Button">
              <controlPr defaultSize="0" print="0" autoFill="0" autoPict="0" macro="[0]!copypaste">
                <anchor moveWithCells="1" sizeWithCells="1">
                  <from>
                    <xdr:col>9</xdr:col>
                    <xdr:colOff>66675</xdr:colOff>
                    <xdr:row>31</xdr:row>
                    <xdr:rowOff>0</xdr:rowOff>
                  </from>
                  <to>
                    <xdr:col>12</xdr:col>
                    <xdr:colOff>0</xdr:colOff>
                    <xdr:row>32</xdr:row>
                    <xdr:rowOff>104775</xdr:rowOff>
                  </to>
                </anchor>
              </controlPr>
            </control>
          </mc:Choice>
        </mc:AlternateContent>
        <mc:AlternateContent xmlns:mc="http://schemas.openxmlformats.org/markup-compatibility/2006">
          <mc:Choice Requires="x14">
            <control shapeId="1047" r:id="rId5" name="Reset Button">
              <controlPr defaultSize="0" print="0" autoFill="0" autoPict="0" macro="[0]!reset">
                <anchor moveWithCells="1" sizeWithCells="1">
                  <from>
                    <xdr:col>9</xdr:col>
                    <xdr:colOff>76200</xdr:colOff>
                    <xdr:row>33</xdr:row>
                    <xdr:rowOff>19050</xdr:rowOff>
                  </from>
                  <to>
                    <xdr:col>11</xdr:col>
                    <xdr:colOff>104775</xdr:colOff>
                    <xdr:row>35</xdr:row>
                    <xdr:rowOff>76200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T45"/>
  <sheetViews>
    <sheetView workbookViewId="0">
      <selection activeCell="B6" sqref="B6"/>
    </sheetView>
  </sheetViews>
  <sheetFormatPr defaultColWidth="8.85546875" defaultRowHeight="12.75" x14ac:dyDescent="0.2"/>
  <cols>
    <col min="1" max="1" width="3.140625" customWidth="1"/>
    <col min="5" max="5" width="5.42578125" style="29" bestFit="1" customWidth="1"/>
    <col min="6" max="6" width="2" style="29" bestFit="1" customWidth="1"/>
    <col min="7" max="7" width="3" style="25" bestFit="1" customWidth="1"/>
    <col min="8" max="8" width="2" style="29" bestFit="1" customWidth="1"/>
    <col min="9" max="9" width="8.140625" style="41" bestFit="1" customWidth="1"/>
    <col min="10" max="10" width="9.7109375" style="22" bestFit="1" customWidth="1"/>
    <col min="11" max="11" width="8.42578125" style="29" bestFit="1" customWidth="1"/>
    <col min="12" max="12" width="4.42578125" style="29" customWidth="1"/>
    <col min="13" max="13" width="3" bestFit="1" customWidth="1"/>
    <col min="14" max="14" width="2.140625" style="1" bestFit="1" customWidth="1"/>
    <col min="15" max="15" width="8.140625" style="36" bestFit="1" customWidth="1"/>
    <col min="16" max="16" width="6.85546875" style="37" bestFit="1" customWidth="1"/>
    <col min="17" max="17" width="11.140625" style="25" hidden="1" customWidth="1"/>
    <col min="18" max="18" width="9.140625" hidden="1" customWidth="1"/>
  </cols>
  <sheetData>
    <row r="2" spans="1:20" x14ac:dyDescent="0.2">
      <c r="A2" s="232"/>
      <c r="B2" s="232"/>
      <c r="C2" s="232"/>
      <c r="D2" s="233"/>
      <c r="E2" s="234"/>
      <c r="F2" s="234"/>
      <c r="G2" s="235"/>
      <c r="H2" s="234"/>
      <c r="I2" s="236"/>
      <c r="J2" s="237"/>
      <c r="K2" s="234"/>
      <c r="L2" s="234"/>
      <c r="M2" s="232"/>
      <c r="N2" s="238"/>
      <c r="O2" s="239"/>
      <c r="P2" s="240"/>
      <c r="Q2" s="235"/>
      <c r="R2" s="232"/>
      <c r="S2" s="232"/>
    </row>
    <row r="3" spans="1:20" x14ac:dyDescent="0.2">
      <c r="A3" s="232"/>
      <c r="B3" s="242" t="s">
        <v>137</v>
      </c>
      <c r="C3" s="232"/>
      <c r="D3" s="233"/>
      <c r="E3" s="234"/>
      <c r="F3" s="234"/>
      <c r="G3" s="235"/>
      <c r="H3" s="234"/>
      <c r="I3" s="236"/>
      <c r="J3" s="237"/>
      <c r="K3" s="234"/>
      <c r="L3" s="234"/>
      <c r="M3" s="232"/>
      <c r="N3" s="238"/>
      <c r="O3" s="239"/>
      <c r="P3" s="240"/>
      <c r="Q3" s="235"/>
      <c r="R3" s="232"/>
      <c r="S3" s="232"/>
    </row>
    <row r="4" spans="1:20" x14ac:dyDescent="0.2">
      <c r="A4" s="232"/>
      <c r="B4" s="232"/>
      <c r="C4" s="232"/>
      <c r="D4" s="233"/>
      <c r="E4" s="234"/>
      <c r="F4" s="234"/>
      <c r="G4" s="235"/>
      <c r="H4" s="234"/>
      <c r="I4" s="236"/>
      <c r="J4" s="237"/>
      <c r="K4" s="234"/>
      <c r="L4" s="234"/>
      <c r="M4" s="232"/>
      <c r="N4" s="238"/>
      <c r="O4" s="239"/>
      <c r="P4" s="240"/>
      <c r="Q4" s="235"/>
      <c r="R4" s="232"/>
      <c r="S4" s="232"/>
    </row>
    <row r="5" spans="1:20" x14ac:dyDescent="0.2">
      <c r="A5" s="232"/>
      <c r="B5" s="241" t="s">
        <v>81</v>
      </c>
      <c r="C5" s="302" t="s">
        <v>82</v>
      </c>
      <c r="D5" s="302"/>
      <c r="E5" s="303" t="s">
        <v>84</v>
      </c>
      <c r="F5" s="303"/>
      <c r="G5" s="303"/>
      <c r="H5" s="303"/>
      <c r="I5" s="303"/>
      <c r="J5" s="303"/>
      <c r="K5" s="303" t="s">
        <v>87</v>
      </c>
      <c r="L5" s="303"/>
      <c r="M5" s="303"/>
      <c r="N5" s="303"/>
      <c r="O5" s="303"/>
      <c r="P5" s="303"/>
      <c r="Q5" s="26">
        <v>1</v>
      </c>
      <c r="R5" s="35">
        <v>0.5</v>
      </c>
      <c r="S5" s="232"/>
      <c r="T5" s="23"/>
    </row>
    <row r="6" spans="1:20" x14ac:dyDescent="0.2">
      <c r="A6" s="17"/>
      <c r="B6" s="218"/>
      <c r="C6" s="218"/>
      <c r="D6" s="219"/>
      <c r="E6" s="220" t="str">
        <f>IF(SUM(B6:D6)&gt;0,SUM(((B6*12)+C6+(D6))/12)," ")</f>
        <v xml:space="preserve"> </v>
      </c>
      <c r="F6" s="221" t="str">
        <f>IF(SUM(B6:D6)&gt;0,"ft"," ")</f>
        <v xml:space="preserve"> </v>
      </c>
      <c r="G6" s="222" t="str">
        <f>IF(SUM(B6:D6)&gt;0,ROUNDDOWN(E6,0)," ")</f>
        <v xml:space="preserve"> </v>
      </c>
      <c r="H6" s="223" t="str">
        <f>IF(SUM(B6:D6),"ft"," ")</f>
        <v xml:space="preserve"> </v>
      </c>
      <c r="I6" s="224" t="str">
        <f>IF(SUM(B6:D6)&gt;0,SUM((E6-G6)*12)," ")</f>
        <v xml:space="preserve"> </v>
      </c>
      <c r="J6" s="225" t="str">
        <f>IF(SUM(B6:D6)&gt;0,"inches"," ")</f>
        <v xml:space="preserve"> </v>
      </c>
      <c r="K6" s="226" t="str">
        <f>IF(SUM(B6+C6+D6)&gt;0,E6," ")</f>
        <v xml:space="preserve"> </v>
      </c>
      <c r="L6" s="227" t="str">
        <f>IF(SUM(B6:D6)&gt;0,"ft"," ")</f>
        <v xml:space="preserve"> </v>
      </c>
      <c r="M6" s="228" t="e">
        <f>ROUNDDOWN(K6,0)</f>
        <v>#VALUE!</v>
      </c>
      <c r="N6" s="229" t="str">
        <f t="shared" ref="N6:N13" si="0">IF(SUM(B6:D6),"ft"," ")</f>
        <v xml:space="preserve"> </v>
      </c>
      <c r="O6" s="230" t="e">
        <f>SUM((K6-M6)*12)</f>
        <v>#VALUE!</v>
      </c>
      <c r="P6" s="231" t="str">
        <f>IF(SUM(B6:D6)&gt;0,"inches"," ")</f>
        <v xml:space="preserve"> </v>
      </c>
      <c r="Q6" s="27">
        <v>2</v>
      </c>
      <c r="R6" s="35">
        <v>0.33333333333333331</v>
      </c>
      <c r="S6" s="48"/>
      <c r="T6" s="23"/>
    </row>
    <row r="7" spans="1:20" x14ac:dyDescent="0.2">
      <c r="A7" s="17"/>
      <c r="B7" s="128"/>
      <c r="C7" s="128"/>
      <c r="D7" s="129"/>
      <c r="E7" s="63" t="str">
        <f t="shared" ref="E7:E43" si="1">IF(SUM(B7:D7)&gt;0,SUM(((B7*12)+C7+(D7))/12)," ")</f>
        <v xml:space="preserve"> </v>
      </c>
      <c r="F7" s="69" t="str">
        <f t="shared" ref="F7:F43" si="2">IF(SUM(B7:D7)&gt;0,"ft"," ")</f>
        <v xml:space="preserve"> </v>
      </c>
      <c r="G7" s="64" t="str">
        <f t="shared" ref="G7:G43" si="3">IF(SUM(B7:D7)&gt;0,ROUNDDOWN(E7,0)," ")</f>
        <v xml:space="preserve"> </v>
      </c>
      <c r="H7" s="65" t="str">
        <f t="shared" ref="H7:H43" si="4">IF(SUM(B7:D7),"ft"," ")</f>
        <v xml:space="preserve"> </v>
      </c>
      <c r="I7" s="66" t="str">
        <f t="shared" ref="I7:I43" si="5">IF(SUM(B7:D7)&gt;0,SUM((E7-G7)*12)," ")</f>
        <v xml:space="preserve"> </v>
      </c>
      <c r="J7" s="67" t="str">
        <f t="shared" ref="J7:J43" si="6">IF(SUM(B7:D7)&gt;0,"inches"," ")</f>
        <v xml:space="preserve"> </v>
      </c>
      <c r="K7" s="57" t="str">
        <f t="shared" ref="K7:K13" si="7">IF(SUM(B7+C7+D7)&gt;0,SUM(K6,E7)," ")</f>
        <v xml:space="preserve"> </v>
      </c>
      <c r="L7" s="58" t="str">
        <f t="shared" ref="L7:L43" si="8">IF(SUM(B7:D7)&gt;0,"ft"," ")</f>
        <v xml:space="preserve"> </v>
      </c>
      <c r="M7" s="59" t="str">
        <f>IF(SUM(B7:D7)&gt;0,ROUNDDOWN(K7,0)," ")</f>
        <v xml:space="preserve"> </v>
      </c>
      <c r="N7" s="60" t="str">
        <f t="shared" si="0"/>
        <v xml:space="preserve"> </v>
      </c>
      <c r="O7" s="61" t="str">
        <f t="shared" ref="O7:O13" si="9">IF(SUM(B7:D7)&gt;0,(SUM((K7-M7)*12))," ")</f>
        <v xml:space="preserve"> </v>
      </c>
      <c r="P7" s="62" t="str">
        <f t="shared" ref="P7:P43" si="10">IF(SUM(B7:D7)&gt;0,"inches"," ")</f>
        <v xml:space="preserve"> </v>
      </c>
      <c r="Q7" s="27">
        <v>3</v>
      </c>
      <c r="R7" s="35">
        <v>0.66666666666666663</v>
      </c>
      <c r="S7" s="49" t="s">
        <v>85</v>
      </c>
      <c r="T7" s="23"/>
    </row>
    <row r="8" spans="1:20" x14ac:dyDescent="0.2">
      <c r="A8" s="17"/>
      <c r="B8" s="128"/>
      <c r="C8" s="128"/>
      <c r="D8" s="129"/>
      <c r="E8" s="63" t="str">
        <f t="shared" si="1"/>
        <v xml:space="preserve"> </v>
      </c>
      <c r="F8" s="69" t="str">
        <f t="shared" si="2"/>
        <v xml:space="preserve"> </v>
      </c>
      <c r="G8" s="64" t="str">
        <f t="shared" si="3"/>
        <v xml:space="preserve"> </v>
      </c>
      <c r="H8" s="65" t="str">
        <f t="shared" si="4"/>
        <v xml:space="preserve"> </v>
      </c>
      <c r="I8" s="66" t="str">
        <f t="shared" si="5"/>
        <v xml:space="preserve"> </v>
      </c>
      <c r="J8" s="67" t="str">
        <f t="shared" si="6"/>
        <v xml:space="preserve"> </v>
      </c>
      <c r="K8" s="57" t="str">
        <f t="shared" si="7"/>
        <v xml:space="preserve"> </v>
      </c>
      <c r="L8" s="58" t="str">
        <f t="shared" si="8"/>
        <v xml:space="preserve"> </v>
      </c>
      <c r="M8" s="59" t="str">
        <f t="shared" ref="M8:M13" si="11">IF(SUM(B8:D8)&gt;0,ROUNDDOWN(K8,0)," ")</f>
        <v xml:space="preserve"> </v>
      </c>
      <c r="N8" s="60" t="str">
        <f t="shared" si="0"/>
        <v xml:space="preserve"> </v>
      </c>
      <c r="O8" s="61" t="str">
        <f t="shared" si="9"/>
        <v xml:space="preserve"> </v>
      </c>
      <c r="P8" s="62" t="str">
        <f t="shared" si="10"/>
        <v xml:space="preserve"> </v>
      </c>
      <c r="Q8" s="27">
        <v>4</v>
      </c>
      <c r="R8" s="35">
        <v>0.25</v>
      </c>
      <c r="S8" s="50"/>
      <c r="T8" s="23"/>
    </row>
    <row r="9" spans="1:20" x14ac:dyDescent="0.2">
      <c r="A9" s="17"/>
      <c r="B9" s="128"/>
      <c r="C9" s="128"/>
      <c r="D9" s="129"/>
      <c r="E9" s="63" t="str">
        <f t="shared" si="1"/>
        <v xml:space="preserve"> </v>
      </c>
      <c r="F9" s="69" t="str">
        <f t="shared" si="2"/>
        <v xml:space="preserve"> </v>
      </c>
      <c r="G9" s="64" t="str">
        <f t="shared" si="3"/>
        <v xml:space="preserve"> </v>
      </c>
      <c r="H9" s="65" t="str">
        <f t="shared" si="4"/>
        <v xml:space="preserve"> </v>
      </c>
      <c r="I9" s="66" t="str">
        <f t="shared" si="5"/>
        <v xml:space="preserve"> </v>
      </c>
      <c r="J9" s="67" t="str">
        <f t="shared" si="6"/>
        <v xml:space="preserve"> </v>
      </c>
      <c r="K9" s="57" t="str">
        <f t="shared" si="7"/>
        <v xml:space="preserve"> </v>
      </c>
      <c r="L9" s="58" t="str">
        <f t="shared" si="8"/>
        <v xml:space="preserve"> </v>
      </c>
      <c r="M9" s="59" t="str">
        <f t="shared" si="11"/>
        <v xml:space="preserve"> </v>
      </c>
      <c r="N9" s="60" t="str">
        <f t="shared" si="0"/>
        <v xml:space="preserve"> </v>
      </c>
      <c r="O9" s="61" t="str">
        <f t="shared" si="9"/>
        <v xml:space="preserve"> </v>
      </c>
      <c r="P9" s="62" t="str">
        <f t="shared" si="10"/>
        <v xml:space="preserve"> </v>
      </c>
      <c r="Q9" s="27">
        <v>5</v>
      </c>
      <c r="R9" s="35">
        <v>0.75</v>
      </c>
      <c r="S9" s="48"/>
      <c r="T9" s="23"/>
    </row>
    <row r="10" spans="1:20" x14ac:dyDescent="0.2">
      <c r="A10" s="17"/>
      <c r="B10" s="128"/>
      <c r="C10" s="128"/>
      <c r="D10" s="129"/>
      <c r="E10" s="63" t="str">
        <f t="shared" si="1"/>
        <v xml:space="preserve"> </v>
      </c>
      <c r="F10" s="69" t="str">
        <f t="shared" si="2"/>
        <v xml:space="preserve"> </v>
      </c>
      <c r="G10" s="64" t="str">
        <f t="shared" si="3"/>
        <v xml:space="preserve"> </v>
      </c>
      <c r="H10" s="65" t="str">
        <f t="shared" si="4"/>
        <v xml:space="preserve"> </v>
      </c>
      <c r="I10" s="66" t="str">
        <f t="shared" si="5"/>
        <v xml:space="preserve"> </v>
      </c>
      <c r="J10" s="67" t="str">
        <f t="shared" si="6"/>
        <v xml:space="preserve"> </v>
      </c>
      <c r="K10" s="57" t="str">
        <f t="shared" si="7"/>
        <v xml:space="preserve"> </v>
      </c>
      <c r="L10" s="58" t="str">
        <f t="shared" si="8"/>
        <v xml:space="preserve"> </v>
      </c>
      <c r="M10" s="59" t="str">
        <f t="shared" si="11"/>
        <v xml:space="preserve"> </v>
      </c>
      <c r="N10" s="60" t="str">
        <f t="shared" si="0"/>
        <v xml:space="preserve"> </v>
      </c>
      <c r="O10" s="61" t="str">
        <f t="shared" si="9"/>
        <v xml:space="preserve"> </v>
      </c>
      <c r="P10" s="62" t="str">
        <f t="shared" si="10"/>
        <v xml:space="preserve"> </v>
      </c>
      <c r="Q10" s="27">
        <v>6</v>
      </c>
      <c r="R10" s="35">
        <v>0.2</v>
      </c>
      <c r="S10" s="48"/>
      <c r="T10" s="23"/>
    </row>
    <row r="11" spans="1:20" x14ac:dyDescent="0.2">
      <c r="A11" s="17"/>
      <c r="B11" s="128"/>
      <c r="C11" s="128"/>
      <c r="D11" s="129"/>
      <c r="E11" s="63" t="str">
        <f t="shared" si="1"/>
        <v xml:space="preserve"> </v>
      </c>
      <c r="F11" s="69" t="str">
        <f t="shared" si="2"/>
        <v xml:space="preserve"> </v>
      </c>
      <c r="G11" s="64" t="str">
        <f t="shared" si="3"/>
        <v xml:space="preserve"> </v>
      </c>
      <c r="H11" s="65" t="str">
        <f t="shared" si="4"/>
        <v xml:space="preserve"> </v>
      </c>
      <c r="I11" s="66" t="str">
        <f t="shared" si="5"/>
        <v xml:space="preserve"> </v>
      </c>
      <c r="J11" s="67" t="str">
        <f t="shared" si="6"/>
        <v xml:space="preserve"> </v>
      </c>
      <c r="K11" s="57" t="str">
        <f t="shared" si="7"/>
        <v xml:space="preserve"> </v>
      </c>
      <c r="L11" s="58" t="str">
        <f t="shared" si="8"/>
        <v xml:space="preserve"> </v>
      </c>
      <c r="M11" s="59" t="str">
        <f t="shared" si="11"/>
        <v xml:space="preserve"> </v>
      </c>
      <c r="N11" s="60" t="str">
        <f t="shared" si="0"/>
        <v xml:space="preserve"> </v>
      </c>
      <c r="O11" s="61" t="str">
        <f t="shared" si="9"/>
        <v xml:space="preserve"> </v>
      </c>
      <c r="P11" s="62" t="str">
        <f t="shared" si="10"/>
        <v xml:space="preserve"> </v>
      </c>
      <c r="Q11" s="27">
        <v>7</v>
      </c>
      <c r="R11" s="35">
        <v>0.4</v>
      </c>
      <c r="S11" s="48"/>
      <c r="T11" s="23"/>
    </row>
    <row r="12" spans="1:20" x14ac:dyDescent="0.2">
      <c r="A12" s="17"/>
      <c r="B12" s="128"/>
      <c r="C12" s="128"/>
      <c r="D12" s="129"/>
      <c r="E12" s="63" t="str">
        <f t="shared" si="1"/>
        <v xml:space="preserve"> </v>
      </c>
      <c r="F12" s="69" t="str">
        <f t="shared" si="2"/>
        <v xml:space="preserve"> </v>
      </c>
      <c r="G12" s="64" t="str">
        <f t="shared" si="3"/>
        <v xml:space="preserve"> </v>
      </c>
      <c r="H12" s="65" t="str">
        <f t="shared" si="4"/>
        <v xml:space="preserve"> </v>
      </c>
      <c r="I12" s="66" t="str">
        <f t="shared" si="5"/>
        <v xml:space="preserve"> </v>
      </c>
      <c r="J12" s="67" t="str">
        <f t="shared" si="6"/>
        <v xml:space="preserve"> </v>
      </c>
      <c r="K12" s="57" t="str">
        <f t="shared" si="7"/>
        <v xml:space="preserve"> </v>
      </c>
      <c r="L12" s="58" t="str">
        <f t="shared" si="8"/>
        <v xml:space="preserve"> </v>
      </c>
      <c r="M12" s="59" t="str">
        <f t="shared" si="11"/>
        <v xml:space="preserve"> </v>
      </c>
      <c r="N12" s="60" t="str">
        <f t="shared" si="0"/>
        <v xml:space="preserve"> </v>
      </c>
      <c r="O12" s="61" t="str">
        <f t="shared" si="9"/>
        <v xml:space="preserve"> </v>
      </c>
      <c r="P12" s="62" t="str">
        <f t="shared" si="10"/>
        <v xml:space="preserve"> </v>
      </c>
      <c r="Q12" s="27">
        <v>8</v>
      </c>
      <c r="R12" s="35">
        <v>0.6</v>
      </c>
      <c r="S12" s="48"/>
      <c r="T12" s="23"/>
    </row>
    <row r="13" spans="1:20" x14ac:dyDescent="0.2">
      <c r="A13" s="17"/>
      <c r="B13" s="128"/>
      <c r="C13" s="128"/>
      <c r="D13" s="129"/>
      <c r="E13" s="63" t="str">
        <f t="shared" si="1"/>
        <v xml:space="preserve"> </v>
      </c>
      <c r="F13" s="69" t="str">
        <f t="shared" si="2"/>
        <v xml:space="preserve"> </v>
      </c>
      <c r="G13" s="64" t="str">
        <f t="shared" si="3"/>
        <v xml:space="preserve"> </v>
      </c>
      <c r="H13" s="65" t="str">
        <f t="shared" si="4"/>
        <v xml:space="preserve"> </v>
      </c>
      <c r="I13" s="66" t="str">
        <f t="shared" si="5"/>
        <v xml:space="preserve"> </v>
      </c>
      <c r="J13" s="67" t="str">
        <f t="shared" si="6"/>
        <v xml:space="preserve"> </v>
      </c>
      <c r="K13" s="57" t="str">
        <f t="shared" si="7"/>
        <v xml:space="preserve"> </v>
      </c>
      <c r="L13" s="58" t="str">
        <f t="shared" si="8"/>
        <v xml:space="preserve"> </v>
      </c>
      <c r="M13" s="59" t="str">
        <f t="shared" si="11"/>
        <v xml:space="preserve"> </v>
      </c>
      <c r="N13" s="60" t="str">
        <f t="shared" si="0"/>
        <v xml:space="preserve"> </v>
      </c>
      <c r="O13" s="61" t="str">
        <f t="shared" si="9"/>
        <v xml:space="preserve"> </v>
      </c>
      <c r="P13" s="62" t="str">
        <f t="shared" si="10"/>
        <v xml:space="preserve"> </v>
      </c>
      <c r="Q13" s="27">
        <v>9</v>
      </c>
      <c r="R13" s="35">
        <v>0.8</v>
      </c>
      <c r="S13" s="48"/>
      <c r="T13" s="23"/>
    </row>
    <row r="14" spans="1:20" x14ac:dyDescent="0.2">
      <c r="A14" s="17"/>
      <c r="B14" s="128"/>
      <c r="C14" s="128"/>
      <c r="D14" s="129"/>
      <c r="E14" s="63" t="str">
        <f t="shared" si="1"/>
        <v xml:space="preserve"> </v>
      </c>
      <c r="F14" s="69" t="str">
        <f t="shared" si="2"/>
        <v xml:space="preserve"> </v>
      </c>
      <c r="G14" s="64" t="str">
        <f t="shared" si="3"/>
        <v xml:space="preserve"> </v>
      </c>
      <c r="H14" s="65" t="str">
        <f t="shared" si="4"/>
        <v xml:space="preserve"> </v>
      </c>
      <c r="I14" s="66" t="str">
        <f t="shared" si="5"/>
        <v xml:space="preserve"> </v>
      </c>
      <c r="J14" s="67" t="str">
        <f t="shared" si="6"/>
        <v xml:space="preserve"> </v>
      </c>
      <c r="K14" s="57" t="str">
        <f t="shared" ref="K14:K43" si="12">IF(SUM(B14+C14+D14)&gt;0,SUM(K13,E14)," ")</f>
        <v xml:space="preserve"> </v>
      </c>
      <c r="L14" s="58" t="str">
        <f t="shared" si="8"/>
        <v xml:space="preserve"> </v>
      </c>
      <c r="M14" s="59" t="str">
        <f t="shared" ref="M14:M43" si="13">IF(SUM(B14:D14)&gt;0,ROUNDDOWN(K14,0)," ")</f>
        <v xml:space="preserve"> </v>
      </c>
      <c r="N14" s="60" t="str">
        <f t="shared" ref="N14:N43" si="14">IF(SUM(B14:D14),"ft"," ")</f>
        <v xml:space="preserve"> </v>
      </c>
      <c r="O14" s="61" t="str">
        <f t="shared" ref="O14:O43" si="15">IF(SUM(B14:D14)&gt;0,(SUM((K14-M14)*12))," ")</f>
        <v xml:space="preserve"> </v>
      </c>
      <c r="P14" s="62" t="str">
        <f t="shared" si="10"/>
        <v xml:space="preserve"> </v>
      </c>
      <c r="Q14" s="27">
        <v>10</v>
      </c>
      <c r="R14" s="35">
        <v>0.16666666666666666</v>
      </c>
      <c r="S14" s="48"/>
      <c r="T14" s="23"/>
    </row>
    <row r="15" spans="1:20" x14ac:dyDescent="0.2">
      <c r="A15" s="17"/>
      <c r="B15" s="128"/>
      <c r="C15" s="128"/>
      <c r="D15" s="129"/>
      <c r="E15" s="63" t="str">
        <f t="shared" si="1"/>
        <v xml:space="preserve"> </v>
      </c>
      <c r="F15" s="69" t="str">
        <f t="shared" si="2"/>
        <v xml:space="preserve"> </v>
      </c>
      <c r="G15" s="64" t="str">
        <f t="shared" si="3"/>
        <v xml:space="preserve"> </v>
      </c>
      <c r="H15" s="65" t="str">
        <f t="shared" si="4"/>
        <v xml:space="preserve"> </v>
      </c>
      <c r="I15" s="66" t="str">
        <f t="shared" si="5"/>
        <v xml:space="preserve"> </v>
      </c>
      <c r="J15" s="67" t="str">
        <f t="shared" si="6"/>
        <v xml:space="preserve"> </v>
      </c>
      <c r="K15" s="57" t="str">
        <f t="shared" si="12"/>
        <v xml:space="preserve"> </v>
      </c>
      <c r="L15" s="58" t="str">
        <f t="shared" si="8"/>
        <v xml:space="preserve"> </v>
      </c>
      <c r="M15" s="59" t="str">
        <f t="shared" si="13"/>
        <v xml:space="preserve"> </v>
      </c>
      <c r="N15" s="60" t="str">
        <f t="shared" si="14"/>
        <v xml:space="preserve"> </v>
      </c>
      <c r="O15" s="61" t="str">
        <f t="shared" si="15"/>
        <v xml:space="preserve"> </v>
      </c>
      <c r="P15" s="62" t="str">
        <f t="shared" si="10"/>
        <v xml:space="preserve"> </v>
      </c>
      <c r="Q15" s="27">
        <v>11</v>
      </c>
      <c r="R15" s="35">
        <v>0.83333333333333337</v>
      </c>
      <c r="S15" s="50"/>
      <c r="T15" s="23"/>
    </row>
    <row r="16" spans="1:20" x14ac:dyDescent="0.2">
      <c r="A16" s="17"/>
      <c r="B16" s="128"/>
      <c r="C16" s="128"/>
      <c r="D16" s="129"/>
      <c r="E16" s="63" t="str">
        <f t="shared" si="1"/>
        <v xml:space="preserve"> </v>
      </c>
      <c r="F16" s="69" t="str">
        <f t="shared" si="2"/>
        <v xml:space="preserve"> </v>
      </c>
      <c r="G16" s="64" t="str">
        <f t="shared" si="3"/>
        <v xml:space="preserve"> </v>
      </c>
      <c r="H16" s="65" t="str">
        <f t="shared" si="4"/>
        <v xml:space="preserve"> </v>
      </c>
      <c r="I16" s="66" t="str">
        <f t="shared" si="5"/>
        <v xml:space="preserve"> </v>
      </c>
      <c r="J16" s="67" t="str">
        <f t="shared" si="6"/>
        <v xml:space="preserve"> </v>
      </c>
      <c r="K16" s="57" t="str">
        <f t="shared" si="12"/>
        <v xml:space="preserve"> </v>
      </c>
      <c r="L16" s="58" t="str">
        <f t="shared" si="8"/>
        <v xml:space="preserve"> </v>
      </c>
      <c r="M16" s="59" t="str">
        <f t="shared" si="13"/>
        <v xml:space="preserve"> </v>
      </c>
      <c r="N16" s="60" t="str">
        <f t="shared" si="14"/>
        <v xml:space="preserve"> </v>
      </c>
      <c r="O16" s="61" t="str">
        <f t="shared" si="15"/>
        <v xml:space="preserve"> </v>
      </c>
      <c r="P16" s="62" t="str">
        <f t="shared" si="10"/>
        <v xml:space="preserve"> </v>
      </c>
      <c r="Q16" s="27"/>
      <c r="R16" s="35">
        <v>0.125</v>
      </c>
      <c r="S16" s="50"/>
      <c r="T16" s="23"/>
    </row>
    <row r="17" spans="1:20" x14ac:dyDescent="0.2">
      <c r="A17" s="17"/>
      <c r="B17" s="128"/>
      <c r="C17" s="128"/>
      <c r="D17" s="129"/>
      <c r="E17" s="63" t="str">
        <f t="shared" si="1"/>
        <v xml:space="preserve"> </v>
      </c>
      <c r="F17" s="69" t="str">
        <f t="shared" si="2"/>
        <v xml:space="preserve"> </v>
      </c>
      <c r="G17" s="64" t="str">
        <f t="shared" si="3"/>
        <v xml:space="preserve"> </v>
      </c>
      <c r="H17" s="65" t="str">
        <f t="shared" si="4"/>
        <v xml:space="preserve"> </v>
      </c>
      <c r="I17" s="66" t="str">
        <f t="shared" si="5"/>
        <v xml:space="preserve"> </v>
      </c>
      <c r="J17" s="67" t="str">
        <f t="shared" si="6"/>
        <v xml:space="preserve"> </v>
      </c>
      <c r="K17" s="57" t="str">
        <f t="shared" si="12"/>
        <v xml:space="preserve"> </v>
      </c>
      <c r="L17" s="58" t="str">
        <f t="shared" si="8"/>
        <v xml:space="preserve"> </v>
      </c>
      <c r="M17" s="59" t="str">
        <f t="shared" si="13"/>
        <v xml:space="preserve"> </v>
      </c>
      <c r="N17" s="60" t="str">
        <f t="shared" si="14"/>
        <v xml:space="preserve"> </v>
      </c>
      <c r="O17" s="61" t="str">
        <f t="shared" si="15"/>
        <v xml:space="preserve"> </v>
      </c>
      <c r="P17" s="62" t="str">
        <f t="shared" si="10"/>
        <v xml:space="preserve"> </v>
      </c>
      <c r="Q17" s="27"/>
      <c r="R17" s="35">
        <v>0.375</v>
      </c>
      <c r="S17" s="51"/>
      <c r="T17" s="23"/>
    </row>
    <row r="18" spans="1:20" x14ac:dyDescent="0.2">
      <c r="A18" s="17"/>
      <c r="B18" s="128"/>
      <c r="C18" s="128"/>
      <c r="D18" s="129"/>
      <c r="E18" s="63" t="str">
        <f t="shared" si="1"/>
        <v xml:space="preserve"> </v>
      </c>
      <c r="F18" s="69" t="str">
        <f t="shared" si="2"/>
        <v xml:space="preserve"> </v>
      </c>
      <c r="G18" s="64" t="str">
        <f t="shared" si="3"/>
        <v xml:space="preserve"> </v>
      </c>
      <c r="H18" s="65" t="str">
        <f t="shared" si="4"/>
        <v xml:space="preserve"> </v>
      </c>
      <c r="I18" s="66" t="str">
        <f t="shared" si="5"/>
        <v xml:space="preserve"> </v>
      </c>
      <c r="J18" s="67" t="str">
        <f t="shared" si="6"/>
        <v xml:space="preserve"> </v>
      </c>
      <c r="K18" s="57" t="str">
        <f t="shared" si="12"/>
        <v xml:space="preserve"> </v>
      </c>
      <c r="L18" s="58" t="str">
        <f t="shared" si="8"/>
        <v xml:space="preserve"> </v>
      </c>
      <c r="M18" s="59" t="str">
        <f t="shared" si="13"/>
        <v xml:space="preserve"> </v>
      </c>
      <c r="N18" s="60" t="str">
        <f t="shared" si="14"/>
        <v xml:space="preserve"> </v>
      </c>
      <c r="O18" s="61" t="str">
        <f t="shared" si="15"/>
        <v xml:space="preserve"> </v>
      </c>
      <c r="P18" s="62" t="str">
        <f t="shared" si="10"/>
        <v xml:space="preserve"> </v>
      </c>
      <c r="Q18" s="27"/>
      <c r="R18" s="35">
        <v>0.625</v>
      </c>
      <c r="S18" s="51"/>
      <c r="T18" s="23"/>
    </row>
    <row r="19" spans="1:20" x14ac:dyDescent="0.2">
      <c r="A19" s="17"/>
      <c r="B19" s="128"/>
      <c r="C19" s="128"/>
      <c r="D19" s="129"/>
      <c r="E19" s="63" t="str">
        <f t="shared" si="1"/>
        <v xml:space="preserve"> </v>
      </c>
      <c r="F19" s="69" t="str">
        <f t="shared" si="2"/>
        <v xml:space="preserve"> </v>
      </c>
      <c r="G19" s="64" t="str">
        <f t="shared" si="3"/>
        <v xml:space="preserve"> </v>
      </c>
      <c r="H19" s="65" t="str">
        <f t="shared" si="4"/>
        <v xml:space="preserve"> </v>
      </c>
      <c r="I19" s="66" t="str">
        <f t="shared" si="5"/>
        <v xml:space="preserve"> </v>
      </c>
      <c r="J19" s="67" t="str">
        <f t="shared" si="6"/>
        <v xml:space="preserve"> </v>
      </c>
      <c r="K19" s="57" t="str">
        <f t="shared" si="12"/>
        <v xml:space="preserve"> </v>
      </c>
      <c r="L19" s="58" t="str">
        <f t="shared" si="8"/>
        <v xml:space="preserve"> </v>
      </c>
      <c r="M19" s="59" t="str">
        <f t="shared" si="13"/>
        <v xml:space="preserve"> </v>
      </c>
      <c r="N19" s="60" t="str">
        <f t="shared" si="14"/>
        <v xml:space="preserve"> </v>
      </c>
      <c r="O19" s="61" t="str">
        <f t="shared" si="15"/>
        <v xml:space="preserve"> </v>
      </c>
      <c r="P19" s="62" t="str">
        <f t="shared" si="10"/>
        <v xml:space="preserve"> </v>
      </c>
      <c r="Q19" s="27"/>
      <c r="R19" s="35">
        <v>0.875</v>
      </c>
      <c r="S19" s="51"/>
      <c r="T19" s="23"/>
    </row>
    <row r="20" spans="1:20" x14ac:dyDescent="0.2">
      <c r="A20" s="17"/>
      <c r="B20" s="128"/>
      <c r="C20" s="128"/>
      <c r="D20" s="129"/>
      <c r="E20" s="63" t="str">
        <f t="shared" si="1"/>
        <v xml:space="preserve"> </v>
      </c>
      <c r="F20" s="69" t="str">
        <f t="shared" si="2"/>
        <v xml:space="preserve"> </v>
      </c>
      <c r="G20" s="64" t="str">
        <f t="shared" si="3"/>
        <v xml:space="preserve"> </v>
      </c>
      <c r="H20" s="65" t="str">
        <f t="shared" si="4"/>
        <v xml:space="preserve"> </v>
      </c>
      <c r="I20" s="66" t="str">
        <f t="shared" si="5"/>
        <v xml:space="preserve"> </v>
      </c>
      <c r="J20" s="67" t="str">
        <f t="shared" si="6"/>
        <v xml:space="preserve"> </v>
      </c>
      <c r="K20" s="57" t="str">
        <f t="shared" si="12"/>
        <v xml:space="preserve"> </v>
      </c>
      <c r="L20" s="58" t="str">
        <f t="shared" si="8"/>
        <v xml:space="preserve"> </v>
      </c>
      <c r="M20" s="59" t="str">
        <f t="shared" si="13"/>
        <v xml:space="preserve"> </v>
      </c>
      <c r="N20" s="60" t="str">
        <f t="shared" si="14"/>
        <v xml:space="preserve"> </v>
      </c>
      <c r="O20" s="61" t="str">
        <f t="shared" si="15"/>
        <v xml:space="preserve"> </v>
      </c>
      <c r="P20" s="62" t="str">
        <f t="shared" si="10"/>
        <v xml:space="preserve"> </v>
      </c>
      <c r="Q20" s="27"/>
      <c r="R20" s="35">
        <v>0.1111111111111111</v>
      </c>
      <c r="S20" s="51"/>
      <c r="T20" s="23"/>
    </row>
    <row r="21" spans="1:20" x14ac:dyDescent="0.2">
      <c r="A21" s="17"/>
      <c r="B21" s="128"/>
      <c r="C21" s="128"/>
      <c r="D21" s="129"/>
      <c r="E21" s="63" t="str">
        <f t="shared" si="1"/>
        <v xml:space="preserve"> </v>
      </c>
      <c r="F21" s="69" t="str">
        <f t="shared" si="2"/>
        <v xml:space="preserve"> </v>
      </c>
      <c r="G21" s="64" t="str">
        <f t="shared" si="3"/>
        <v xml:space="preserve"> </v>
      </c>
      <c r="H21" s="65" t="str">
        <f t="shared" si="4"/>
        <v xml:space="preserve"> </v>
      </c>
      <c r="I21" s="66" t="str">
        <f t="shared" si="5"/>
        <v xml:space="preserve"> </v>
      </c>
      <c r="J21" s="67" t="str">
        <f t="shared" si="6"/>
        <v xml:space="preserve"> </v>
      </c>
      <c r="K21" s="57" t="str">
        <f t="shared" si="12"/>
        <v xml:space="preserve"> </v>
      </c>
      <c r="L21" s="58" t="str">
        <f t="shared" si="8"/>
        <v xml:space="preserve"> </v>
      </c>
      <c r="M21" s="59" t="str">
        <f t="shared" si="13"/>
        <v xml:space="preserve"> </v>
      </c>
      <c r="N21" s="60" t="str">
        <f t="shared" si="14"/>
        <v xml:space="preserve"> </v>
      </c>
      <c r="O21" s="61" t="str">
        <f t="shared" si="15"/>
        <v xml:space="preserve"> </v>
      </c>
      <c r="P21" s="62" t="str">
        <f t="shared" si="10"/>
        <v xml:space="preserve"> </v>
      </c>
      <c r="Q21" s="27"/>
      <c r="R21" s="35">
        <v>0.22222222222222221</v>
      </c>
      <c r="S21" s="50"/>
      <c r="T21" s="23"/>
    </row>
    <row r="22" spans="1:20" x14ac:dyDescent="0.2">
      <c r="A22" s="17"/>
      <c r="B22" s="128"/>
      <c r="C22" s="128"/>
      <c r="D22" s="129"/>
      <c r="E22" s="63" t="str">
        <f t="shared" si="1"/>
        <v xml:space="preserve"> </v>
      </c>
      <c r="F22" s="69" t="str">
        <f t="shared" si="2"/>
        <v xml:space="preserve"> </v>
      </c>
      <c r="G22" s="64" t="str">
        <f t="shared" si="3"/>
        <v xml:space="preserve"> </v>
      </c>
      <c r="H22" s="65" t="str">
        <f t="shared" si="4"/>
        <v xml:space="preserve"> </v>
      </c>
      <c r="I22" s="66" t="str">
        <f t="shared" si="5"/>
        <v xml:space="preserve"> </v>
      </c>
      <c r="J22" s="67" t="str">
        <f t="shared" si="6"/>
        <v xml:space="preserve"> </v>
      </c>
      <c r="K22" s="57" t="str">
        <f t="shared" si="12"/>
        <v xml:space="preserve"> </v>
      </c>
      <c r="L22" s="58" t="str">
        <f t="shared" si="8"/>
        <v xml:space="preserve"> </v>
      </c>
      <c r="M22" s="59" t="str">
        <f t="shared" si="13"/>
        <v xml:space="preserve"> </v>
      </c>
      <c r="N22" s="60" t="str">
        <f t="shared" si="14"/>
        <v xml:space="preserve"> </v>
      </c>
      <c r="O22" s="61" t="str">
        <f t="shared" si="15"/>
        <v xml:space="preserve"> </v>
      </c>
      <c r="P22" s="62" t="str">
        <f t="shared" si="10"/>
        <v xml:space="preserve"> </v>
      </c>
      <c r="Q22" s="27"/>
      <c r="R22" s="35">
        <v>0.44444444444444442</v>
      </c>
      <c r="S22" s="50"/>
      <c r="T22" s="23"/>
    </row>
    <row r="23" spans="1:20" x14ac:dyDescent="0.2">
      <c r="A23" s="17"/>
      <c r="B23" s="128"/>
      <c r="C23" s="128"/>
      <c r="D23" s="129"/>
      <c r="E23" s="63" t="str">
        <f t="shared" si="1"/>
        <v xml:space="preserve"> </v>
      </c>
      <c r="F23" s="69" t="str">
        <f t="shared" si="2"/>
        <v xml:space="preserve"> </v>
      </c>
      <c r="G23" s="64" t="str">
        <f t="shared" si="3"/>
        <v xml:space="preserve"> </v>
      </c>
      <c r="H23" s="65" t="str">
        <f t="shared" si="4"/>
        <v xml:space="preserve"> </v>
      </c>
      <c r="I23" s="66" t="str">
        <f t="shared" si="5"/>
        <v xml:space="preserve"> </v>
      </c>
      <c r="J23" s="67" t="str">
        <f t="shared" si="6"/>
        <v xml:space="preserve"> </v>
      </c>
      <c r="K23" s="57" t="str">
        <f t="shared" si="12"/>
        <v xml:space="preserve"> </v>
      </c>
      <c r="L23" s="58" t="str">
        <f t="shared" si="8"/>
        <v xml:space="preserve"> </v>
      </c>
      <c r="M23" s="59" t="str">
        <f t="shared" si="13"/>
        <v xml:space="preserve"> </v>
      </c>
      <c r="N23" s="60" t="str">
        <f t="shared" si="14"/>
        <v xml:space="preserve"> </v>
      </c>
      <c r="O23" s="61" t="str">
        <f t="shared" si="15"/>
        <v xml:space="preserve"> </v>
      </c>
      <c r="P23" s="62" t="str">
        <f t="shared" si="10"/>
        <v xml:space="preserve"> </v>
      </c>
      <c r="Q23" s="27"/>
      <c r="R23" s="35">
        <v>0.55555555555555558</v>
      </c>
      <c r="S23" s="50"/>
      <c r="T23" s="23"/>
    </row>
    <row r="24" spans="1:20" x14ac:dyDescent="0.2">
      <c r="A24" s="17"/>
      <c r="B24" s="128"/>
      <c r="C24" s="128"/>
      <c r="D24" s="129"/>
      <c r="E24" s="63" t="str">
        <f t="shared" si="1"/>
        <v xml:space="preserve"> </v>
      </c>
      <c r="F24" s="69" t="str">
        <f t="shared" si="2"/>
        <v xml:space="preserve"> </v>
      </c>
      <c r="G24" s="64" t="str">
        <f t="shared" si="3"/>
        <v xml:space="preserve"> </v>
      </c>
      <c r="H24" s="65" t="str">
        <f t="shared" si="4"/>
        <v xml:space="preserve"> </v>
      </c>
      <c r="I24" s="66" t="str">
        <f t="shared" si="5"/>
        <v xml:space="preserve"> </v>
      </c>
      <c r="J24" s="67" t="str">
        <f t="shared" si="6"/>
        <v xml:space="preserve"> </v>
      </c>
      <c r="K24" s="57" t="str">
        <f t="shared" si="12"/>
        <v xml:space="preserve"> </v>
      </c>
      <c r="L24" s="58" t="str">
        <f t="shared" si="8"/>
        <v xml:space="preserve"> </v>
      </c>
      <c r="M24" s="59" t="str">
        <f t="shared" si="13"/>
        <v xml:space="preserve"> </v>
      </c>
      <c r="N24" s="60" t="str">
        <f t="shared" si="14"/>
        <v xml:space="preserve"> </v>
      </c>
      <c r="O24" s="61" t="str">
        <f t="shared" si="15"/>
        <v xml:space="preserve"> </v>
      </c>
      <c r="P24" s="62" t="str">
        <f t="shared" si="10"/>
        <v xml:space="preserve"> </v>
      </c>
      <c r="Q24" s="27"/>
      <c r="R24" s="35">
        <v>0.77777777777777779</v>
      </c>
      <c r="S24" s="50"/>
      <c r="T24" s="23"/>
    </row>
    <row r="25" spans="1:20" x14ac:dyDescent="0.2">
      <c r="A25" s="17"/>
      <c r="B25" s="128"/>
      <c r="C25" s="128"/>
      <c r="D25" s="129"/>
      <c r="E25" s="63" t="str">
        <f t="shared" si="1"/>
        <v xml:space="preserve"> </v>
      </c>
      <c r="F25" s="69" t="str">
        <f t="shared" si="2"/>
        <v xml:space="preserve"> </v>
      </c>
      <c r="G25" s="64" t="str">
        <f t="shared" si="3"/>
        <v xml:space="preserve"> </v>
      </c>
      <c r="H25" s="65" t="str">
        <f t="shared" si="4"/>
        <v xml:space="preserve"> </v>
      </c>
      <c r="I25" s="66" t="str">
        <f t="shared" si="5"/>
        <v xml:space="preserve"> </v>
      </c>
      <c r="J25" s="67" t="str">
        <f t="shared" si="6"/>
        <v xml:space="preserve"> </v>
      </c>
      <c r="K25" s="57" t="str">
        <f t="shared" si="12"/>
        <v xml:space="preserve"> </v>
      </c>
      <c r="L25" s="58" t="str">
        <f t="shared" si="8"/>
        <v xml:space="preserve"> </v>
      </c>
      <c r="M25" s="59" t="str">
        <f t="shared" si="13"/>
        <v xml:space="preserve"> </v>
      </c>
      <c r="N25" s="60" t="str">
        <f t="shared" si="14"/>
        <v xml:space="preserve"> </v>
      </c>
      <c r="O25" s="61" t="str">
        <f t="shared" si="15"/>
        <v xml:space="preserve"> </v>
      </c>
      <c r="P25" s="62" t="str">
        <f t="shared" si="10"/>
        <v xml:space="preserve"> </v>
      </c>
      <c r="Q25" s="27"/>
      <c r="R25" s="35">
        <v>0.88888888888888884</v>
      </c>
      <c r="S25" s="50"/>
      <c r="T25" s="23"/>
    </row>
    <row r="26" spans="1:20" x14ac:dyDescent="0.2">
      <c r="A26" s="17"/>
      <c r="B26" s="128"/>
      <c r="C26" s="128"/>
      <c r="D26" s="129"/>
      <c r="E26" s="63" t="str">
        <f t="shared" si="1"/>
        <v xml:space="preserve"> </v>
      </c>
      <c r="F26" s="69" t="str">
        <f t="shared" si="2"/>
        <v xml:space="preserve"> </v>
      </c>
      <c r="G26" s="64" t="str">
        <f t="shared" si="3"/>
        <v xml:space="preserve"> </v>
      </c>
      <c r="H26" s="65" t="str">
        <f t="shared" si="4"/>
        <v xml:space="preserve"> </v>
      </c>
      <c r="I26" s="66" t="str">
        <f t="shared" si="5"/>
        <v xml:space="preserve"> </v>
      </c>
      <c r="J26" s="67" t="str">
        <f t="shared" si="6"/>
        <v xml:space="preserve"> </v>
      </c>
      <c r="K26" s="57" t="str">
        <f t="shared" si="12"/>
        <v xml:space="preserve"> </v>
      </c>
      <c r="L26" s="58" t="str">
        <f t="shared" si="8"/>
        <v xml:space="preserve"> </v>
      </c>
      <c r="M26" s="59" t="str">
        <f t="shared" si="13"/>
        <v xml:space="preserve"> </v>
      </c>
      <c r="N26" s="60" t="str">
        <f t="shared" si="14"/>
        <v xml:space="preserve"> </v>
      </c>
      <c r="O26" s="61" t="str">
        <f t="shared" si="15"/>
        <v xml:space="preserve"> </v>
      </c>
      <c r="P26" s="62" t="str">
        <f t="shared" si="10"/>
        <v xml:space="preserve"> </v>
      </c>
      <c r="Q26" s="27"/>
      <c r="R26" s="35">
        <v>0.1</v>
      </c>
      <c r="S26" s="50"/>
      <c r="T26" s="23"/>
    </row>
    <row r="27" spans="1:20" x14ac:dyDescent="0.2">
      <c r="A27" s="17"/>
      <c r="B27" s="128"/>
      <c r="C27" s="128"/>
      <c r="D27" s="129"/>
      <c r="E27" s="63" t="str">
        <f t="shared" si="1"/>
        <v xml:space="preserve"> </v>
      </c>
      <c r="F27" s="69" t="str">
        <f t="shared" si="2"/>
        <v xml:space="preserve"> </v>
      </c>
      <c r="G27" s="64" t="str">
        <f t="shared" si="3"/>
        <v xml:space="preserve"> </v>
      </c>
      <c r="H27" s="65" t="str">
        <f t="shared" si="4"/>
        <v xml:space="preserve"> </v>
      </c>
      <c r="I27" s="66" t="str">
        <f t="shared" si="5"/>
        <v xml:space="preserve"> </v>
      </c>
      <c r="J27" s="67" t="str">
        <f t="shared" si="6"/>
        <v xml:space="preserve"> </v>
      </c>
      <c r="K27" s="57" t="str">
        <f t="shared" si="12"/>
        <v xml:space="preserve"> </v>
      </c>
      <c r="L27" s="58" t="str">
        <f t="shared" si="8"/>
        <v xml:space="preserve"> </v>
      </c>
      <c r="M27" s="59" t="str">
        <f t="shared" si="13"/>
        <v xml:space="preserve"> </v>
      </c>
      <c r="N27" s="60" t="str">
        <f t="shared" si="14"/>
        <v xml:space="preserve"> </v>
      </c>
      <c r="O27" s="61" t="str">
        <f t="shared" si="15"/>
        <v xml:space="preserve"> </v>
      </c>
      <c r="P27" s="62" t="str">
        <f t="shared" si="10"/>
        <v xml:space="preserve"> </v>
      </c>
      <c r="Q27" s="27"/>
      <c r="R27" s="35">
        <v>8.3333333333333329E-2</v>
      </c>
      <c r="S27" s="48"/>
      <c r="T27" s="23"/>
    </row>
    <row r="28" spans="1:20" x14ac:dyDescent="0.2">
      <c r="A28" s="17"/>
      <c r="B28" s="128"/>
      <c r="C28" s="128"/>
      <c r="D28" s="129"/>
      <c r="E28" s="63" t="str">
        <f t="shared" si="1"/>
        <v xml:space="preserve"> </v>
      </c>
      <c r="F28" s="69" t="str">
        <f t="shared" si="2"/>
        <v xml:space="preserve"> </v>
      </c>
      <c r="G28" s="64" t="str">
        <f t="shared" si="3"/>
        <v xml:space="preserve"> </v>
      </c>
      <c r="H28" s="65" t="str">
        <f t="shared" si="4"/>
        <v xml:space="preserve"> </v>
      </c>
      <c r="I28" s="66" t="str">
        <f t="shared" si="5"/>
        <v xml:space="preserve"> </v>
      </c>
      <c r="J28" s="67" t="str">
        <f t="shared" si="6"/>
        <v xml:space="preserve"> </v>
      </c>
      <c r="K28" s="57" t="str">
        <f t="shared" si="12"/>
        <v xml:space="preserve"> </v>
      </c>
      <c r="L28" s="58" t="str">
        <f t="shared" si="8"/>
        <v xml:space="preserve"> </v>
      </c>
      <c r="M28" s="59" t="str">
        <f t="shared" si="13"/>
        <v xml:space="preserve"> </v>
      </c>
      <c r="N28" s="60" t="str">
        <f t="shared" si="14"/>
        <v xml:space="preserve"> </v>
      </c>
      <c r="O28" s="61" t="str">
        <f t="shared" si="15"/>
        <v xml:space="preserve"> </v>
      </c>
      <c r="P28" s="62" t="str">
        <f t="shared" si="10"/>
        <v xml:space="preserve"> </v>
      </c>
      <c r="Q28" s="27"/>
      <c r="R28" s="35">
        <v>6.25E-2</v>
      </c>
      <c r="S28" s="50"/>
      <c r="T28" s="23"/>
    </row>
    <row r="29" spans="1:20" x14ac:dyDescent="0.2">
      <c r="A29" s="17"/>
      <c r="B29" s="128"/>
      <c r="C29" s="128"/>
      <c r="D29" s="129"/>
      <c r="E29" s="63" t="str">
        <f t="shared" si="1"/>
        <v xml:space="preserve"> </v>
      </c>
      <c r="F29" s="69" t="str">
        <f t="shared" si="2"/>
        <v xml:space="preserve"> </v>
      </c>
      <c r="G29" s="64" t="str">
        <f t="shared" si="3"/>
        <v xml:space="preserve"> </v>
      </c>
      <c r="H29" s="65" t="str">
        <f t="shared" si="4"/>
        <v xml:space="preserve"> </v>
      </c>
      <c r="I29" s="66" t="str">
        <f t="shared" si="5"/>
        <v xml:space="preserve"> </v>
      </c>
      <c r="J29" s="67" t="str">
        <f t="shared" si="6"/>
        <v xml:space="preserve"> </v>
      </c>
      <c r="K29" s="57" t="str">
        <f t="shared" si="12"/>
        <v xml:space="preserve"> </v>
      </c>
      <c r="L29" s="58" t="str">
        <f t="shared" si="8"/>
        <v xml:space="preserve"> </v>
      </c>
      <c r="M29" s="59" t="str">
        <f t="shared" si="13"/>
        <v xml:space="preserve"> </v>
      </c>
      <c r="N29" s="60" t="str">
        <f t="shared" si="14"/>
        <v xml:space="preserve"> </v>
      </c>
      <c r="O29" s="61" t="str">
        <f t="shared" si="15"/>
        <v xml:space="preserve"> </v>
      </c>
      <c r="P29" s="62" t="str">
        <f t="shared" si="10"/>
        <v xml:space="preserve"> </v>
      </c>
      <c r="Q29" s="27"/>
      <c r="R29" s="35">
        <v>3.125E-2</v>
      </c>
      <c r="S29" s="51"/>
      <c r="T29" s="23"/>
    </row>
    <row r="30" spans="1:20" x14ac:dyDescent="0.2">
      <c r="A30" s="17"/>
      <c r="B30" s="128"/>
      <c r="C30" s="128"/>
      <c r="D30" s="129"/>
      <c r="E30" s="63" t="str">
        <f t="shared" si="1"/>
        <v xml:space="preserve"> </v>
      </c>
      <c r="F30" s="69" t="str">
        <f t="shared" si="2"/>
        <v xml:space="preserve"> </v>
      </c>
      <c r="G30" s="64" t="str">
        <f t="shared" si="3"/>
        <v xml:space="preserve"> </v>
      </c>
      <c r="H30" s="65" t="str">
        <f t="shared" si="4"/>
        <v xml:space="preserve"> </v>
      </c>
      <c r="I30" s="66" t="str">
        <f t="shared" si="5"/>
        <v xml:space="preserve"> </v>
      </c>
      <c r="J30" s="67" t="str">
        <f t="shared" si="6"/>
        <v xml:space="preserve"> </v>
      </c>
      <c r="K30" s="57" t="str">
        <f t="shared" si="12"/>
        <v xml:space="preserve"> </v>
      </c>
      <c r="L30" s="58" t="str">
        <f t="shared" si="8"/>
        <v xml:space="preserve"> </v>
      </c>
      <c r="M30" s="59" t="str">
        <f t="shared" si="13"/>
        <v xml:space="preserve"> </v>
      </c>
      <c r="N30" s="60" t="str">
        <f t="shared" si="14"/>
        <v xml:space="preserve"> </v>
      </c>
      <c r="O30" s="61" t="str">
        <f t="shared" si="15"/>
        <v xml:space="preserve"> </v>
      </c>
      <c r="P30" s="62" t="str">
        <f t="shared" si="10"/>
        <v xml:space="preserve"> </v>
      </c>
      <c r="Q30" s="27"/>
      <c r="R30" s="24"/>
      <c r="S30" s="51"/>
      <c r="T30" s="23"/>
    </row>
    <row r="31" spans="1:20" x14ac:dyDescent="0.2">
      <c r="A31" s="17"/>
      <c r="B31" s="128"/>
      <c r="C31" s="128"/>
      <c r="D31" s="129"/>
      <c r="E31" s="63" t="str">
        <f t="shared" si="1"/>
        <v xml:space="preserve"> </v>
      </c>
      <c r="F31" s="69" t="str">
        <f t="shared" si="2"/>
        <v xml:space="preserve"> </v>
      </c>
      <c r="G31" s="64" t="str">
        <f t="shared" si="3"/>
        <v xml:space="preserve"> </v>
      </c>
      <c r="H31" s="65" t="str">
        <f t="shared" si="4"/>
        <v xml:space="preserve"> </v>
      </c>
      <c r="I31" s="66" t="str">
        <f t="shared" si="5"/>
        <v xml:space="preserve"> </v>
      </c>
      <c r="J31" s="67" t="str">
        <f t="shared" si="6"/>
        <v xml:space="preserve"> </v>
      </c>
      <c r="K31" s="57" t="str">
        <f t="shared" si="12"/>
        <v xml:space="preserve"> </v>
      </c>
      <c r="L31" s="58" t="str">
        <f t="shared" si="8"/>
        <v xml:space="preserve"> </v>
      </c>
      <c r="M31" s="59" t="str">
        <f t="shared" si="13"/>
        <v xml:space="preserve"> </v>
      </c>
      <c r="N31" s="60" t="str">
        <f t="shared" si="14"/>
        <v xml:space="preserve"> </v>
      </c>
      <c r="O31" s="61" t="str">
        <f t="shared" si="15"/>
        <v xml:space="preserve"> </v>
      </c>
      <c r="P31" s="62" t="str">
        <f t="shared" si="10"/>
        <v xml:space="preserve"> </v>
      </c>
      <c r="Q31" s="26"/>
      <c r="R31" s="23"/>
      <c r="S31" s="18"/>
      <c r="T31" s="23"/>
    </row>
    <row r="32" spans="1:20" x14ac:dyDescent="0.2">
      <c r="A32" s="17"/>
      <c r="B32" s="128"/>
      <c r="C32" s="128"/>
      <c r="D32" s="129"/>
      <c r="E32" s="63" t="str">
        <f t="shared" si="1"/>
        <v xml:space="preserve"> </v>
      </c>
      <c r="F32" s="69" t="str">
        <f t="shared" si="2"/>
        <v xml:space="preserve"> </v>
      </c>
      <c r="G32" s="64" t="str">
        <f t="shared" si="3"/>
        <v xml:space="preserve"> </v>
      </c>
      <c r="H32" s="65" t="str">
        <f t="shared" si="4"/>
        <v xml:space="preserve"> </v>
      </c>
      <c r="I32" s="66" t="str">
        <f t="shared" si="5"/>
        <v xml:space="preserve"> </v>
      </c>
      <c r="J32" s="67" t="str">
        <f t="shared" si="6"/>
        <v xml:space="preserve"> </v>
      </c>
      <c r="K32" s="57" t="str">
        <f t="shared" si="12"/>
        <v xml:space="preserve"> </v>
      </c>
      <c r="L32" s="58" t="str">
        <f t="shared" si="8"/>
        <v xml:space="preserve"> </v>
      </c>
      <c r="M32" s="59" t="str">
        <f t="shared" si="13"/>
        <v xml:space="preserve"> </v>
      </c>
      <c r="N32" s="60" t="str">
        <f t="shared" si="14"/>
        <v xml:space="preserve"> </v>
      </c>
      <c r="O32" s="61" t="str">
        <f t="shared" si="15"/>
        <v xml:space="preserve"> </v>
      </c>
      <c r="P32" s="62" t="str">
        <f t="shared" si="10"/>
        <v xml:space="preserve"> </v>
      </c>
      <c r="Q32" s="26"/>
      <c r="R32" s="23"/>
      <c r="S32" s="18"/>
      <c r="T32" s="23"/>
    </row>
    <row r="33" spans="1:19" x14ac:dyDescent="0.2">
      <c r="A33" s="17"/>
      <c r="B33" s="128"/>
      <c r="C33" s="128"/>
      <c r="D33" s="129"/>
      <c r="E33" s="63" t="str">
        <f t="shared" si="1"/>
        <v xml:space="preserve"> </v>
      </c>
      <c r="F33" s="69" t="str">
        <f t="shared" si="2"/>
        <v xml:space="preserve"> </v>
      </c>
      <c r="G33" s="64" t="str">
        <f t="shared" si="3"/>
        <v xml:space="preserve"> </v>
      </c>
      <c r="H33" s="65" t="str">
        <f t="shared" si="4"/>
        <v xml:space="preserve"> </v>
      </c>
      <c r="I33" s="66" t="str">
        <f t="shared" si="5"/>
        <v xml:space="preserve"> </v>
      </c>
      <c r="J33" s="67" t="str">
        <f t="shared" si="6"/>
        <v xml:space="preserve"> </v>
      </c>
      <c r="K33" s="57" t="str">
        <f t="shared" si="12"/>
        <v xml:space="preserve"> </v>
      </c>
      <c r="L33" s="58" t="str">
        <f t="shared" si="8"/>
        <v xml:space="preserve"> </v>
      </c>
      <c r="M33" s="59" t="str">
        <f t="shared" si="13"/>
        <v xml:space="preserve"> </v>
      </c>
      <c r="N33" s="60" t="str">
        <f t="shared" si="14"/>
        <v xml:space="preserve"> </v>
      </c>
      <c r="O33" s="61" t="str">
        <f t="shared" si="15"/>
        <v xml:space="preserve"> </v>
      </c>
      <c r="P33" s="62" t="str">
        <f t="shared" si="10"/>
        <v xml:space="preserve"> </v>
      </c>
      <c r="Q33" s="52"/>
      <c r="R33" s="2"/>
      <c r="S33" s="18"/>
    </row>
    <row r="34" spans="1:19" x14ac:dyDescent="0.2">
      <c r="A34" s="17"/>
      <c r="B34" s="128"/>
      <c r="C34" s="128"/>
      <c r="D34" s="129"/>
      <c r="E34" s="63" t="str">
        <f t="shared" si="1"/>
        <v xml:space="preserve"> </v>
      </c>
      <c r="F34" s="69" t="str">
        <f t="shared" si="2"/>
        <v xml:space="preserve"> </v>
      </c>
      <c r="G34" s="64" t="str">
        <f t="shared" si="3"/>
        <v xml:space="preserve"> </v>
      </c>
      <c r="H34" s="65" t="str">
        <f t="shared" si="4"/>
        <v xml:space="preserve"> </v>
      </c>
      <c r="I34" s="66" t="str">
        <f t="shared" si="5"/>
        <v xml:space="preserve"> </v>
      </c>
      <c r="J34" s="67" t="str">
        <f t="shared" si="6"/>
        <v xml:space="preserve"> </v>
      </c>
      <c r="K34" s="57" t="str">
        <f t="shared" si="12"/>
        <v xml:space="preserve"> </v>
      </c>
      <c r="L34" s="58" t="str">
        <f t="shared" si="8"/>
        <v xml:space="preserve"> </v>
      </c>
      <c r="M34" s="59" t="str">
        <f t="shared" si="13"/>
        <v xml:space="preserve"> </v>
      </c>
      <c r="N34" s="60" t="str">
        <f t="shared" si="14"/>
        <v xml:space="preserve"> </v>
      </c>
      <c r="O34" s="61" t="str">
        <f t="shared" si="15"/>
        <v xml:space="preserve"> </v>
      </c>
      <c r="P34" s="62" t="str">
        <f t="shared" si="10"/>
        <v xml:space="preserve"> </v>
      </c>
      <c r="Q34" s="52"/>
      <c r="R34" s="2"/>
      <c r="S34" s="18"/>
    </row>
    <row r="35" spans="1:19" x14ac:dyDescent="0.2">
      <c r="A35" s="17"/>
      <c r="B35" s="128"/>
      <c r="C35" s="128"/>
      <c r="D35" s="129"/>
      <c r="E35" s="63" t="str">
        <f t="shared" si="1"/>
        <v xml:space="preserve"> </v>
      </c>
      <c r="F35" s="69" t="str">
        <f t="shared" si="2"/>
        <v xml:space="preserve"> </v>
      </c>
      <c r="G35" s="64" t="str">
        <f t="shared" si="3"/>
        <v xml:space="preserve"> </v>
      </c>
      <c r="H35" s="65" t="str">
        <f t="shared" si="4"/>
        <v xml:space="preserve"> </v>
      </c>
      <c r="I35" s="66" t="str">
        <f t="shared" si="5"/>
        <v xml:space="preserve"> </v>
      </c>
      <c r="J35" s="67" t="str">
        <f t="shared" si="6"/>
        <v xml:space="preserve"> </v>
      </c>
      <c r="K35" s="57" t="str">
        <f t="shared" si="12"/>
        <v xml:space="preserve"> </v>
      </c>
      <c r="L35" s="58" t="str">
        <f t="shared" si="8"/>
        <v xml:space="preserve"> </v>
      </c>
      <c r="M35" s="59" t="str">
        <f t="shared" si="13"/>
        <v xml:space="preserve"> </v>
      </c>
      <c r="N35" s="60" t="str">
        <f t="shared" si="14"/>
        <v xml:space="preserve"> </v>
      </c>
      <c r="O35" s="61" t="str">
        <f t="shared" si="15"/>
        <v xml:space="preserve"> </v>
      </c>
      <c r="P35" s="62" t="str">
        <f t="shared" si="10"/>
        <v xml:space="preserve"> </v>
      </c>
      <c r="Q35" s="52"/>
      <c r="R35" s="2"/>
      <c r="S35" s="18"/>
    </row>
    <row r="36" spans="1:19" x14ac:dyDescent="0.2">
      <c r="A36" s="17"/>
      <c r="B36" s="128"/>
      <c r="C36" s="128"/>
      <c r="D36" s="129"/>
      <c r="E36" s="63" t="str">
        <f t="shared" si="1"/>
        <v xml:space="preserve"> </v>
      </c>
      <c r="F36" s="69" t="str">
        <f t="shared" si="2"/>
        <v xml:space="preserve"> </v>
      </c>
      <c r="G36" s="64" t="str">
        <f t="shared" si="3"/>
        <v xml:space="preserve"> </v>
      </c>
      <c r="H36" s="65" t="str">
        <f t="shared" si="4"/>
        <v xml:space="preserve"> </v>
      </c>
      <c r="I36" s="66" t="str">
        <f t="shared" si="5"/>
        <v xml:space="preserve"> </v>
      </c>
      <c r="J36" s="67" t="str">
        <f t="shared" si="6"/>
        <v xml:space="preserve"> </v>
      </c>
      <c r="K36" s="57" t="str">
        <f t="shared" si="12"/>
        <v xml:space="preserve"> </v>
      </c>
      <c r="L36" s="58" t="str">
        <f t="shared" si="8"/>
        <v xml:space="preserve"> </v>
      </c>
      <c r="M36" s="59" t="str">
        <f t="shared" si="13"/>
        <v xml:space="preserve"> </v>
      </c>
      <c r="N36" s="60" t="str">
        <f t="shared" si="14"/>
        <v xml:space="preserve"> </v>
      </c>
      <c r="O36" s="61" t="str">
        <f t="shared" si="15"/>
        <v xml:space="preserve"> </v>
      </c>
      <c r="P36" s="62" t="str">
        <f t="shared" si="10"/>
        <v xml:space="preserve"> </v>
      </c>
      <c r="Q36" s="52"/>
      <c r="R36" s="2"/>
      <c r="S36" s="18"/>
    </row>
    <row r="37" spans="1:19" x14ac:dyDescent="0.2">
      <c r="A37" s="17"/>
      <c r="B37" s="128"/>
      <c r="C37" s="128"/>
      <c r="D37" s="129"/>
      <c r="E37" s="63" t="str">
        <f t="shared" si="1"/>
        <v xml:space="preserve"> </v>
      </c>
      <c r="F37" s="69" t="str">
        <f t="shared" si="2"/>
        <v xml:space="preserve"> </v>
      </c>
      <c r="G37" s="64" t="str">
        <f t="shared" si="3"/>
        <v xml:space="preserve"> </v>
      </c>
      <c r="H37" s="65" t="str">
        <f t="shared" si="4"/>
        <v xml:space="preserve"> </v>
      </c>
      <c r="I37" s="66" t="str">
        <f t="shared" si="5"/>
        <v xml:space="preserve"> </v>
      </c>
      <c r="J37" s="67" t="str">
        <f t="shared" si="6"/>
        <v xml:space="preserve"> </v>
      </c>
      <c r="K37" s="57" t="str">
        <f t="shared" si="12"/>
        <v xml:space="preserve"> </v>
      </c>
      <c r="L37" s="58" t="str">
        <f t="shared" si="8"/>
        <v xml:space="preserve"> </v>
      </c>
      <c r="M37" s="59" t="str">
        <f t="shared" si="13"/>
        <v xml:space="preserve"> </v>
      </c>
      <c r="N37" s="60" t="str">
        <f t="shared" si="14"/>
        <v xml:space="preserve"> </v>
      </c>
      <c r="O37" s="61" t="str">
        <f t="shared" si="15"/>
        <v xml:space="preserve"> </v>
      </c>
      <c r="P37" s="62" t="str">
        <f t="shared" si="10"/>
        <v xml:space="preserve"> </v>
      </c>
      <c r="Q37" s="52"/>
      <c r="R37" s="2"/>
      <c r="S37" s="18"/>
    </row>
    <row r="38" spans="1:19" x14ac:dyDescent="0.2">
      <c r="A38" s="17"/>
      <c r="B38" s="128"/>
      <c r="C38" s="128"/>
      <c r="D38" s="129"/>
      <c r="E38" s="63" t="str">
        <f t="shared" si="1"/>
        <v xml:space="preserve"> </v>
      </c>
      <c r="F38" s="69" t="str">
        <f t="shared" si="2"/>
        <v xml:space="preserve"> </v>
      </c>
      <c r="G38" s="64" t="str">
        <f t="shared" si="3"/>
        <v xml:space="preserve"> </v>
      </c>
      <c r="H38" s="65" t="str">
        <f t="shared" si="4"/>
        <v xml:space="preserve"> </v>
      </c>
      <c r="I38" s="66" t="str">
        <f t="shared" si="5"/>
        <v xml:space="preserve"> </v>
      </c>
      <c r="J38" s="67" t="str">
        <f t="shared" si="6"/>
        <v xml:space="preserve"> </v>
      </c>
      <c r="K38" s="57" t="str">
        <f t="shared" si="12"/>
        <v xml:space="preserve"> </v>
      </c>
      <c r="L38" s="58" t="str">
        <f t="shared" si="8"/>
        <v xml:space="preserve"> </v>
      </c>
      <c r="M38" s="59" t="str">
        <f t="shared" si="13"/>
        <v xml:space="preserve"> </v>
      </c>
      <c r="N38" s="60" t="str">
        <f t="shared" si="14"/>
        <v xml:space="preserve"> </v>
      </c>
      <c r="O38" s="61" t="str">
        <f t="shared" si="15"/>
        <v xml:space="preserve"> </v>
      </c>
      <c r="P38" s="62" t="str">
        <f t="shared" si="10"/>
        <v xml:space="preserve"> </v>
      </c>
      <c r="Q38" s="52"/>
      <c r="R38" s="2"/>
      <c r="S38" s="18"/>
    </row>
    <row r="39" spans="1:19" x14ac:dyDescent="0.2">
      <c r="A39" s="17"/>
      <c r="B39" s="128"/>
      <c r="C39" s="128"/>
      <c r="D39" s="129"/>
      <c r="E39" s="63" t="str">
        <f t="shared" si="1"/>
        <v xml:space="preserve"> </v>
      </c>
      <c r="F39" s="69" t="str">
        <f t="shared" si="2"/>
        <v xml:space="preserve"> </v>
      </c>
      <c r="G39" s="64" t="str">
        <f t="shared" si="3"/>
        <v xml:space="preserve"> </v>
      </c>
      <c r="H39" s="65" t="str">
        <f t="shared" si="4"/>
        <v xml:space="preserve"> </v>
      </c>
      <c r="I39" s="66" t="str">
        <f t="shared" si="5"/>
        <v xml:space="preserve"> </v>
      </c>
      <c r="J39" s="67" t="str">
        <f t="shared" si="6"/>
        <v xml:space="preserve"> </v>
      </c>
      <c r="K39" s="57" t="str">
        <f t="shared" si="12"/>
        <v xml:space="preserve"> </v>
      </c>
      <c r="L39" s="58" t="str">
        <f t="shared" si="8"/>
        <v xml:space="preserve"> </v>
      </c>
      <c r="M39" s="59" t="str">
        <f t="shared" si="13"/>
        <v xml:space="preserve"> </v>
      </c>
      <c r="N39" s="60" t="str">
        <f t="shared" si="14"/>
        <v xml:space="preserve"> </v>
      </c>
      <c r="O39" s="61" t="str">
        <f t="shared" si="15"/>
        <v xml:space="preserve"> </v>
      </c>
      <c r="P39" s="62" t="str">
        <f t="shared" si="10"/>
        <v xml:space="preserve"> </v>
      </c>
      <c r="Q39" s="52"/>
      <c r="R39" s="2"/>
      <c r="S39" s="18"/>
    </row>
    <row r="40" spans="1:19" x14ac:dyDescent="0.2">
      <c r="A40" s="17"/>
      <c r="B40" s="128"/>
      <c r="C40" s="128"/>
      <c r="D40" s="129"/>
      <c r="E40" s="63" t="str">
        <f t="shared" si="1"/>
        <v xml:space="preserve"> </v>
      </c>
      <c r="F40" s="69" t="str">
        <f t="shared" si="2"/>
        <v xml:space="preserve"> </v>
      </c>
      <c r="G40" s="64" t="str">
        <f t="shared" si="3"/>
        <v xml:space="preserve"> </v>
      </c>
      <c r="H40" s="65" t="str">
        <f t="shared" si="4"/>
        <v xml:space="preserve"> </v>
      </c>
      <c r="I40" s="66" t="str">
        <f t="shared" si="5"/>
        <v xml:space="preserve"> </v>
      </c>
      <c r="J40" s="67" t="str">
        <f t="shared" si="6"/>
        <v xml:space="preserve"> </v>
      </c>
      <c r="K40" s="57" t="str">
        <f t="shared" si="12"/>
        <v xml:space="preserve"> </v>
      </c>
      <c r="L40" s="58" t="str">
        <f t="shared" si="8"/>
        <v xml:space="preserve"> </v>
      </c>
      <c r="M40" s="59" t="str">
        <f t="shared" si="13"/>
        <v xml:space="preserve"> </v>
      </c>
      <c r="N40" s="60" t="str">
        <f t="shared" si="14"/>
        <v xml:space="preserve"> </v>
      </c>
      <c r="O40" s="61" t="str">
        <f t="shared" si="15"/>
        <v xml:space="preserve"> </v>
      </c>
      <c r="P40" s="62" t="str">
        <f t="shared" si="10"/>
        <v xml:space="preserve"> </v>
      </c>
      <c r="Q40" s="52"/>
      <c r="R40" s="2"/>
      <c r="S40" s="18"/>
    </row>
    <row r="41" spans="1:19" x14ac:dyDescent="0.2">
      <c r="A41" s="17"/>
      <c r="B41" s="128"/>
      <c r="C41" s="128"/>
      <c r="D41" s="129"/>
      <c r="E41" s="63" t="str">
        <f t="shared" si="1"/>
        <v xml:space="preserve"> </v>
      </c>
      <c r="F41" s="69" t="str">
        <f t="shared" si="2"/>
        <v xml:space="preserve"> </v>
      </c>
      <c r="G41" s="64" t="str">
        <f t="shared" si="3"/>
        <v xml:space="preserve"> </v>
      </c>
      <c r="H41" s="65" t="str">
        <f t="shared" si="4"/>
        <v xml:space="preserve"> </v>
      </c>
      <c r="I41" s="66" t="str">
        <f t="shared" si="5"/>
        <v xml:space="preserve"> </v>
      </c>
      <c r="J41" s="67" t="str">
        <f t="shared" si="6"/>
        <v xml:space="preserve"> </v>
      </c>
      <c r="K41" s="57" t="str">
        <f t="shared" si="12"/>
        <v xml:space="preserve"> </v>
      </c>
      <c r="L41" s="58" t="str">
        <f t="shared" si="8"/>
        <v xml:space="preserve"> </v>
      </c>
      <c r="M41" s="59" t="str">
        <f t="shared" si="13"/>
        <v xml:space="preserve"> </v>
      </c>
      <c r="N41" s="60" t="str">
        <f t="shared" si="14"/>
        <v xml:space="preserve"> </v>
      </c>
      <c r="O41" s="61" t="str">
        <f t="shared" si="15"/>
        <v xml:space="preserve"> </v>
      </c>
      <c r="P41" s="62" t="str">
        <f t="shared" si="10"/>
        <v xml:space="preserve"> </v>
      </c>
      <c r="Q41" s="52"/>
      <c r="R41" s="2"/>
      <c r="S41" s="18"/>
    </row>
    <row r="42" spans="1:19" x14ac:dyDescent="0.2">
      <c r="A42" s="17"/>
      <c r="B42" s="128"/>
      <c r="C42" s="128"/>
      <c r="D42" s="129"/>
      <c r="E42" s="63" t="str">
        <f t="shared" si="1"/>
        <v xml:space="preserve"> </v>
      </c>
      <c r="F42" s="69" t="str">
        <f t="shared" si="2"/>
        <v xml:space="preserve"> </v>
      </c>
      <c r="G42" s="64" t="str">
        <f t="shared" si="3"/>
        <v xml:space="preserve"> </v>
      </c>
      <c r="H42" s="65" t="str">
        <f t="shared" si="4"/>
        <v xml:space="preserve"> </v>
      </c>
      <c r="I42" s="66" t="str">
        <f t="shared" si="5"/>
        <v xml:space="preserve"> </v>
      </c>
      <c r="J42" s="67" t="str">
        <f t="shared" si="6"/>
        <v xml:space="preserve"> </v>
      </c>
      <c r="K42" s="57" t="str">
        <f t="shared" si="12"/>
        <v xml:space="preserve"> </v>
      </c>
      <c r="L42" s="58" t="str">
        <f t="shared" si="8"/>
        <v xml:space="preserve"> </v>
      </c>
      <c r="M42" s="59" t="str">
        <f t="shared" si="13"/>
        <v xml:space="preserve"> </v>
      </c>
      <c r="N42" s="60" t="str">
        <f t="shared" si="14"/>
        <v xml:space="preserve"> </v>
      </c>
      <c r="O42" s="61" t="str">
        <f t="shared" si="15"/>
        <v xml:space="preserve"> </v>
      </c>
      <c r="P42" s="62" t="str">
        <f t="shared" si="10"/>
        <v xml:space="preserve"> </v>
      </c>
      <c r="Q42" s="52"/>
      <c r="R42" s="2"/>
      <c r="S42" s="18"/>
    </row>
    <row r="43" spans="1:19" x14ac:dyDescent="0.2">
      <c r="A43" s="17"/>
      <c r="B43" s="128"/>
      <c r="C43" s="128"/>
      <c r="D43" s="129"/>
      <c r="E43" s="68" t="str">
        <f t="shared" si="1"/>
        <v xml:space="preserve"> </v>
      </c>
      <c r="F43" s="68" t="str">
        <f t="shared" si="2"/>
        <v xml:space="preserve"> </v>
      </c>
      <c r="G43" s="64" t="str">
        <f t="shared" si="3"/>
        <v xml:space="preserve"> </v>
      </c>
      <c r="H43" s="65" t="str">
        <f t="shared" si="4"/>
        <v xml:space="preserve"> </v>
      </c>
      <c r="I43" s="66" t="str">
        <f t="shared" si="5"/>
        <v xml:space="preserve"> </v>
      </c>
      <c r="J43" s="67" t="str">
        <f t="shared" si="6"/>
        <v xml:space="preserve"> </v>
      </c>
      <c r="K43" s="57" t="str">
        <f t="shared" si="12"/>
        <v xml:space="preserve"> </v>
      </c>
      <c r="L43" s="58" t="str">
        <f t="shared" si="8"/>
        <v xml:space="preserve"> </v>
      </c>
      <c r="M43" s="59" t="str">
        <f t="shared" si="13"/>
        <v xml:space="preserve"> </v>
      </c>
      <c r="N43" s="60" t="str">
        <f t="shared" si="14"/>
        <v xml:space="preserve"> </v>
      </c>
      <c r="O43" s="61" t="str">
        <f t="shared" si="15"/>
        <v xml:space="preserve"> </v>
      </c>
      <c r="P43" s="62" t="str">
        <f t="shared" si="10"/>
        <v xml:space="preserve"> </v>
      </c>
      <c r="Q43" s="52"/>
      <c r="R43" s="2"/>
      <c r="S43" s="18"/>
    </row>
    <row r="44" spans="1:19" x14ac:dyDescent="0.2">
      <c r="A44" s="17"/>
      <c r="B44" s="30"/>
      <c r="C44" s="30"/>
      <c r="D44" s="31"/>
      <c r="E44" s="56"/>
      <c r="F44" s="56"/>
      <c r="G44" s="42"/>
      <c r="H44" s="32"/>
      <c r="I44" s="38"/>
      <c r="J44" s="32" t="s">
        <v>138</v>
      </c>
      <c r="K44" s="33">
        <f>SUM(E6:E43)</f>
        <v>0</v>
      </c>
      <c r="L44" s="34" t="s">
        <v>83</v>
      </c>
      <c r="M44" s="44">
        <f>ROUNDDOWN(K44,0)</f>
        <v>0</v>
      </c>
      <c r="N44" s="45" t="s">
        <v>83</v>
      </c>
      <c r="O44" s="46">
        <f>(SUM((K44-M44)*12))</f>
        <v>0</v>
      </c>
      <c r="P44" s="47" t="s">
        <v>86</v>
      </c>
      <c r="Q44" s="52"/>
      <c r="R44" s="2"/>
      <c r="S44" s="18"/>
    </row>
    <row r="45" spans="1:19" x14ac:dyDescent="0.2">
      <c r="A45" s="19"/>
      <c r="B45" s="20"/>
      <c r="C45" s="20"/>
      <c r="D45" s="20"/>
      <c r="E45" s="28"/>
      <c r="F45" s="28"/>
      <c r="G45" s="43"/>
      <c r="H45" s="28"/>
      <c r="I45" s="40"/>
      <c r="J45" s="39"/>
      <c r="K45" s="28"/>
      <c r="L45" s="28"/>
      <c r="M45" s="20"/>
      <c r="N45" s="53" t="str">
        <f>IF(SUM(B45:D45),"ft"," ")</f>
        <v xml:space="preserve"> </v>
      </c>
      <c r="O45" s="54"/>
      <c r="P45" s="55"/>
      <c r="Q45" s="43"/>
      <c r="R45" s="20"/>
      <c r="S45" s="21"/>
    </row>
  </sheetData>
  <sheetProtection algorithmName="SHA-512" hashValue="ouvwPZtVnSwvd8qs//uX9vP41yC2tVm614CDKlx2fkkI9fyev4LQZThkdTEOMZM3OulUWfRNJnZLFoxcabPMkw==" saltValue="x9YZQafFhFgPJzEbDKvHNg==" spinCount="100000" sheet="1" objects="1" scenarios="1" selectLockedCells="1"/>
  <mergeCells count="3">
    <mergeCell ref="C5:D5"/>
    <mergeCell ref="E5:J5"/>
    <mergeCell ref="K5:P5"/>
  </mergeCells>
  <phoneticPr fontId="1" type="noConversion"/>
  <dataValidations count="2">
    <dataValidation type="list" allowBlank="1" showInputMessage="1" showErrorMessage="1" sqref="D6:D44">
      <formula1>$R$5:$R$29</formula1>
    </dataValidation>
    <dataValidation type="list" allowBlank="1" showInputMessage="1" showErrorMessage="1" sqref="C6:C44">
      <formula1>$Q$5:$Q$15</formula1>
    </dataValidation>
  </dataValidations>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8"/>
  <sheetViews>
    <sheetView workbookViewId="0">
      <selection activeCell="B3" sqref="B3:B6"/>
    </sheetView>
  </sheetViews>
  <sheetFormatPr defaultColWidth="8.85546875" defaultRowHeight="12.75" x14ac:dyDescent="0.2"/>
  <cols>
    <col min="1" max="1" width="2.85546875" customWidth="1"/>
    <col min="2" max="2" width="13.7109375" customWidth="1"/>
    <col min="3" max="6" width="38" customWidth="1"/>
    <col min="7" max="7" width="2.85546875" customWidth="1"/>
  </cols>
  <sheetData>
    <row r="1" spans="1:7" ht="13.5" thickBot="1" x14ac:dyDescent="0.25">
      <c r="A1" s="262"/>
      <c r="B1" s="306" t="s">
        <v>133</v>
      </c>
      <c r="C1" s="308" t="s">
        <v>135</v>
      </c>
      <c r="D1" s="309"/>
      <c r="E1" s="309"/>
      <c r="F1" s="310"/>
      <c r="G1" s="254"/>
    </row>
    <row r="2" spans="1:7" ht="13.5" thickBot="1" x14ac:dyDescent="0.25">
      <c r="A2" s="263"/>
      <c r="B2" s="307"/>
      <c r="C2" s="243" t="s">
        <v>134</v>
      </c>
      <c r="D2" s="243" t="s">
        <v>116</v>
      </c>
      <c r="E2" s="243" t="s">
        <v>139</v>
      </c>
      <c r="F2" s="244" t="s">
        <v>136</v>
      </c>
      <c r="G2" s="255"/>
    </row>
    <row r="3" spans="1:7" ht="25.5" x14ac:dyDescent="0.2">
      <c r="A3" s="263"/>
      <c r="B3" s="311" t="s">
        <v>140</v>
      </c>
      <c r="C3" s="258" t="s">
        <v>141</v>
      </c>
      <c r="D3" s="258" t="s">
        <v>144</v>
      </c>
      <c r="E3" s="259" t="s">
        <v>147</v>
      </c>
      <c r="F3" s="258" t="s">
        <v>151</v>
      </c>
      <c r="G3" s="255"/>
    </row>
    <row r="4" spans="1:7" ht="25.5" x14ac:dyDescent="0.2">
      <c r="A4" s="263"/>
      <c r="B4" s="305"/>
      <c r="C4" s="246" t="s">
        <v>142</v>
      </c>
      <c r="D4" s="246" t="s">
        <v>145</v>
      </c>
      <c r="E4" s="246" t="s">
        <v>148</v>
      </c>
      <c r="F4" s="246" t="s">
        <v>152</v>
      </c>
      <c r="G4" s="255"/>
    </row>
    <row r="5" spans="1:7" ht="38.25" x14ac:dyDescent="0.2">
      <c r="A5" s="263"/>
      <c r="B5" s="305"/>
      <c r="C5" s="246" t="s">
        <v>143</v>
      </c>
      <c r="D5" s="246" t="s">
        <v>146</v>
      </c>
      <c r="E5" s="246" t="s">
        <v>149</v>
      </c>
      <c r="F5" s="246" t="s">
        <v>153</v>
      </c>
      <c r="G5" s="255"/>
    </row>
    <row r="6" spans="1:7" ht="38.25" x14ac:dyDescent="0.2">
      <c r="A6" s="263"/>
      <c r="B6" s="312"/>
      <c r="C6" s="247"/>
      <c r="D6" s="247"/>
      <c r="E6" s="249" t="s">
        <v>150</v>
      </c>
      <c r="F6" s="247"/>
      <c r="G6" s="255"/>
    </row>
    <row r="7" spans="1:7" ht="38.25" x14ac:dyDescent="0.2">
      <c r="A7" s="263"/>
      <c r="B7" s="304" t="s">
        <v>154</v>
      </c>
      <c r="C7" s="245" t="s">
        <v>155</v>
      </c>
      <c r="D7" s="245" t="s">
        <v>157</v>
      </c>
      <c r="E7" s="245" t="s">
        <v>159</v>
      </c>
      <c r="F7" s="245" t="s">
        <v>162</v>
      </c>
      <c r="G7" s="255"/>
    </row>
    <row r="8" spans="1:7" ht="38.25" x14ac:dyDescent="0.2">
      <c r="A8" s="263"/>
      <c r="B8" s="305"/>
      <c r="C8" s="246" t="s">
        <v>156</v>
      </c>
      <c r="D8" s="246" t="s">
        <v>158</v>
      </c>
      <c r="E8" s="246" t="s">
        <v>160</v>
      </c>
      <c r="F8" s="246" t="s">
        <v>163</v>
      </c>
      <c r="G8" s="255"/>
    </row>
    <row r="9" spans="1:7" ht="25.5" x14ac:dyDescent="0.2">
      <c r="A9" s="263"/>
      <c r="B9" s="312"/>
      <c r="C9" s="248"/>
      <c r="D9" s="248"/>
      <c r="E9" s="249" t="s">
        <v>161</v>
      </c>
      <c r="F9" s="249" t="s">
        <v>164</v>
      </c>
      <c r="G9" s="255"/>
    </row>
    <row r="10" spans="1:7" ht="38.25" x14ac:dyDescent="0.2">
      <c r="A10" s="263"/>
      <c r="B10" s="304" t="s">
        <v>165</v>
      </c>
      <c r="C10" s="245" t="s">
        <v>166</v>
      </c>
      <c r="D10" s="245" t="s">
        <v>168</v>
      </c>
      <c r="E10" s="252" t="s">
        <v>170</v>
      </c>
      <c r="F10" s="245" t="s">
        <v>172</v>
      </c>
      <c r="G10" s="255"/>
    </row>
    <row r="11" spans="1:7" ht="38.25" x14ac:dyDescent="0.2">
      <c r="A11" s="263"/>
      <c r="B11" s="312"/>
      <c r="C11" s="249" t="s">
        <v>167</v>
      </c>
      <c r="D11" s="249" t="s">
        <v>169</v>
      </c>
      <c r="E11" s="253" t="s">
        <v>171</v>
      </c>
      <c r="F11" s="249" t="s">
        <v>173</v>
      </c>
      <c r="G11" s="255"/>
    </row>
    <row r="12" spans="1:7" ht="38.25" x14ac:dyDescent="0.2">
      <c r="A12" s="263"/>
      <c r="B12" s="304" t="s">
        <v>174</v>
      </c>
      <c r="C12" s="245" t="s">
        <v>175</v>
      </c>
      <c r="D12" s="245" t="s">
        <v>177</v>
      </c>
      <c r="E12" s="245" t="s">
        <v>180</v>
      </c>
      <c r="F12" s="245" t="s">
        <v>182</v>
      </c>
      <c r="G12" s="255"/>
    </row>
    <row r="13" spans="1:7" ht="38.25" x14ac:dyDescent="0.2">
      <c r="A13" s="263"/>
      <c r="B13" s="305"/>
      <c r="C13" s="246" t="s">
        <v>176</v>
      </c>
      <c r="D13" s="246" t="s">
        <v>178</v>
      </c>
      <c r="E13" s="246" t="s">
        <v>181</v>
      </c>
      <c r="F13" s="246" t="s">
        <v>183</v>
      </c>
      <c r="G13" s="255"/>
    </row>
    <row r="14" spans="1:7" ht="38.25" x14ac:dyDescent="0.2">
      <c r="A14" s="263"/>
      <c r="B14" s="312"/>
      <c r="C14" s="250"/>
      <c r="D14" s="249" t="s">
        <v>179</v>
      </c>
      <c r="E14" s="248"/>
      <c r="F14" s="249" t="s">
        <v>184</v>
      </c>
      <c r="G14" s="255"/>
    </row>
    <row r="15" spans="1:7" ht="51" x14ac:dyDescent="0.2">
      <c r="A15" s="263"/>
      <c r="B15" s="304" t="s">
        <v>185</v>
      </c>
      <c r="C15" s="245" t="s">
        <v>186</v>
      </c>
      <c r="D15" s="245" t="s">
        <v>188</v>
      </c>
      <c r="E15" s="245" t="s">
        <v>189</v>
      </c>
      <c r="F15" s="245" t="s">
        <v>192</v>
      </c>
      <c r="G15" s="255"/>
    </row>
    <row r="16" spans="1:7" ht="51" x14ac:dyDescent="0.2">
      <c r="A16" s="263"/>
      <c r="B16" s="305"/>
      <c r="C16" s="246" t="s">
        <v>187</v>
      </c>
      <c r="D16" s="251"/>
      <c r="E16" s="246" t="s">
        <v>190</v>
      </c>
      <c r="F16" s="251"/>
      <c r="G16" s="255"/>
    </row>
    <row r="17" spans="1:7" ht="39" thickBot="1" x14ac:dyDescent="0.25">
      <c r="A17" s="263"/>
      <c r="B17" s="305"/>
      <c r="C17" s="260"/>
      <c r="D17" s="260"/>
      <c r="E17" s="261" t="s">
        <v>191</v>
      </c>
      <c r="F17" s="260"/>
      <c r="G17" s="255"/>
    </row>
    <row r="18" spans="1:7" ht="13.5" thickBot="1" x14ac:dyDescent="0.25">
      <c r="A18" s="256"/>
      <c r="B18" s="148"/>
      <c r="C18" s="148"/>
      <c r="D18" s="148"/>
      <c r="E18" s="148"/>
      <c r="F18" s="148"/>
      <c r="G18" s="257"/>
    </row>
  </sheetData>
  <sheetProtection algorithmName="SHA-512" hashValue="eOKgDTgEOrkEEHmQKKeXhhnNofVnL7wkD1bB7Sch+Ed7FRfWhw6K4X5by5S/psupR+rQhm3org13WWTjeGSU1A==" saltValue="FezzGKB7ABnruARGYd0baw==" spinCount="100000" sheet="1" objects="1" scenarios="1"/>
  <mergeCells count="7">
    <mergeCell ref="B15:B17"/>
    <mergeCell ref="B1:B2"/>
    <mergeCell ref="C1:F1"/>
    <mergeCell ref="B3:B6"/>
    <mergeCell ref="B7:B9"/>
    <mergeCell ref="B10:B11"/>
    <mergeCell ref="B12:B14"/>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Volume Calculator</vt:lpstr>
      <vt:lpstr>Ft &amp; Inch to Decimal Feet Calc</vt:lpstr>
      <vt:lpstr>Considerations</vt:lpstr>
    </vt:vector>
  </TitlesOfParts>
  <Company>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Jonah Schein</dc:creator>
  <cp:lastModifiedBy>Schein, Jonah</cp:lastModifiedBy>
  <dcterms:created xsi:type="dcterms:W3CDTF">2010-04-16T17:40:09Z</dcterms:created>
  <dcterms:modified xsi:type="dcterms:W3CDTF">2014-05-15T19:51:29Z</dcterms:modified>
</cp:coreProperties>
</file>