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N:\LMOP\2018LMOP_TO-03\Tools\RNGFlowTool\Jan2020Version-AddCH4CaptureText\FinalFileForPostingOnWebsite\"/>
    </mc:Choice>
  </mc:AlternateContent>
  <xr:revisionPtr revIDLastSave="0" documentId="13_ncr:1_{8F7EF05E-8FAE-4385-831C-1CA52EFDC211}" xr6:coauthVersionLast="45" xr6:coauthVersionMax="45" xr10:uidLastSave="{00000000-0000-0000-0000-000000000000}"/>
  <bookViews>
    <workbookView xWindow="-108" yWindow="-108" windowWidth="23256" windowHeight="12576" tabRatio="856" xr2:uid="{00000000-000D-0000-FFFF-FFFF00000000}"/>
  </bookViews>
  <sheets>
    <sheet name="Introduction" sheetId="13" r:id="rId1"/>
    <sheet name="Inputs" sheetId="4" r:id="rId2"/>
    <sheet name="Outputs" sheetId="8" r:id="rId3"/>
    <sheet name="Technology Matrix" sheetId="6" r:id="rId4"/>
    <sheet name="RNG Specifications" sheetId="7" r:id="rId5"/>
    <sheet name="Field Condition Ranking Matrix" sheetId="5" r:id="rId6"/>
    <sheet name="References" sheetId="11" r:id="rId7"/>
  </sheets>
  <definedNames>
    <definedName name="_xlnm.Print_Area" localSheetId="5">'Field Condition Ranking Matrix'!$A$1:$I$16</definedName>
    <definedName name="_xlnm.Print_Area" localSheetId="1">Inputs!$A$1:$Q$77</definedName>
    <definedName name="_xlnm.Print_Area" localSheetId="0">Introduction!$A$1:$K$19</definedName>
    <definedName name="_xlnm.Print_Area" localSheetId="2">Outputs!$A$1:$K$51</definedName>
    <definedName name="_xlnm.Print_Area" localSheetId="4">'RNG Specifications'!$A$1:$B$10</definedName>
    <definedName name="_xlnm.Print_Titles" localSheetId="3">'Technology Matrix'!$1:$2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6" i="4" l="1"/>
  <c r="J19" i="4" s="1"/>
  <c r="J21" i="4" l="1"/>
  <c r="H62" i="4" l="1"/>
  <c r="J17" i="4" l="1"/>
  <c r="B21" i="8" l="1"/>
  <c r="J26" i="8" s="1"/>
  <c r="E18" i="8"/>
  <c r="F13" i="8"/>
  <c r="E16" i="8"/>
  <c r="E15" i="8"/>
  <c r="E14" i="8"/>
  <c r="E13" i="8"/>
  <c r="A8" i="8"/>
  <c r="A7" i="8"/>
  <c r="L26" i="4" l="1"/>
  <c r="A28" i="4" s="1"/>
  <c r="N37" i="4" l="1"/>
  <c r="N58" i="4"/>
  <c r="E20" i="8" l="1"/>
  <c r="N33" i="4"/>
  <c r="F14" i="8" s="1"/>
  <c r="F16" i="8"/>
  <c r="N35" i="4" l="1"/>
  <c r="F15" i="8" s="1"/>
  <c r="N46" i="4"/>
  <c r="H51" i="4" s="1"/>
  <c r="N43" i="4" l="1"/>
  <c r="F18" i="8" l="1"/>
  <c r="N61" i="4"/>
  <c r="F20" i="8" l="1"/>
</calcChain>
</file>

<file path=xl/sharedStrings.xml><?xml version="1.0" encoding="utf-8"?>
<sst xmlns="http://schemas.openxmlformats.org/spreadsheetml/2006/main" count="193" uniqueCount="182">
  <si>
    <t>LHV</t>
  </si>
  <si>
    <t>Wells</t>
  </si>
  <si>
    <t>Wellheads</t>
  </si>
  <si>
    <t>Operations</t>
  </si>
  <si>
    <t>Wellfield tuning</t>
  </si>
  <si>
    <t>Header and lateral piping</t>
  </si>
  <si>
    <t>No cap or porous cap materials; open active areas.</t>
  </si>
  <si>
    <t>Landfill cap characteristics in areas with active gas wells</t>
  </si>
  <si>
    <t>Leachate cleanouts</t>
  </si>
  <si>
    <t>Best field condition</t>
  </si>
  <si>
    <t>Worst field condition</t>
  </si>
  <si>
    <t>Intermediate - average field condition</t>
  </si>
  <si>
    <t>Intermediate - poor field condition</t>
  </si>
  <si>
    <t>Intermediate - good field condition</t>
  </si>
  <si>
    <t>Rankings</t>
  </si>
  <si>
    <t>Conditions</t>
  </si>
  <si>
    <t>Design and Construction Components</t>
  </si>
  <si>
    <t>Calculated LFG flow rate reduction factor:</t>
  </si>
  <si>
    <t>at estimated methane content of:</t>
  </si>
  <si>
    <t>Select the basis of heating value of methane (HHV or LHV)</t>
  </si>
  <si>
    <t>Pre-adjustment heat rate of LFG (MMBtu/hr)</t>
  </si>
  <si>
    <t>Condensate management/ leachate recirculation</t>
  </si>
  <si>
    <t>High fluctuations in vacuum.
Overpulling vacuum to compensate for low well density (which can result in air intrusion).</t>
  </si>
  <si>
    <t>Wells are not impacted by condensate or leachate.  
If well pumping is employed, it is effective in keeping all perforations exposed.  
Recirculation of leachate is controlled such that the waste mass is not saturated.</t>
  </si>
  <si>
    <t>Field Condition Ranking Matrix</t>
  </si>
  <si>
    <t xml:space="preserve">Ranking of field conditions range from most optimal "best" (1) to least optimal "worst" (5) conditions which could affect air infiltration/intrusion in the collection system. Ranking is subjective and varies from site to site, and can only be designated by personnel familiar with the site. </t>
  </si>
  <si>
    <t>No leaks in piping/connectors;
Tight or redundant seals around well casing.</t>
  </si>
  <si>
    <t>Wells are "watered-in" by condensate or leachate.  
Minimal well perforations are exposed.  
Recirculation of leachate is uncontrolled, saturating the waste, reducing the ability to apply vacuum to the waste mass, while accelerating methane generation rates, causing methane depletion before it can be collected.</t>
  </si>
  <si>
    <t>Oxygen Removal</t>
  </si>
  <si>
    <t>Description</t>
  </si>
  <si>
    <t>Membrane - Single Pass</t>
  </si>
  <si>
    <t>50 - 400 scfm</t>
  </si>
  <si>
    <t>200 - 5,000+ scfm</t>
  </si>
  <si>
    <t>800 - 5,000+ scfm</t>
  </si>
  <si>
    <t>1,000 - 5,000+ scfm</t>
  </si>
  <si>
    <t>50 - 3,000 scfm</t>
  </si>
  <si>
    <t>Nitrogen Removal - Membrane</t>
  </si>
  <si>
    <t>Nitrogen Removal - PSA</t>
  </si>
  <si>
    <t>5 - 8%</t>
  </si>
  <si>
    <t>Pipeline Injection</t>
  </si>
  <si>
    <t>400 - 5,000+ scfm</t>
  </si>
  <si>
    <t>Pressure Swing Adsorption (PSA)</t>
  </si>
  <si>
    <t>0 - 4%</t>
  </si>
  <si>
    <t>A PSA system can be configured with multiple stages to remove nitrogen as well as carbon dioxide. The additional complexity/components required rises as inlet nitrogen content rises.</t>
  </si>
  <si>
    <t>-</t>
  </si>
  <si>
    <t>0 - 12%</t>
  </si>
  <si>
    <t>Due to their simple design and low maintenance requirements, membrane NRUs are very attractive in applications where nitrogen is at or below approximately 8% in the incoming LFG stream. At higher nitrogen levels, methane capture efficiency is reduced substantially and other processes such as molecular gate provide a better alternative for nitrogen removal.</t>
  </si>
  <si>
    <t>5 - 12%</t>
  </si>
  <si>
    <t>In PSA nitrogen removal systems, an adsorbent media is pressurized with the incoming partially conditioned RNG (carbon dioxide, hydrogen sulfide, moisture and other contaminants have already been removed). A difference in molecular size allows methane to pass through into the product gas while nitrogen is captured by the media. Once the media has been saturated, it is depressurized and the nitrogen is released into the tail gas stream. A typical PSA system employs multiple vessels operating in different stages of pressurization, depressurization and regeneration.</t>
  </si>
  <si>
    <t xml:space="preserve">Ranking of field conditions range from most optimal "best" (1) to least optimal "worst" (5) conditions with respect to factors that can affect air infiltration/intrusion in the LFG collection system. Ranking is subjective and varies from site to site, and can only be designated by personnel familiar with the site. The user selects this field condition compensation factor ranking based on site-specific knowledge of the available well and wellhead construction information, lateral and header piping integrity, whether leachate cleanouts are connected to the LFG collection system, wellfield cap condition, and current operations. </t>
  </si>
  <si>
    <t xml:space="preserve"> </t>
  </si>
  <si>
    <t>Use default of 10% if actual concentration unknown.</t>
  </si>
  <si>
    <t>Use default of 50% if actual concentration unknown.</t>
  </si>
  <si>
    <t>Use default of 39% if actual concentration unknown.</t>
  </si>
  <si>
    <t>Use default of 1% if actual concentration unknown.</t>
  </si>
  <si>
    <t xml:space="preserve">Direction related to nitrogen values and air 
intrusion will appear here if warranted: </t>
  </si>
  <si>
    <t>Value must be less than or equal to the Nitrogen content in Step 1.</t>
  </si>
  <si>
    <r>
      <t>CO</t>
    </r>
    <r>
      <rPr>
        <vertAlign val="subscript"/>
        <sz val="11"/>
        <color theme="2" tint="-0.89996032593768116"/>
        <rFont val="Calibri"/>
        <family val="2"/>
        <scheme val="minor"/>
      </rPr>
      <t>2</t>
    </r>
    <r>
      <rPr>
        <sz val="11"/>
        <color theme="2" tint="-0.89999084444715716"/>
        <rFont val="Calibri"/>
        <family val="2"/>
        <scheme val="minor"/>
      </rPr>
      <t xml:space="preserve"> concentration</t>
    </r>
    <r>
      <rPr>
        <vertAlign val="superscript"/>
        <sz val="11"/>
        <color theme="2" tint="-0.89996032593768116"/>
        <rFont val="Calibri"/>
        <family val="2"/>
        <scheme val="minor"/>
      </rPr>
      <t>2</t>
    </r>
    <r>
      <rPr>
        <sz val="11"/>
        <color theme="2" tint="-0.89999084444715716"/>
        <rFont val="Calibri"/>
        <family val="2"/>
        <scheme val="minor"/>
      </rPr>
      <t>:</t>
    </r>
  </si>
  <si>
    <r>
      <t>CH</t>
    </r>
    <r>
      <rPr>
        <vertAlign val="subscript"/>
        <sz val="11"/>
        <color theme="2" tint="-0.89996032593768116"/>
        <rFont val="Calibri"/>
        <family val="2"/>
        <scheme val="minor"/>
      </rPr>
      <t>4</t>
    </r>
    <r>
      <rPr>
        <sz val="11"/>
        <color theme="2" tint="-0.89999084444715716"/>
        <rFont val="Calibri"/>
        <family val="2"/>
        <scheme val="minor"/>
      </rPr>
      <t xml:space="preserve"> concentration</t>
    </r>
    <r>
      <rPr>
        <sz val="11"/>
        <color theme="2" tint="-0.89999084444715716"/>
        <rFont val="Calibri"/>
        <family val="2"/>
        <scheme val="minor"/>
      </rPr>
      <t>:</t>
    </r>
  </si>
  <si>
    <r>
      <t>O</t>
    </r>
    <r>
      <rPr>
        <vertAlign val="subscript"/>
        <sz val="11"/>
        <color theme="2" tint="-0.89996032593768116"/>
        <rFont val="Calibri"/>
        <family val="2"/>
        <scheme val="minor"/>
      </rPr>
      <t>2</t>
    </r>
    <r>
      <rPr>
        <sz val="11"/>
        <color theme="2" tint="-0.89999084444715716"/>
        <rFont val="Calibri"/>
        <family val="2"/>
        <scheme val="minor"/>
      </rPr>
      <t xml:space="preserve"> concentration</t>
    </r>
    <r>
      <rPr>
        <vertAlign val="superscript"/>
        <sz val="11"/>
        <color theme="2" tint="-0.89996032593768116"/>
        <rFont val="Calibri"/>
        <family val="2"/>
        <scheme val="minor"/>
      </rPr>
      <t>1</t>
    </r>
    <r>
      <rPr>
        <sz val="11"/>
        <color theme="2" tint="-0.89999084444715716"/>
        <rFont val="Calibri"/>
        <family val="2"/>
        <scheme val="minor"/>
      </rPr>
      <t>:</t>
    </r>
  </si>
  <si>
    <t>Select field condition compensation factor:</t>
  </si>
  <si>
    <t>Landfill Name:</t>
  </si>
  <si>
    <t>Constituent total:</t>
  </si>
  <si>
    <r>
      <t>Nitrogen (N</t>
    </r>
    <r>
      <rPr>
        <vertAlign val="subscript"/>
        <sz val="11"/>
        <color theme="2" tint="-0.89999084444715716"/>
        <rFont val="Calibri"/>
        <family val="2"/>
        <scheme val="minor"/>
      </rPr>
      <t>2</t>
    </r>
    <r>
      <rPr>
        <sz val="11"/>
        <color theme="2" tint="-0.89999084444715716"/>
        <rFont val="Calibri"/>
        <family val="2"/>
        <scheme val="minor"/>
      </rPr>
      <t>) concentration</t>
    </r>
    <r>
      <rPr>
        <vertAlign val="superscript"/>
        <sz val="11"/>
        <color theme="2" tint="-0.89999084444715716"/>
        <rFont val="Calibri"/>
        <family val="2"/>
        <scheme val="minor"/>
      </rPr>
      <t>1</t>
    </r>
    <r>
      <rPr>
        <sz val="11"/>
        <color theme="2" tint="-0.89999084444715716"/>
        <rFont val="Calibri"/>
        <family val="2"/>
        <scheme val="minor"/>
      </rPr>
      <t>:</t>
    </r>
  </si>
  <si>
    <r>
      <t>Methane (CH</t>
    </r>
    <r>
      <rPr>
        <vertAlign val="subscript"/>
        <sz val="11"/>
        <color theme="2" tint="-0.89999084444715716"/>
        <rFont val="Calibri"/>
        <family val="2"/>
        <scheme val="minor"/>
      </rPr>
      <t>4</t>
    </r>
    <r>
      <rPr>
        <sz val="11"/>
        <color theme="2" tint="-0.89999084444715716"/>
        <rFont val="Calibri"/>
        <family val="2"/>
        <scheme val="minor"/>
      </rPr>
      <t>) concentration:</t>
    </r>
  </si>
  <si>
    <r>
      <t>Carbon Dioxide (CO</t>
    </r>
    <r>
      <rPr>
        <vertAlign val="subscript"/>
        <sz val="11"/>
        <color theme="2" tint="-0.89999084444715716"/>
        <rFont val="Calibri"/>
        <family val="2"/>
        <scheme val="minor"/>
      </rPr>
      <t>2</t>
    </r>
    <r>
      <rPr>
        <sz val="11"/>
        <color theme="2" tint="-0.89999084444715716"/>
        <rFont val="Calibri"/>
        <family val="2"/>
        <scheme val="minor"/>
      </rPr>
      <t>) concentration</t>
    </r>
    <r>
      <rPr>
        <vertAlign val="superscript"/>
        <sz val="11"/>
        <color theme="2" tint="-0.89999084444715716"/>
        <rFont val="Calibri"/>
        <family val="2"/>
        <scheme val="minor"/>
      </rPr>
      <t>2</t>
    </r>
    <r>
      <rPr>
        <sz val="11"/>
        <color theme="2" tint="-0.89999084444715716"/>
        <rFont val="Calibri"/>
        <family val="2"/>
        <scheme val="minor"/>
      </rPr>
      <t>:</t>
    </r>
  </si>
  <si>
    <r>
      <t>Oxygen (O</t>
    </r>
    <r>
      <rPr>
        <vertAlign val="subscript"/>
        <sz val="11"/>
        <color theme="2" tint="-0.89999084444715716"/>
        <rFont val="Calibri"/>
        <family val="2"/>
        <scheme val="minor"/>
      </rPr>
      <t>2</t>
    </r>
    <r>
      <rPr>
        <sz val="11"/>
        <color theme="2" tint="-0.89999084444715716"/>
        <rFont val="Calibri"/>
        <family val="2"/>
        <scheme val="minor"/>
      </rPr>
      <t>) concentration</t>
    </r>
    <r>
      <rPr>
        <vertAlign val="superscript"/>
        <sz val="11"/>
        <color theme="2" tint="-0.89999084444715716"/>
        <rFont val="Calibri"/>
        <family val="2"/>
        <scheme val="minor"/>
      </rPr>
      <t>1</t>
    </r>
    <r>
      <rPr>
        <sz val="11"/>
        <color theme="2" tint="-0.89999084444715716"/>
        <rFont val="Calibri"/>
        <family val="2"/>
        <scheme val="minor"/>
      </rPr>
      <t>:</t>
    </r>
  </si>
  <si>
    <r>
      <t>N</t>
    </r>
    <r>
      <rPr>
        <vertAlign val="subscript"/>
        <sz val="11"/>
        <color theme="2" tint="-0.89999084444715716"/>
        <rFont val="Calibri"/>
        <family val="2"/>
        <scheme val="minor"/>
      </rPr>
      <t>2</t>
    </r>
    <r>
      <rPr>
        <sz val="11"/>
        <color theme="2" tint="-0.89999084444715716"/>
        <rFont val="Calibri"/>
        <family val="2"/>
        <scheme val="minor"/>
      </rPr>
      <t xml:space="preserve"> to O</t>
    </r>
    <r>
      <rPr>
        <vertAlign val="subscript"/>
        <sz val="11"/>
        <color theme="2" tint="-0.89999084444715716"/>
        <rFont val="Calibri"/>
        <family val="2"/>
        <scheme val="minor"/>
      </rPr>
      <t>2</t>
    </r>
    <r>
      <rPr>
        <sz val="11"/>
        <color theme="2" tint="-0.89999084444715716"/>
        <rFont val="Calibri"/>
        <family val="2"/>
        <scheme val="minor"/>
      </rPr>
      <t xml:space="preserve"> Ratio:</t>
    </r>
    <r>
      <rPr>
        <i/>
        <sz val="10"/>
        <color theme="2" tint="-0.89999084444715716"/>
        <rFont val="Calibri"/>
        <family val="2"/>
        <scheme val="minor"/>
      </rPr>
      <t xml:space="preserve"> </t>
    </r>
  </si>
  <si>
    <t>Select the basis of heating value of methane:</t>
  </si>
  <si>
    <t>LHV = 911 Btu/scf methane</t>
  </si>
  <si>
    <t>HHV = 1,012 Btu/scf methane</t>
  </si>
  <si>
    <t>Pre-adjustment heat rate of LFG (MMBtu/hr):</t>
  </si>
  <si>
    <t>Btu/scf methane:</t>
  </si>
  <si>
    <t>Post-adjustment heat rate of LFG (MMBtu/hr):</t>
  </si>
  <si>
    <t>NOTES</t>
  </si>
  <si>
    <t>Summary Report</t>
  </si>
  <si>
    <t xml:space="preserve">Initial </t>
  </si>
  <si>
    <t>Adjusted</t>
  </si>
  <si>
    <r>
      <t>Nitrogen (N</t>
    </r>
    <r>
      <rPr>
        <vertAlign val="subscript"/>
        <sz val="11"/>
        <color theme="1"/>
        <rFont val="Calibri"/>
        <family val="2"/>
        <scheme val="minor"/>
      </rPr>
      <t>2</t>
    </r>
    <r>
      <rPr>
        <sz val="11"/>
        <color theme="1"/>
        <rFont val="Calibri"/>
        <family val="2"/>
        <scheme val="minor"/>
      </rPr>
      <t>)</t>
    </r>
  </si>
  <si>
    <r>
      <t>Methane (CH</t>
    </r>
    <r>
      <rPr>
        <vertAlign val="subscript"/>
        <sz val="11"/>
        <color theme="1"/>
        <rFont val="Calibri"/>
        <family val="2"/>
        <scheme val="minor"/>
      </rPr>
      <t>4</t>
    </r>
    <r>
      <rPr>
        <sz val="11"/>
        <color theme="1"/>
        <rFont val="Calibri"/>
        <family val="2"/>
        <scheme val="minor"/>
      </rPr>
      <t>)</t>
    </r>
  </si>
  <si>
    <r>
      <t>Carbon Dioxide (CO</t>
    </r>
    <r>
      <rPr>
        <vertAlign val="subscript"/>
        <sz val="11"/>
        <color theme="1"/>
        <rFont val="Calibri"/>
        <family val="2"/>
        <scheme val="minor"/>
      </rPr>
      <t>2</t>
    </r>
    <r>
      <rPr>
        <sz val="11"/>
        <color theme="1"/>
        <rFont val="Calibri"/>
        <family val="2"/>
        <scheme val="minor"/>
      </rPr>
      <t>)</t>
    </r>
  </si>
  <si>
    <r>
      <t>Oxygen (O</t>
    </r>
    <r>
      <rPr>
        <vertAlign val="subscript"/>
        <sz val="11"/>
        <color theme="1"/>
        <rFont val="Calibri"/>
        <family val="2"/>
        <scheme val="minor"/>
      </rPr>
      <t>2</t>
    </r>
    <r>
      <rPr>
        <sz val="11"/>
        <color theme="1"/>
        <rFont val="Calibri"/>
        <family val="2"/>
        <scheme val="minor"/>
      </rPr>
      <t>)</t>
    </r>
  </si>
  <si>
    <t>LFG Constituents</t>
  </si>
  <si>
    <t>Flow Rate (scfm)</t>
  </si>
  <si>
    <t>Heat Rate (MMBtu/hr)</t>
  </si>
  <si>
    <t>Figure 1: Adjusted Gas Quality</t>
  </si>
  <si>
    <t>Figure 2: Comparison of 
Initial and Adjusted LFG Flow Rate</t>
  </si>
  <si>
    <t>Figure 3: Comparison of 
Initial and Adjusted LFG Heat Rate</t>
  </si>
  <si>
    <t>Renewable Natural Gas (RNG) Flow Rate Estimation Tool</t>
  </si>
  <si>
    <t>LFG collected flow rate in standard cubic feet per minute (scfm):</t>
  </si>
  <si>
    <r>
      <t>Nitrogen (N</t>
    </r>
    <r>
      <rPr>
        <vertAlign val="subscript"/>
        <sz val="11"/>
        <rFont val="Calibri"/>
        <family val="2"/>
        <scheme val="minor"/>
      </rPr>
      <t>2</t>
    </r>
    <r>
      <rPr>
        <sz val="11"/>
        <rFont val="Calibri"/>
        <family val="2"/>
        <scheme val="minor"/>
      </rPr>
      <t>) concentration for LFG entering the treatment skid</t>
    </r>
    <r>
      <rPr>
        <vertAlign val="superscript"/>
        <sz val="11"/>
        <rFont val="Calibri"/>
        <family val="2"/>
        <scheme val="minor"/>
      </rPr>
      <t>1</t>
    </r>
    <r>
      <rPr>
        <sz val="11"/>
        <rFont val="Calibri"/>
        <family val="2"/>
        <scheme val="minor"/>
      </rPr>
      <t>:</t>
    </r>
  </si>
  <si>
    <t>Review 'Field Condition Ranking Matrix' worksheet and select a corresponding field condition compensation factor. From this step, an adjusted flow rate is calculated to represent the inlet flow rate to the RNG processing plant.</t>
  </si>
  <si>
    <t>Enter the maximum nitrogen content allowed by the treatment system manufacturer in order to achieve the desired outlet specification for your project. Other main LFG constituents will be automatically updated based on typical values, so that the total equals 100%.</t>
  </si>
  <si>
    <t>Calculated inlet flow rate (scfm) to RNG processing plant:</t>
  </si>
  <si>
    <t>Note: If you are using LFGcost-Web to estimate the cost of an RNG or onsite CNG project, you should select Defined by User as the LFG energy project size in cell D26 of the LFGcost-Web 'INP-OUT' worksheet and enter this inlet flow rate into the project design size in cell D28 of the 'INP-OUT' worksheet. You should also enter the inlet methane content in cell D32 of the 'INP-OUT' worksheet.</t>
  </si>
  <si>
    <t>Select the preferred LFG heating value basis from the drop-down menu if you want to convert the flow rates to heat rates in million Btu per hour (MMBtu/hr). The higher heating value (HHV) is often specified in RNG contracts as it is used in the natural gas industry when specifying minimum acceptable pipeline quality. The lower heating value (LHV) is referenced by LFG energy projects where the loss of heat of combustion due to formation of water is taken into account. The standard loss of heat is 10%.</t>
  </si>
  <si>
    <r>
      <t>2. Assumes a methane to carbon dioxide ratio of 1.25:1 for the purpose of this calculator. Ranges of methane and carbon dioxide can vary, but this ratio is typical based on field experience and observations. See 1997 SWANA O&amp;M guide, Table 2.1 for ranges of methane and carbon dioxide.</t>
    </r>
    <r>
      <rPr>
        <vertAlign val="superscript"/>
        <sz val="10"/>
        <color theme="2" tint="-0.89996032593768116"/>
        <rFont val="Calibri"/>
        <family val="2"/>
        <scheme val="minor"/>
      </rPr>
      <t>b</t>
    </r>
  </si>
  <si>
    <t>RNG Treatment Technology</t>
  </si>
  <si>
    <t>Oxygen: 1% (maximum)</t>
  </si>
  <si>
    <t>Inert gases (sum of carbon dioxide and nitrogen): 4.5% (maximum)</t>
  </si>
  <si>
    <t>The matrix below presents examples of best and worst field conditions for RNG project applications for different components of the GCCS. Not all of these factors in the matrix need be present to assign a ranking of (1). Similarly, having one or more of the factors ranked as "worst" does not automatically mean the landfill should be assigned a rank of (5).</t>
  </si>
  <si>
    <t>Wellfield vacuum/blower</t>
  </si>
  <si>
    <r>
      <t xml:space="preserve">General Inlet Nitrogen Range 
</t>
    </r>
    <r>
      <rPr>
        <b/>
        <sz val="12"/>
        <color theme="4" tint="-0.249977111117893"/>
        <rFont val="Calibri"/>
        <family val="2"/>
        <scheme val="minor"/>
      </rPr>
      <t>(for vehicle fuel production)</t>
    </r>
  </si>
  <si>
    <t>General 
Flow Rate/
Project Size</t>
  </si>
  <si>
    <r>
      <rPr>
        <b/>
        <sz val="10.5"/>
        <color theme="2" tint="-0.89999084444715716"/>
        <rFont val="Calibri"/>
        <family val="2"/>
        <scheme val="minor"/>
      </rPr>
      <t>Worst Field Conditions</t>
    </r>
    <r>
      <rPr>
        <sz val="10.5"/>
        <color theme="2" tint="-0.89999084444715716"/>
        <rFont val="Calibri"/>
        <family val="2"/>
        <scheme val="minor"/>
      </rPr>
      <t xml:space="preserve"> indicate a higher need for adjustments necessary to achieve wellfield operating conditions for an RNG project, and indicate that any adjustments will be less effective. Examples of worst field conditions for RNG projects include: </t>
    </r>
  </si>
  <si>
    <t>Residual Nitrogen (%)</t>
  </si>
  <si>
    <t>0 to 6</t>
  </si>
  <si>
    <t>6 to 12</t>
  </si>
  <si>
    <t>16 to 20</t>
  </si>
  <si>
    <t>Interpretation</t>
  </si>
  <si>
    <t>Greater than 20 percent</t>
  </si>
  <si>
    <t>Interpretation of Nitrogen Residual in Landfill Gas</t>
  </si>
  <si>
    <t>a</t>
  </si>
  <si>
    <t>b</t>
  </si>
  <si>
    <t>General Range of Landfill Gas Characteristics</t>
  </si>
  <si>
    <t>Component</t>
  </si>
  <si>
    <t>45 to 58%</t>
  </si>
  <si>
    <t>32 to 45%</t>
  </si>
  <si>
    <t>0 to 3%</t>
  </si>
  <si>
    <r>
      <t>Methane (CH</t>
    </r>
    <r>
      <rPr>
        <vertAlign val="subscript"/>
        <sz val="10.5"/>
        <color theme="2" tint="-0.89999084444715716"/>
        <rFont val="Calibri"/>
        <family val="2"/>
        <scheme val="minor"/>
      </rPr>
      <t>4</t>
    </r>
    <r>
      <rPr>
        <sz val="10.5"/>
        <color theme="2" tint="-0.89999084444715716"/>
        <rFont val="Calibri"/>
        <family val="2"/>
        <scheme val="minor"/>
      </rPr>
      <t>)</t>
    </r>
  </si>
  <si>
    <r>
      <t>Carbon dioxide (CO</t>
    </r>
    <r>
      <rPr>
        <vertAlign val="subscript"/>
        <sz val="10.5"/>
        <color theme="2" tint="-0.89999084444715716"/>
        <rFont val="Calibri"/>
        <family val="2"/>
        <scheme val="minor"/>
      </rPr>
      <t>2</t>
    </r>
    <r>
      <rPr>
        <sz val="10.5"/>
        <color theme="2" tint="-0.89999084444715716"/>
        <rFont val="Calibri"/>
        <family val="2"/>
        <scheme val="minor"/>
      </rPr>
      <t>)</t>
    </r>
  </si>
  <si>
    <r>
      <t>Oxygen (O</t>
    </r>
    <r>
      <rPr>
        <vertAlign val="subscript"/>
        <sz val="10.5"/>
        <color theme="2" tint="-0.89999084444715716"/>
        <rFont val="Calibri"/>
        <family val="2"/>
        <scheme val="minor"/>
      </rPr>
      <t>2</t>
    </r>
    <r>
      <rPr>
        <sz val="10.5"/>
        <color theme="2" tint="-0.89999084444715716"/>
        <rFont val="Calibri"/>
        <family val="2"/>
        <scheme val="minor"/>
      </rPr>
      <t>)</t>
    </r>
  </si>
  <si>
    <r>
      <t>Nitrogen (N</t>
    </r>
    <r>
      <rPr>
        <vertAlign val="subscript"/>
        <sz val="10.5"/>
        <color theme="2" tint="-0.89999084444715716"/>
        <rFont val="Calibri"/>
        <family val="2"/>
        <scheme val="minor"/>
      </rPr>
      <t>2</t>
    </r>
    <r>
      <rPr>
        <sz val="10.5"/>
        <color theme="2" tint="-0.89999084444715716"/>
        <rFont val="Calibri"/>
        <family val="2"/>
        <scheme val="minor"/>
      </rPr>
      <t>)</t>
    </r>
  </si>
  <si>
    <t>Enter Landfill Name Here</t>
  </si>
  <si>
    <t>Nitrogen removal via NRU is typically more costly and complicated than its membrane counterpart, but methane capture efficiency is higher at elevated nitrogen levels. PSA systems also scale well, meaning they become more financially attractive at higher flow rates.</t>
  </si>
  <si>
    <t xml:space="preserve">Blower vacuum is stable and blower control logic is employed. The blower control allows LFG flow rate to fluctuate, while holding vacuum steady.
</t>
  </si>
  <si>
    <t>LMOP Renewable Natural Gas (RNG) Flow Rate Estimation Tool</t>
  </si>
  <si>
    <t>HHV</t>
  </si>
  <si>
    <t>Typical flow rates for different technologies are presented in the Technology Matrix worksheet.</t>
  </si>
  <si>
    <t>Membranes configured to remove carbon dioxide are not particularly effective at removing nitrogen from a biogas stream. Membrane systems that remove nitrogen operate at a much higher pressure than that required for carbon dioxide removal. For vehicle fuel applications, nitrogen content in the LFG must be below approximately 4% or a nitrogen rejection system would be required. Utility gas quality requirements for pipeline injection are generally stricter.</t>
  </si>
  <si>
    <t xml:space="preserve">Unlike vehicle fuel applications, LFG-to-RNG projects can have outlet gas quality requirements that vary significantly depending on region and local pipeline utilities. In general, the RNG methane content requirement is significantly higher than that required for vehicle fuel, and the level of remaining gases, including moisture, is much lower. It is advisable to reach out to the local utility early in the project feasibility/exploration phase to determine RNG quality requirements as well as how familiar a particular utility is with RNG projects in general. </t>
  </si>
  <si>
    <r>
      <t>1. Assumes a nitrogen to oxygen ratio of 10:1, due to the consumption of oxygen during methanogenesis. The residual nitrogen present in the gas is assumed to come predominantly from air infiltration into an active gas collection and control system (GCCS), where the operations have not been optimized for an RNG project. The default nitrogen content in Step 1 is set to 10% (which includes adjustments for nitrogen present due to air leaks). Per the 1997 SWANA O&amp;M guide, the typical normal residual nitrogen in LFG ranges from 6% to 12% (excluding nitrogen from air leaks).</t>
    </r>
    <r>
      <rPr>
        <vertAlign val="superscript"/>
        <sz val="10"/>
        <color theme="2" tint="-0.89996032593768116"/>
        <rFont val="Calibri"/>
        <family val="2"/>
        <scheme val="minor"/>
      </rPr>
      <t>a</t>
    </r>
  </si>
  <si>
    <r>
      <rPr>
        <b/>
        <sz val="10.5"/>
        <color theme="2" tint="-0.89999084444715716"/>
        <rFont val="Calibri"/>
        <family val="2"/>
        <scheme val="minor"/>
      </rPr>
      <t>Best Field Conditions</t>
    </r>
    <r>
      <rPr>
        <sz val="10.5"/>
        <color theme="2" tint="-0.89999084444715716"/>
        <rFont val="Calibri"/>
        <family val="2"/>
        <scheme val="minor"/>
      </rPr>
      <t>. Together,  these features indicate a lower probability of adjustments being necessary to achieve wellfield operating conditions for an RNG project, and indicate that any adjustments will be effective. Examples of best field conditions for RNG projects include:</t>
    </r>
  </si>
  <si>
    <t>Vertical wells with perforations at least 15 feet deep.</t>
  </si>
  <si>
    <t>Shallow (&lt;15 feet) perforations in vertical wells or horizontal collectors.</t>
  </si>
  <si>
    <t>No fine tuning capability.</t>
  </si>
  <si>
    <t>Wellheads have fine tuning capabilities.</t>
  </si>
  <si>
    <t>Leaks in piping or well seals.</t>
  </si>
  <si>
    <t>Not connected to GCCS.</t>
  </si>
  <si>
    <t>Connected to GCCS.</t>
  </si>
  <si>
    <t>Geomembrane.</t>
  </si>
  <si>
    <t>Best practices employed for tuning and repairs (e.g., steady vacuum, frequent readings, spare parts available).</t>
  </si>
  <si>
    <t>Substandard wellfield tuning practices.</t>
  </si>
  <si>
    <t>Normal desirable operating range without compromises for problem landfills.</t>
  </si>
  <si>
    <t>Excessive nitrogen, may be necessary for aggressive perimeter migration control, side slope emission control, or where other compromise is required.</t>
  </si>
  <si>
    <t>Over-stressed, this level of nitrogen to be avoided if at all possible except for aggressive emission control.</t>
  </si>
  <si>
    <t>Normal to understressed; typical for high BTU [RNG] facility where low nitrogen is desirable.</t>
  </si>
  <si>
    <r>
      <t xml:space="preserve">Percent Volume
</t>
    </r>
    <r>
      <rPr>
        <i/>
        <sz val="11"/>
        <color theme="4" tint="-0.249977111117893"/>
        <rFont val="Calibri"/>
        <family val="2"/>
        <scheme val="minor"/>
      </rPr>
      <t>(All are stated on a dry basis)</t>
    </r>
  </si>
  <si>
    <t>less than 1%</t>
  </si>
  <si>
    <t xml:space="preserve">SWANA. March 1997. Landfill Gas Operation and Maintenance Manual of Practice. Table 9.4. </t>
  </si>
  <si>
    <t xml:space="preserve">https://www.nrel.gov/docs/legosti/fy97/23070.pdf </t>
  </si>
  <si>
    <t>SWANA. March 1997. Landfill Gas Operation and Maintenance Manual of Practice. Table 2.1.</t>
  </si>
  <si>
    <t>https://www.sae.org/standards/content/j1616_201703/</t>
  </si>
  <si>
    <t>This tool does not address "tail gas", methane, Btu content, or flow rate losses from removal of carbon dioxide or other constituents (e.g. siloxanes, hydrogen sulfide) from the LFG.</t>
  </si>
  <si>
    <t xml:space="preserve">An oxygen removal system utilizes a catalytic reactor to remove oxygen from the biogas stream. As part of the oxygen removal process, the RNG product becomes water saturated, so a moisture removal system is also required at the system outlet. While oxygen removal generally is not necessary for vehicle fuel applications, pipeline injection projects typically have restrictive oxygen limits set by the natural gas utility. These projects often require the removal of oxygen to a fraction of a percent, sometimes even as low as a few parts per million (ppm).  </t>
  </si>
  <si>
    <r>
      <rPr>
        <b/>
        <sz val="11"/>
        <color theme="2" tint="-0.749992370372631"/>
        <rFont val="Calibri"/>
        <family val="2"/>
        <scheme val="minor"/>
      </rPr>
      <t>Purpose</t>
    </r>
    <r>
      <rPr>
        <sz val="11"/>
        <color theme="2" tint="-0.749992370372631"/>
        <rFont val="Calibri"/>
        <family val="2"/>
        <scheme val="minor"/>
      </rPr>
      <t>: The Renewable Natural Gas Flow Rate Estimation Tool (RNG Flow Tool) calculates the adjusted flow rate and corresponding heat content (Btu) value of landfill gas (LFG) after adjusting a wellfield to meet the inlet specifications for RNG treatment/processing technology. Raw LFG has a lower Btu content relative to RNG, so LFG must be upgraded with certain treatment technologies to be successfully converted to RNG.</t>
    </r>
  </si>
  <si>
    <r>
      <rPr>
        <b/>
        <sz val="11"/>
        <color theme="2" tint="-0.749992370372631"/>
        <rFont val="Calibri"/>
        <family val="2"/>
        <scheme val="minor"/>
      </rPr>
      <t>Caveats/Limitations:</t>
    </r>
    <r>
      <rPr>
        <sz val="11"/>
        <color theme="2" tint="-0.749992370372631"/>
        <rFont val="Calibri"/>
        <family val="2"/>
        <scheme val="minor"/>
      </rPr>
      <t xml:space="preserve"> The calculations in the RNG Flow Tool are based on average concentrations of the LFG and qualitative assessments of the wellfield conditions. The RNG Flow Tool serves as a screening guide to help landfills quickly estimate normalized gas flows for RNG projects. More detailed analysis would be required before pursuing a project that would be based on gas constituent data and wellfield tuning assumptions from each individual well. </t>
    </r>
  </si>
  <si>
    <r>
      <rPr>
        <b/>
        <u/>
        <sz val="11"/>
        <rFont val="Calibri"/>
        <family val="2"/>
        <scheme val="minor"/>
      </rPr>
      <t xml:space="preserve">Caveats/Limitations: </t>
    </r>
    <r>
      <rPr>
        <b/>
        <sz val="11"/>
        <rFont val="Calibri"/>
        <family val="2"/>
        <scheme val="minor"/>
      </rPr>
      <t xml:space="preserve">The calculations in the RNG Flow Tool are based on average concentrations of the LFG and qualitative assessments of the wellfield conditions. The RNG Flow Tool serves as a screening guide to help landfills quickly estimate normalized gas flows for RNG projects. More detailed analysis would be required before pursuing a project that would be based on gas constituent data and wellfield tuning assumptions from each individual well. </t>
    </r>
  </si>
  <si>
    <t>To use the RNG Flow Tool, users should enter landfill-specfic data for the current LFG flow rate and the current average nitrogen, methane, carbon dioxide and oxygen concentrations of the LFG as measured at the flare inlet. If landfill-specific average concentrations are unavailable, users may use the provided default concentrations for LFG, based on typical values observed in wellfields that have not been adjusted for RNG energy recovery. The RNG Flow Tool may be used in conjunction with LFGcost-Web to improve the estimates for RNG project costs.</t>
  </si>
  <si>
    <t>Enter the landfill-specific current LFG flow rate and the current average nitrogen, methane, carbon dioxide and oxygen concentrations of the LFG as measured at the flare inlet. If landfill-specific average concentrations are unavailable, use the provided default concentrations for LFG, based on typical values observed in wellfields that have not been adjusted for RNG energy recovery. Constituent concentrations should sum to 100%.</t>
  </si>
  <si>
    <t>The following are general descriptions of RNG treatment technologies and their general flow rate and nitrogen handling capabilities. Consult a professional or specific technology vendor for more information.</t>
  </si>
  <si>
    <t>Other Considerations</t>
  </si>
  <si>
    <t>Solvent Scrubbing</t>
  </si>
  <si>
    <t>Due to the added capital and operating costs of incorporating an oxygen removal system, they are often found to be cost-prohibitive for projects with an LFG flow rate less than 1,000 scfm.</t>
  </si>
  <si>
    <t>RNG End Use or Delivery Method</t>
  </si>
  <si>
    <t>The RNG Flow Tool was developed to provide an approximate estimate of the potential impact on LFG flow rate, Btu content and quality following wellfield adjustment prior to LFG treatment for an LFG-to-RNG energy project. These treatment technologies often specify that the inlet gas quality must contain nitrogen levels lower than what may be typically measured in LFG -- adjusting the LFG collection system to achieve these nitrogen targets may impact the LFG flow rate. The type of RNG delivery method and the associated gas quality specifications for that delivery method or ultimate end use also affect what inlet nitrogen levels are allowable.</t>
  </si>
  <si>
    <t>Landfills producing small volumes of LFG often use a relatively simple system in which LFG is compressed through a membrane molecular sieve to separate carbon dioxide from methane. The system is somewhat inefficient by design so that sufficient methane passes through with the carbon dioxide tail gas to allow for combustion in a traditional flare, or for use in an engine, microturbine or boiler. The methane capture efficiency of single pass systems can range from 65 - 80%.</t>
  </si>
  <si>
    <t>Membrane - Multiple Pass</t>
  </si>
  <si>
    <t>Water Scrubbing</t>
  </si>
  <si>
    <t>Solvent scrubbing systems are ineffective at removing nitrogen.</t>
  </si>
  <si>
    <t>Nitrogen is about 100 times less soluble in water than carbon dioxide; therefore very little nitrogen is removed in the water scrubbing process.</t>
  </si>
  <si>
    <r>
      <t>In the United States, LFG-to-CNG vehicle fuel projects are universally designed to, at a minimum, meet the technical requirements set by the Society of Automotive Engineers Surface Vehicle Recommended Practice J1616 (SAE J1616)</t>
    </r>
    <r>
      <rPr>
        <vertAlign val="superscript"/>
        <sz val="11"/>
        <color theme="2" tint="-0.89999084444715716"/>
        <rFont val="Calibri"/>
        <family val="2"/>
        <scheme val="minor"/>
      </rPr>
      <t>a</t>
    </r>
    <r>
      <rPr>
        <sz val="11"/>
        <color theme="2" tint="-0.89999084444715716"/>
        <rFont val="Calibri"/>
        <family val="2"/>
        <scheme val="minor"/>
      </rPr>
      <t>. SAE J1616 sets minimum requirements for CNG fuel composition and properties as delivered to vehicle refueling stations, to ensure vehicle, engine and component durability, safety and performance. SAE J1616 provides technical requirements for several CNG fuel properties and potential constituents including methane, Wobbe Index, sulfur compounds, oxygen, and particulate material. In addition, SAE J1616 references the California Air Resources Board's CNG commercial fuel composition for several specifications, including:</t>
    </r>
  </si>
  <si>
    <t>Methane: 88% (minimum)</t>
  </si>
  <si>
    <t>Sulfur: 16 ppm by volume (maximum)</t>
  </si>
  <si>
    <r>
      <rPr>
        <vertAlign val="superscript"/>
        <sz val="11"/>
        <color theme="2" tint="-0.89999084444715716"/>
        <rFont val="Calibri"/>
        <family val="2"/>
        <scheme val="minor"/>
      </rPr>
      <t>a</t>
    </r>
    <r>
      <rPr>
        <sz val="11"/>
        <color theme="2" tint="-0.89999084444715716"/>
        <rFont val="Calibri"/>
        <family val="2"/>
        <scheme val="minor"/>
      </rPr>
      <t xml:space="preserve"> Society of Automotive Engineers. Surface Vehicle Recommended Practice J1616. Standard for Compressed Natural Gas Vehicle Fuel. March 2017. Section 4 on Technical Requirements and Appendix D, Table D.2 for CARB Commercial Fuel Composition.</t>
    </r>
  </si>
  <si>
    <t>CNG</t>
  </si>
  <si>
    <t>Since RNG can be a substitute for natural gas, its uses are versatile. For example, RNG can be used in electricity, thermal or vehicle fuel applications. Before RNG can be used it must be delivered from the RNG processing plant to the end user.  Delivery methods include injecting into a pipeline or dispensing at a local fueling station in close proximity to the landfill. The main types of vehicle fuel created from LFG are compressed natural gas (CNG) and liquefied natural gas (LNG), with CNG being the most prevalent in the United States. The general specifications listed below are for CNG or injection into a pipeline.</t>
  </si>
  <si>
    <t xml:space="preserve">Nitrogen removal is often required downstream of the carbon dioxide removal process to ensure RNG meets minimum quality requirements. Membrane nitrogen rejection units (NRUs) are designed to capitalize on the different permeation rate of nitrogen through a membrane as compared to methane. Biogas is compressed to a few hundred pounds per square inch (PSI) and then passed through a membrane, where the nitrogen flows through to the tail gas stream at high pressure and the methane rich product gas exits at a much lower pressure.  Some methane flows into the tail gas with the nitrogen. </t>
  </si>
  <si>
    <t xml:space="preserve">Landfills producing larger volumes of LFG can use a multiple pass membrane system to increase methane capture efficiency. These systems are more costly than their single pass counterparts due to the additional membranes, increased compression requirements and the fact that tail gas must be destroyed in a thermal oxidizer designed to combust the low-Btu tail gas. The methane capture efficiency of multiple pass systems typically ranges from 96 - 99%. </t>
  </si>
  <si>
    <t>Water scrubbing (sometimes called water wash) is a simple process in which LFG is pressurized into water. Carbon dioxide is adsorbed into the water while the methane passes through into the RNG product gas stream. The water is then depressurized and the carbon dioxide is allowed to pass through in the tail gas. The methane capture efficiency of water scrubbing systems is typically greater than 99%.</t>
  </si>
  <si>
    <t>In PSA systems, an adsorbent media is pressurized with the incoming LFG. A difference in molecular size allows methane to pass through into the product gas while carbon dioxide, and to a lesser extent nitrogen, is captured by the media. Once the media has been saturated, it is depressurized and the carbon dioxide and nitrogen are released into the tail gas stream. A typical PSA system employs multiple vessels operating in different stages of pressurization, depressurization and regeneration. The methane capture efficienicy of PSA systems can range from 95 - 98%, depending on system design.</t>
  </si>
  <si>
    <t>Solvent scrubbing processes use a chemical solvent such as amine or a physical solvent such as Selexol to strip carbon dioxide and hydrogen sulfide from the LFG stream. Carbon dioxide is adsorbed into the solvent allowing methane to pass through into the RNG product stream. In an amine system, the solution is heated in a separate vessel to release the carbon dioxide into the tail gas stream. In a Selexol process, the solvent is depressurized which releases the carbon dioxide. The methane capture efficiency can range from 97 - 99% for physical solvents while it is often &gt;99% for amine solvents.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</si>
</sst>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409]mmmm\ d\,\ yyyy;@"/>
  </numFmts>
  <fonts count="61">
    <font>
      <sz val="11"/>
      <color theme="1"/>
      <name val="Calibri"/>
      <family val="2"/>
      <scheme val="minor"/>
    </font>
    <font>
      <sz val="11"/>
      <color theme="1"/>
      <name val="DINOT"/>
      <family val="2"/>
    </font>
    <font>
      <sz val="11"/>
      <color theme="1"/>
      <name val="Calibri"/>
      <family val="2"/>
      <scheme val="minor"/>
    </font>
    <font>
      <b/>
      <sz val="11"/>
      <color theme="1"/>
      <name val="DINOT"/>
      <family val="2"/>
    </font>
    <font>
      <sz val="11"/>
      <color theme="1"/>
      <name val="DINOT"/>
    </font>
    <font>
      <vertAlign val="superscript"/>
      <sz val="11"/>
      <color theme="1"/>
      <name val="Calibri"/>
      <family val="2"/>
      <scheme val="minor"/>
    </font>
    <font>
      <sz val="11"/>
      <name val="DINOT"/>
    </font>
    <font>
      <b/>
      <sz val="11"/>
      <color theme="1"/>
      <name val="Calibri"/>
      <family val="2"/>
      <scheme val="minor"/>
    </font>
    <font>
      <sz val="11"/>
      <color rgb="FFFF0000"/>
      <name val="DINOT"/>
    </font>
    <font>
      <sz val="11"/>
      <color rgb="FFFF0000"/>
      <name val="Calibri"/>
      <family val="2"/>
      <scheme val="minor"/>
    </font>
    <font>
      <sz val="11"/>
      <color theme="2" tint="-0.749992370372631"/>
      <name val="Calibri"/>
      <family val="2"/>
      <scheme val="minor"/>
    </font>
    <font>
      <sz val="10.5"/>
      <color theme="2" tint="-0.749992370372631"/>
      <name val="Calibri"/>
      <family val="2"/>
      <scheme val="minor"/>
    </font>
    <font>
      <i/>
      <sz val="11"/>
      <color theme="4" tint="-0.249977111117893"/>
      <name val="Calibri"/>
      <family val="2"/>
      <scheme val="minor"/>
    </font>
    <font>
      <i/>
      <sz val="10.5"/>
      <color theme="4" tint="-0.249977111117893"/>
      <name val="Calibri"/>
      <family val="2"/>
      <scheme val="minor"/>
    </font>
    <font>
      <sz val="10.5"/>
      <color rgb="FF39732B"/>
      <name val="Calibri"/>
      <family val="2"/>
      <scheme val="minor"/>
    </font>
    <font>
      <sz val="11"/>
      <color theme="2" tint="-0.89999084444715716"/>
      <name val="Calibri"/>
      <family val="2"/>
      <scheme val="minor"/>
    </font>
    <font>
      <sz val="10.5"/>
      <color rgb="FFC00000"/>
      <name val="Calibri"/>
      <family val="2"/>
      <scheme val="minor"/>
    </font>
    <font>
      <i/>
      <sz val="10"/>
      <color theme="2" tint="-0.89999084444715716"/>
      <name val="Calibri"/>
      <family val="2"/>
      <scheme val="minor"/>
    </font>
    <font>
      <i/>
      <sz val="10"/>
      <color rgb="FF837A4F"/>
      <name val="Calibri"/>
      <family val="2"/>
      <scheme val="minor"/>
    </font>
    <font>
      <vertAlign val="subscript"/>
      <sz val="11"/>
      <color theme="2" tint="-0.89996032593768116"/>
      <name val="Calibri"/>
      <family val="2"/>
      <scheme val="minor"/>
    </font>
    <font>
      <sz val="11"/>
      <name val="Calibri"/>
      <family val="2"/>
      <scheme val="minor"/>
    </font>
    <font>
      <vertAlign val="superscript"/>
      <sz val="11"/>
      <color theme="2" tint="-0.89996032593768116"/>
      <name val="Calibri"/>
      <family val="2"/>
      <scheme val="minor"/>
    </font>
    <font>
      <vertAlign val="subscript"/>
      <sz val="11"/>
      <name val="Calibri"/>
      <family val="2"/>
      <scheme val="minor"/>
    </font>
    <font>
      <vertAlign val="superscript"/>
      <sz val="11"/>
      <name val="Calibri"/>
      <family val="2"/>
      <scheme val="minor"/>
    </font>
    <font>
      <b/>
      <sz val="24"/>
      <color theme="4" tint="-0.249977111117893"/>
      <name val="Calibri"/>
      <family val="2"/>
      <scheme val="minor"/>
    </font>
    <font>
      <i/>
      <sz val="10"/>
      <color theme="4" tint="-0.249977111117893"/>
      <name val="Calibri"/>
      <family val="2"/>
      <scheme val="minor"/>
    </font>
    <font>
      <vertAlign val="subscript"/>
      <sz val="11"/>
      <color theme="2" tint="-0.89999084444715716"/>
      <name val="Calibri"/>
      <family val="2"/>
      <scheme val="minor"/>
    </font>
    <font>
      <vertAlign val="superscript"/>
      <sz val="11"/>
      <color theme="2" tint="-0.89999084444715716"/>
      <name val="Calibri"/>
      <family val="2"/>
      <scheme val="minor"/>
    </font>
    <font>
      <b/>
      <sz val="14"/>
      <color theme="2" tint="-0.89999084444715716"/>
      <name val="Calibri"/>
      <family val="2"/>
      <scheme val="minor"/>
    </font>
    <font>
      <sz val="14"/>
      <color theme="2" tint="-0.89999084444715716"/>
      <name val="Calibri"/>
      <family val="2"/>
      <scheme val="minor"/>
    </font>
    <font>
      <b/>
      <sz val="14"/>
      <color rgb="FF39732B"/>
      <name val="Calibri"/>
      <family val="2"/>
      <scheme val="minor"/>
    </font>
    <font>
      <b/>
      <sz val="16"/>
      <color rgb="FF39732B"/>
      <name val="Calibri"/>
      <family val="2"/>
      <scheme val="minor"/>
    </font>
    <font>
      <sz val="10.5"/>
      <color theme="2" tint="-0.89999084444715716"/>
      <name val="Calibri"/>
      <family val="2"/>
      <scheme val="minor"/>
    </font>
    <font>
      <sz val="10"/>
      <color theme="2" tint="-0.89999084444715716"/>
      <name val="Calibri"/>
      <family val="2"/>
      <scheme val="minor"/>
    </font>
    <font>
      <vertAlign val="superscript"/>
      <sz val="10"/>
      <color theme="2" tint="-0.89996032593768116"/>
      <name val="Calibri"/>
      <family val="2"/>
      <scheme val="minor"/>
    </font>
    <font>
      <b/>
      <sz val="16"/>
      <color theme="4" tint="-0.249977111117893"/>
      <name val="Calibri"/>
      <family val="2"/>
      <scheme val="minor"/>
    </font>
    <font>
      <b/>
      <sz val="36"/>
      <color theme="1"/>
      <name val="Calibri"/>
      <family val="2"/>
      <scheme val="minor"/>
    </font>
    <font>
      <sz val="12"/>
      <name val="Calibri"/>
      <family val="2"/>
      <scheme val="minor"/>
    </font>
    <font>
      <vertAlign val="subscript"/>
      <sz val="11"/>
      <color theme="1"/>
      <name val="Calibri"/>
      <family val="2"/>
      <scheme val="minor"/>
    </font>
    <font>
      <i/>
      <sz val="10"/>
      <color theme="1"/>
      <name val="Calibri"/>
      <family val="2"/>
      <scheme val="minor"/>
    </font>
    <font>
      <b/>
      <sz val="12"/>
      <color theme="4" tint="-0.249977111117893"/>
      <name val="Calibri"/>
      <family val="2"/>
      <scheme val="minor"/>
    </font>
    <font>
      <b/>
      <sz val="14"/>
      <color theme="4" tint="-0.249977111117893"/>
      <name val="Calibri"/>
      <family val="2"/>
      <scheme val="minor"/>
    </font>
    <font>
      <b/>
      <sz val="11"/>
      <color theme="4" tint="-0.249977111117893"/>
      <name val="Calibri"/>
      <family val="2"/>
      <scheme val="minor"/>
    </font>
    <font>
      <sz val="12"/>
      <color theme="2" tint="-0.89999084444715716"/>
      <name val="Calibri"/>
      <family val="2"/>
      <scheme val="minor"/>
    </font>
    <font>
      <i/>
      <sz val="11"/>
      <color theme="2" tint="-0.89999084444715716"/>
      <name val="Calibri"/>
      <family val="2"/>
      <scheme val="minor"/>
    </font>
    <font>
      <b/>
      <sz val="16"/>
      <color rgb="FFF6F5F0"/>
      <name val="Calibri"/>
      <family val="2"/>
      <scheme val="minor"/>
    </font>
    <font>
      <b/>
      <sz val="10.5"/>
      <color theme="2" tint="-0.89999084444715716"/>
      <name val="Calibri"/>
      <family val="2"/>
      <scheme val="minor"/>
    </font>
    <font>
      <b/>
      <sz val="11"/>
      <color theme="2" tint="-0.89999084444715716"/>
      <name val="Calibri"/>
      <family val="2"/>
      <scheme val="minor"/>
    </font>
    <font>
      <vertAlign val="subscript"/>
      <sz val="10.5"/>
      <color theme="2" tint="-0.89999084444715716"/>
      <name val="Calibri"/>
      <family val="2"/>
      <scheme val="minor"/>
    </font>
    <font>
      <sz val="11"/>
      <color theme="0"/>
      <name val="DINOT"/>
      <family val="2"/>
    </font>
    <font>
      <u/>
      <sz val="11"/>
      <color theme="10"/>
      <name val="Calibri"/>
      <family val="2"/>
      <scheme val="minor"/>
    </font>
    <font>
      <i/>
      <sz val="11"/>
      <color rgb="FF39732B"/>
      <name val="Calibri"/>
      <family val="2"/>
      <scheme val="minor"/>
    </font>
    <font>
      <b/>
      <sz val="11"/>
      <color theme="2" tint="-0.749992370372631"/>
      <name val="Calibri"/>
      <family val="2"/>
      <scheme val="minor"/>
    </font>
    <font>
      <b/>
      <i/>
      <sz val="11"/>
      <color theme="4" tint="-0.249977111117893"/>
      <name val="Calibri"/>
      <family val="2"/>
      <scheme val="minor"/>
    </font>
    <font>
      <b/>
      <u/>
      <sz val="11"/>
      <name val="Calibri"/>
      <family val="2"/>
      <scheme val="minor"/>
    </font>
    <font>
      <b/>
      <sz val="11"/>
      <name val="Calibri"/>
      <family val="2"/>
      <scheme val="minor"/>
    </font>
    <font>
      <b/>
      <sz val="10"/>
      <color theme="1"/>
      <name val="Calibri"/>
      <family val="2"/>
      <scheme val="minor"/>
    </font>
    <font>
      <b/>
      <sz val="10.5"/>
      <color theme="4" tint="-0.249977111117893"/>
      <name val="Calibri"/>
      <family val="2"/>
      <scheme val="minor"/>
    </font>
    <font>
      <u/>
      <sz val="11"/>
      <color rgb="FF39732B"/>
      <name val="Calibri"/>
      <family val="2"/>
      <scheme val="minor"/>
    </font>
    <font>
      <i/>
      <sz val="10.5"/>
      <color theme="2" tint="-0.89999084444715716"/>
      <name val="Calibri"/>
      <family val="2"/>
      <scheme val="minor"/>
    </font>
    <font>
      <sz val="1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E5E2D3"/>
        <bgColor indexed="64"/>
      </patternFill>
    </fill>
    <fill>
      <patternFill patternType="solid">
        <fgColor rgb="FFFFFFCC"/>
        <bgColor indexed="64"/>
      </patternFill>
    </fill>
    <fill>
      <patternFill patternType="solid">
        <fgColor rgb="FFF4F3EC"/>
        <bgColor indexed="64"/>
      </patternFill>
    </fill>
    <fill>
      <patternFill patternType="solid">
        <fgColor rgb="FFEFEDE5"/>
        <bgColor indexed="64"/>
      </patternFill>
    </fill>
    <fill>
      <patternFill patternType="solid">
        <fgColor rgb="FFF6F5F0"/>
        <bgColor indexed="64"/>
      </patternFill>
    </fill>
    <fill>
      <patternFill patternType="solid">
        <fgColor theme="4" tint="-0.249977111117893"/>
        <bgColor indexed="64"/>
      </patternFill>
    </fill>
    <fill>
      <patternFill patternType="solid">
        <fgColor rgb="FFD4CFB6"/>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medium">
        <color rgb="FFCEC9AE"/>
      </left>
      <right style="medium">
        <color rgb="FFCEC9AE"/>
      </right>
      <top style="medium">
        <color rgb="FFCEC9AE"/>
      </top>
      <bottom style="medium">
        <color rgb="FFCEC9AE"/>
      </bottom>
      <diagonal/>
    </border>
    <border>
      <left/>
      <right style="medium">
        <color rgb="FFCEC9AE"/>
      </right>
      <top/>
      <bottom/>
      <diagonal/>
    </border>
    <border>
      <left style="medium">
        <color rgb="FFCEC9AE"/>
      </left>
      <right/>
      <top/>
      <bottom/>
      <diagonal/>
    </border>
    <border>
      <left/>
      <right/>
      <top/>
      <bottom style="medium">
        <color rgb="FFCEC9AE"/>
      </bottom>
      <diagonal/>
    </border>
    <border>
      <left style="medium">
        <color rgb="FFCEC9AE"/>
      </left>
      <right style="medium">
        <color rgb="FFCEC9AE"/>
      </right>
      <top style="medium">
        <color rgb="FFCEC9AE"/>
      </top>
      <bottom/>
      <diagonal/>
    </border>
    <border>
      <left style="medium">
        <color rgb="FFCEC9AE"/>
      </left>
      <right style="medium">
        <color rgb="FFCEC9AE"/>
      </right>
      <top/>
      <bottom style="medium">
        <color rgb="FFCEC9AE"/>
      </bottom>
      <diagonal/>
    </border>
    <border>
      <left/>
      <right/>
      <top style="medium">
        <color rgb="FFCEC9AE"/>
      </top>
      <bottom/>
      <diagonal/>
    </border>
    <border>
      <left style="medium">
        <color rgb="FFCEC9AE"/>
      </left>
      <right/>
      <top style="medium">
        <color rgb="FFCEC9AE"/>
      </top>
      <bottom/>
      <diagonal/>
    </border>
    <border>
      <left/>
      <right style="medium">
        <color rgb="FFCEC9AE"/>
      </right>
      <top style="medium">
        <color rgb="FFCEC9AE"/>
      </top>
      <bottom/>
      <diagonal/>
    </border>
    <border>
      <left style="medium">
        <color rgb="FFCEC9AE"/>
      </left>
      <right/>
      <top/>
      <bottom style="medium">
        <color rgb="FFCEC9AE"/>
      </bottom>
      <diagonal/>
    </border>
    <border>
      <left/>
      <right style="medium">
        <color rgb="FFCEC9AE"/>
      </right>
      <top/>
      <bottom style="medium">
        <color rgb="FFCEC9AE"/>
      </bottom>
      <diagonal/>
    </border>
    <border>
      <left style="thick">
        <color rgb="FFCEC9AE"/>
      </left>
      <right/>
      <top style="thick">
        <color rgb="FFCEC9AE"/>
      </top>
      <bottom style="thick">
        <color rgb="FFCEC9AE"/>
      </bottom>
      <diagonal/>
    </border>
    <border>
      <left/>
      <right/>
      <top style="thick">
        <color rgb="FFCEC9AE"/>
      </top>
      <bottom style="thick">
        <color rgb="FFCEC9AE"/>
      </bottom>
      <diagonal/>
    </border>
    <border>
      <left/>
      <right style="thick">
        <color rgb="FFCEC9AE"/>
      </right>
      <top style="thick">
        <color rgb="FFCEC9AE"/>
      </top>
      <bottom style="thick">
        <color rgb="FFCEC9AE"/>
      </bottom>
      <diagonal/>
    </border>
    <border>
      <left/>
      <right/>
      <top/>
      <bottom style="medium">
        <color rgb="FF39732B"/>
      </bottom>
      <diagonal/>
    </border>
    <border>
      <left/>
      <right/>
      <top style="medium">
        <color theme="4" tint="-0.24994659260841701"/>
      </top>
      <bottom/>
      <diagonal/>
    </border>
    <border>
      <left/>
      <right/>
      <top/>
      <bottom style="medium">
        <color theme="4" tint="-0.24994659260841701"/>
      </bottom>
      <diagonal/>
    </border>
    <border>
      <left style="thin">
        <color theme="2" tint="-0.89996032593768116"/>
      </left>
      <right style="thin">
        <color theme="2" tint="-0.89996032593768116"/>
      </right>
      <top style="thin">
        <color theme="2" tint="-0.89996032593768116"/>
      </top>
      <bottom style="thin">
        <color theme="2" tint="-0.89996032593768116"/>
      </bottom>
      <diagonal/>
    </border>
    <border>
      <left style="thin">
        <color theme="2" tint="-0.89996032593768116"/>
      </left>
      <right style="thin">
        <color theme="2" tint="-0.89996032593768116"/>
      </right>
      <top style="thin">
        <color theme="2" tint="-0.89996032593768116"/>
      </top>
      <bottom/>
      <diagonal/>
    </border>
    <border>
      <left style="thin">
        <color theme="2" tint="-0.89996032593768116"/>
      </left>
      <right style="thin">
        <color theme="2" tint="-0.89996032593768116"/>
      </right>
      <top/>
      <bottom/>
      <diagonal/>
    </border>
    <border>
      <left style="thin">
        <color theme="2" tint="-0.89996032593768116"/>
      </left>
      <right style="thin">
        <color theme="2" tint="-0.89996032593768116"/>
      </right>
      <top/>
      <bottom style="thin">
        <color theme="2" tint="-0.89996032593768116"/>
      </bottom>
      <diagonal/>
    </border>
    <border>
      <left style="thin">
        <color theme="2" tint="-0.89992980742820516"/>
      </left>
      <right style="thin">
        <color theme="2" tint="-0.89992980742820516"/>
      </right>
      <top style="thin">
        <color theme="2" tint="-0.89992980742820516"/>
      </top>
      <bottom style="thin">
        <color theme="2" tint="-0.89992980742820516"/>
      </bottom>
      <diagonal/>
    </border>
    <border>
      <left style="thin">
        <color indexed="64"/>
      </left>
      <right/>
      <top style="thin">
        <color indexed="64"/>
      </top>
      <bottom style="thin">
        <color theme="2" tint="-0.89996032593768116"/>
      </bottom>
      <diagonal/>
    </border>
    <border>
      <left/>
      <right style="thin">
        <color indexed="64"/>
      </right>
      <top style="thin">
        <color indexed="64"/>
      </top>
      <bottom style="thin">
        <color theme="2" tint="-0.89996032593768116"/>
      </bottom>
      <diagonal/>
    </border>
    <border>
      <left style="thin">
        <color theme="2" tint="-0.89992980742820516"/>
      </left>
      <right/>
      <top style="thin">
        <color theme="2" tint="-0.89992980742820516"/>
      </top>
      <bottom style="thin">
        <color theme="2" tint="-0.89992980742820516"/>
      </bottom>
      <diagonal/>
    </border>
    <border>
      <left/>
      <right/>
      <top style="thin">
        <color theme="2" tint="-0.89992980742820516"/>
      </top>
      <bottom style="thin">
        <color theme="2" tint="-0.89992980742820516"/>
      </bottom>
      <diagonal/>
    </border>
    <border>
      <left/>
      <right style="thin">
        <color theme="2" tint="-0.89992980742820516"/>
      </right>
      <top style="thin">
        <color theme="2" tint="-0.89992980742820516"/>
      </top>
      <bottom style="thin">
        <color theme="2" tint="-0.89992980742820516"/>
      </bottom>
      <diagonal/>
    </border>
  </borders>
  <cellStyleXfs count="3">
    <xf numFmtId="0" fontId="0" fillId="0" borderId="0"/>
    <xf numFmtId="9" fontId="2" fillId="0" borderId="0" applyFont="0" applyFill="0" applyBorder="0" applyAlignment="0" applyProtection="0"/>
    <xf numFmtId="0" fontId="50" fillId="0" borderId="0" applyNumberFormat="0" applyFill="0" applyBorder="0" applyAlignment="0" applyProtection="0"/>
  </cellStyleXfs>
  <cellXfs count="220">
    <xf numFmtId="0" fontId="0" fillId="0" borderId="0" xfId="0"/>
    <xf numFmtId="0" fontId="1" fillId="2" borderId="0" xfId="0" applyFont="1" applyFill="1"/>
    <xf numFmtId="0" fontId="1" fillId="3" borderId="0" xfId="0" applyFont="1" applyFill="1"/>
    <xf numFmtId="0" fontId="1" fillId="3" borderId="0" xfId="0" applyFont="1" applyFill="1" applyAlignment="1">
      <alignment horizontal="left"/>
    </xf>
    <xf numFmtId="0" fontId="1" fillId="3" borderId="0" xfId="0" applyFont="1" applyFill="1" applyAlignment="1">
      <alignment horizontal="left" wrapText="1"/>
    </xf>
    <xf numFmtId="0" fontId="0" fillId="3" borderId="0" xfId="0" applyFont="1" applyFill="1"/>
    <xf numFmtId="0" fontId="0" fillId="2" borderId="0" xfId="0" applyFont="1" applyFill="1"/>
    <xf numFmtId="0" fontId="0" fillId="2" borderId="0" xfId="0" applyFont="1" applyFill="1" applyAlignment="1"/>
    <xf numFmtId="0" fontId="6" fillId="3" borderId="0" xfId="0" applyFont="1" applyFill="1" applyAlignment="1"/>
    <xf numFmtId="0" fontId="15" fillId="3" borderId="0" xfId="0" applyFont="1" applyFill="1" applyAlignment="1">
      <alignment vertical="center" wrapText="1"/>
    </xf>
    <xf numFmtId="0" fontId="15" fillId="3" borderId="0" xfId="0" applyFont="1" applyFill="1" applyBorder="1" applyAlignment="1">
      <alignment vertical="center" wrapText="1"/>
    </xf>
    <xf numFmtId="0" fontId="20" fillId="3" borderId="0" xfId="0" applyFont="1" applyFill="1" applyAlignment="1"/>
    <xf numFmtId="3" fontId="15" fillId="3" borderId="0" xfId="0" applyNumberFormat="1" applyFont="1" applyFill="1" applyBorder="1" applyAlignment="1">
      <alignment horizontal="center" vertical="center" wrapText="1"/>
    </xf>
    <xf numFmtId="164" fontId="15" fillId="3" borderId="0" xfId="1" applyNumberFormat="1" applyFont="1" applyFill="1" applyBorder="1" applyAlignment="1">
      <alignment horizontal="center" vertical="center" wrapText="1"/>
    </xf>
    <xf numFmtId="164" fontId="15" fillId="3" borderId="5" xfId="1" applyNumberFormat="1" applyFont="1" applyFill="1" applyBorder="1" applyAlignment="1">
      <alignment horizontal="center" vertical="center" wrapText="1"/>
    </xf>
    <xf numFmtId="164" fontId="15" fillId="3" borderId="0" xfId="1" applyNumberFormat="1" applyFont="1" applyFill="1" applyBorder="1" applyAlignment="1">
      <alignment vertical="center" wrapText="1"/>
    </xf>
    <xf numFmtId="0" fontId="0" fillId="3" borderId="0" xfId="0" applyFont="1" applyFill="1" applyBorder="1"/>
    <xf numFmtId="0" fontId="14" fillId="3" borderId="0" xfId="0" applyFont="1" applyFill="1" applyAlignment="1">
      <alignment wrapText="1"/>
    </xf>
    <xf numFmtId="0" fontId="15" fillId="3" borderId="0" xfId="0" applyFont="1" applyFill="1" applyAlignment="1">
      <alignment horizontal="right" vertical="top"/>
    </xf>
    <xf numFmtId="0" fontId="25" fillId="3" borderId="0" xfId="0" quotePrefix="1" applyFont="1" applyFill="1" applyAlignment="1">
      <alignment wrapText="1"/>
    </xf>
    <xf numFmtId="0" fontId="20" fillId="3" borderId="0" xfId="0" applyFont="1" applyFill="1" applyAlignment="1">
      <alignment vertical="center"/>
    </xf>
    <xf numFmtId="0" fontId="18" fillId="3" borderId="0" xfId="0" applyFont="1" applyFill="1" applyAlignment="1">
      <alignment vertical="center" wrapText="1"/>
    </xf>
    <xf numFmtId="164" fontId="12" fillId="3" borderId="0" xfId="1" applyNumberFormat="1" applyFont="1" applyFill="1" applyBorder="1" applyAlignment="1">
      <alignment vertical="center" wrapText="1"/>
    </xf>
    <xf numFmtId="0" fontId="15" fillId="3" borderId="0" xfId="0" applyFont="1" applyFill="1" applyBorder="1" applyAlignment="1">
      <alignment horizontal="right" vertical="center"/>
    </xf>
    <xf numFmtId="0" fontId="25" fillId="3" borderId="0" xfId="0" quotePrefix="1" applyFont="1" applyFill="1" applyBorder="1" applyAlignment="1">
      <alignment wrapText="1"/>
    </xf>
    <xf numFmtId="0" fontId="20" fillId="3" borderId="0" xfId="0" applyFont="1" applyFill="1" applyBorder="1" applyAlignment="1">
      <alignment vertical="top" wrapText="1"/>
    </xf>
    <xf numFmtId="165" fontId="10" fillId="4" borderId="3" xfId="1" applyNumberFormat="1" applyFont="1" applyFill="1" applyBorder="1" applyAlignment="1">
      <alignment horizontal="center" vertical="center" wrapText="1"/>
    </xf>
    <xf numFmtId="0" fontId="10" fillId="3" borderId="0" xfId="0" applyFont="1" applyFill="1"/>
    <xf numFmtId="0" fontId="15" fillId="3" borderId="0" xfId="0" applyFont="1" applyFill="1" applyAlignment="1"/>
    <xf numFmtId="0" fontId="15" fillId="3" borderId="0" xfId="0" applyFont="1" applyFill="1" applyBorder="1" applyAlignment="1">
      <alignment horizontal="right" vertical="top" wrapText="1"/>
    </xf>
    <xf numFmtId="0" fontId="15" fillId="3" borderId="0" xfId="0" applyFont="1" applyFill="1" applyBorder="1" applyAlignment="1">
      <alignment vertical="top" wrapText="1"/>
    </xf>
    <xf numFmtId="0" fontId="17" fillId="3" borderId="0" xfId="0" applyFont="1" applyFill="1" applyBorder="1" applyAlignment="1">
      <alignment vertical="center" wrapText="1"/>
    </xf>
    <xf numFmtId="0" fontId="17" fillId="3" borderId="0" xfId="0" quotePrefix="1" applyFont="1" applyFill="1" applyAlignment="1">
      <alignment wrapText="1"/>
    </xf>
    <xf numFmtId="1" fontId="10" fillId="4" borderId="3" xfId="1" applyNumberFormat="1" applyFont="1" applyFill="1" applyBorder="1" applyAlignment="1">
      <alignment horizontal="center" vertical="center" wrapText="1"/>
    </xf>
    <xf numFmtId="0" fontId="20" fillId="3" borderId="6" xfId="0" applyFont="1" applyFill="1" applyBorder="1" applyAlignment="1"/>
    <xf numFmtId="164" fontId="1" fillId="2" borderId="0" xfId="0" applyNumberFormat="1" applyFont="1" applyFill="1"/>
    <xf numFmtId="1" fontId="1" fillId="2" borderId="0" xfId="0" applyNumberFormat="1" applyFont="1" applyFill="1"/>
    <xf numFmtId="9" fontId="1" fillId="2" borderId="0" xfId="1" applyFont="1" applyFill="1"/>
    <xf numFmtId="0" fontId="1" fillId="2" borderId="0" xfId="0" applyFont="1" applyFill="1" applyAlignment="1">
      <alignment horizontal="left" wrapText="1"/>
    </xf>
    <xf numFmtId="0" fontId="6" fillId="2" borderId="0" xfId="0" applyFont="1" applyFill="1" applyAlignment="1"/>
    <xf numFmtId="0" fontId="20" fillId="2" borderId="0" xfId="0" applyFont="1" applyFill="1" applyAlignment="1"/>
    <xf numFmtId="0" fontId="0" fillId="2" borderId="0" xfId="0" applyFont="1" applyFill="1" applyAlignment="1">
      <alignment horizontal="left" wrapText="1"/>
    </xf>
    <xf numFmtId="0" fontId="0" fillId="2" borderId="0" xfId="0" applyFont="1" applyFill="1" applyAlignment="1">
      <alignment wrapText="1"/>
    </xf>
    <xf numFmtId="0" fontId="9" fillId="2" borderId="0" xfId="0" applyFont="1" applyFill="1" applyAlignment="1"/>
    <xf numFmtId="0" fontId="8" fillId="2" borderId="0" xfId="0" applyFont="1" applyFill="1" applyAlignment="1"/>
    <xf numFmtId="0" fontId="20" fillId="2" borderId="0" xfId="0" applyFont="1" applyFill="1" applyAlignment="1">
      <alignment wrapText="1"/>
    </xf>
    <xf numFmtId="0" fontId="31" fillId="3" borderId="17" xfId="0" applyFont="1" applyFill="1" applyBorder="1" applyAlignment="1">
      <alignment horizontal="left" vertical="center" wrapText="1"/>
    </xf>
    <xf numFmtId="0" fontId="18" fillId="3" borderId="17" xfId="0" applyFont="1" applyFill="1" applyBorder="1" applyAlignment="1">
      <alignment horizontal="right" vertical="center"/>
    </xf>
    <xf numFmtId="0" fontId="20" fillId="3" borderId="17" xfId="0" applyFont="1" applyFill="1" applyBorder="1" applyAlignment="1"/>
    <xf numFmtId="0" fontId="32" fillId="3" borderId="0" xfId="0" applyFont="1" applyFill="1" applyAlignment="1">
      <alignment horizontal="left" vertical="center" wrapText="1"/>
    </xf>
    <xf numFmtId="0" fontId="0" fillId="2" borderId="0" xfId="0" applyFill="1"/>
    <xf numFmtId="0" fontId="24" fillId="2" borderId="18" xfId="0" applyFont="1" applyFill="1" applyBorder="1" applyAlignment="1"/>
    <xf numFmtId="164" fontId="10" fillId="4" borderId="3" xfId="1" applyNumberFormat="1" applyFont="1" applyFill="1" applyBorder="1" applyAlignment="1" applyProtection="1">
      <alignment horizontal="center" wrapText="1"/>
    </xf>
    <xf numFmtId="0" fontId="0" fillId="2" borderId="0" xfId="0" applyFill="1" applyBorder="1"/>
    <xf numFmtId="0" fontId="24" fillId="2" borderId="0" xfId="0" applyFont="1" applyFill="1" applyBorder="1" applyAlignment="1"/>
    <xf numFmtId="0" fontId="7" fillId="2" borderId="0" xfId="0" applyFont="1" applyFill="1" applyBorder="1"/>
    <xf numFmtId="0" fontId="0" fillId="2" borderId="0" xfId="0" applyFill="1" applyBorder="1" applyAlignment="1">
      <alignment horizontal="left" indent="1"/>
    </xf>
    <xf numFmtId="0" fontId="0" fillId="2" borderId="0" xfId="0" applyFill="1" applyBorder="1" applyAlignment="1">
      <alignment horizontal="right"/>
    </xf>
    <xf numFmtId="164" fontId="0" fillId="2" borderId="0" xfId="1" applyNumberFormat="1" applyFont="1" applyFill="1" applyBorder="1" applyAlignment="1">
      <alignment horizontal="right"/>
    </xf>
    <xf numFmtId="164" fontId="0" fillId="2" borderId="0" xfId="1" applyNumberFormat="1" applyFont="1" applyFill="1" applyBorder="1"/>
    <xf numFmtId="3" fontId="0" fillId="2" borderId="0" xfId="0" applyNumberFormat="1" applyFill="1" applyBorder="1"/>
    <xf numFmtId="1" fontId="0" fillId="2" borderId="0" xfId="0" applyNumberFormat="1" applyFill="1" applyBorder="1"/>
    <xf numFmtId="0" fontId="0" fillId="2" borderId="1" xfId="0" applyFill="1" applyBorder="1"/>
    <xf numFmtId="0" fontId="35" fillId="2" borderId="0" xfId="0" applyFont="1" applyFill="1" applyBorder="1" applyAlignment="1"/>
    <xf numFmtId="0" fontId="39" fillId="2" borderId="0" xfId="0" applyFont="1" applyFill="1" applyBorder="1" applyAlignment="1">
      <alignment horizontal="left" indent="1"/>
    </xf>
    <xf numFmtId="0" fontId="7" fillId="2" borderId="1" xfId="0" applyFont="1" applyFill="1" applyBorder="1" applyAlignment="1">
      <alignment horizontal="right"/>
    </xf>
    <xf numFmtId="0" fontId="3" fillId="0" borderId="0" xfId="0" applyFont="1" applyAlignment="1"/>
    <xf numFmtId="0" fontId="0" fillId="3" borderId="0" xfId="0" applyFill="1" applyBorder="1"/>
    <xf numFmtId="0" fontId="0" fillId="3" borderId="0" xfId="0" applyFill="1"/>
    <xf numFmtId="0" fontId="24" fillId="3" borderId="0" xfId="0" applyFont="1" applyFill="1" applyAlignment="1"/>
    <xf numFmtId="0" fontId="24" fillId="3" borderId="0" xfId="0" applyFont="1" applyFill="1" applyBorder="1" applyAlignment="1"/>
    <xf numFmtId="0" fontId="3" fillId="3" borderId="0" xfId="0" applyFont="1" applyFill="1" applyBorder="1" applyAlignment="1"/>
    <xf numFmtId="0" fontId="7" fillId="2" borderId="1" xfId="0" applyFont="1" applyFill="1" applyBorder="1"/>
    <xf numFmtId="0" fontId="7" fillId="2" borderId="0" xfId="0" applyFont="1" applyFill="1" applyBorder="1" applyAlignment="1">
      <alignment wrapText="1"/>
    </xf>
    <xf numFmtId="0" fontId="3" fillId="2" borderId="0" xfId="0" applyFont="1" applyFill="1" applyBorder="1" applyAlignment="1"/>
    <xf numFmtId="0" fontId="33" fillId="3" borderId="0" xfId="0" applyFont="1" applyFill="1" applyAlignment="1">
      <alignment vertical="center" wrapText="1"/>
    </xf>
    <xf numFmtId="0" fontId="31" fillId="3" borderId="0" xfId="0" applyFont="1" applyFill="1" applyBorder="1" applyAlignment="1">
      <alignment vertical="center" wrapText="1"/>
    </xf>
    <xf numFmtId="164" fontId="25" fillId="3" borderId="0" xfId="1" applyNumberFormat="1" applyFont="1" applyFill="1" applyBorder="1" applyAlignment="1">
      <alignment wrapText="1"/>
    </xf>
    <xf numFmtId="0" fontId="33" fillId="0" borderId="20" xfId="0" applyFont="1" applyBorder="1" applyAlignment="1">
      <alignment horizontal="left" vertical="center" indent="2"/>
    </xf>
    <xf numFmtId="0" fontId="33" fillId="0" borderId="20" xfId="0" applyFont="1" applyBorder="1" applyAlignment="1">
      <alignment horizontal="left" vertical="center" wrapText="1" indent="1"/>
    </xf>
    <xf numFmtId="0" fontId="33" fillId="0" borderId="20" xfId="0" applyFont="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lignment horizontal="left" vertical="center" wrapText="1" indent="1"/>
    </xf>
    <xf numFmtId="0" fontId="0" fillId="7" borderId="0" xfId="0" applyFill="1"/>
    <xf numFmtId="0" fontId="43" fillId="2" borderId="20" xfId="0" applyFont="1" applyFill="1" applyBorder="1" applyAlignment="1">
      <alignment horizontal="center" vertical="center"/>
    </xf>
    <xf numFmtId="0" fontId="4" fillId="2" borderId="0" xfId="0" applyFont="1" applyFill="1"/>
    <xf numFmtId="0" fontId="42" fillId="6" borderId="20" xfId="0" applyFont="1" applyFill="1" applyBorder="1" applyAlignment="1">
      <alignment horizontal="center" wrapText="1"/>
    </xf>
    <xf numFmtId="164" fontId="0" fillId="2" borderId="0" xfId="0" applyNumberFormat="1" applyFont="1" applyFill="1"/>
    <xf numFmtId="0" fontId="0" fillId="2" borderId="0" xfId="0" applyFont="1" applyFill="1" applyAlignment="1">
      <alignment vertical="top"/>
    </xf>
    <xf numFmtId="0" fontId="15" fillId="0" borderId="20" xfId="0" applyFont="1" applyBorder="1" applyAlignment="1">
      <alignment horizontal="right" vertical="center" indent="1"/>
    </xf>
    <xf numFmtId="0" fontId="4" fillId="7" borderId="0" xfId="0" applyFont="1" applyFill="1"/>
    <xf numFmtId="0" fontId="4" fillId="7" borderId="0" xfId="0" quotePrefix="1" applyFont="1" applyFill="1" applyAlignment="1">
      <alignment horizontal="left" wrapText="1"/>
    </xf>
    <xf numFmtId="0" fontId="4" fillId="7" borderId="0" xfId="0" applyFont="1" applyFill="1" applyAlignment="1">
      <alignment horizontal="left" wrapText="1"/>
    </xf>
    <xf numFmtId="0" fontId="4" fillId="7" borderId="0" xfId="0" applyFont="1" applyFill="1" applyAlignment="1">
      <alignment vertical="center"/>
    </xf>
    <xf numFmtId="0" fontId="15" fillId="2" borderId="0" xfId="0" applyFont="1" applyFill="1"/>
    <xf numFmtId="0" fontId="0" fillId="2" borderId="0" xfId="0" quotePrefix="1" applyFont="1" applyFill="1"/>
    <xf numFmtId="0" fontId="32" fillId="0" borderId="20" xfId="0" applyFont="1" applyBorder="1" applyAlignment="1">
      <alignment horizontal="left" vertical="top" wrapText="1" indent="1"/>
    </xf>
    <xf numFmtId="0" fontId="32" fillId="0" borderId="20" xfId="0" applyFont="1" applyFill="1" applyBorder="1" applyAlignment="1">
      <alignment horizontal="left" vertical="top" wrapText="1" indent="1"/>
    </xf>
    <xf numFmtId="0" fontId="0" fillId="0" borderId="20" xfId="0" applyBorder="1" applyAlignment="1">
      <alignment horizontal="left" vertical="center" indent="1"/>
    </xf>
    <xf numFmtId="0" fontId="0" fillId="0" borderId="20" xfId="0" applyBorder="1" applyAlignment="1">
      <alignment horizontal="left" vertical="center" wrapText="1" indent="1"/>
    </xf>
    <xf numFmtId="0" fontId="40" fillId="3" borderId="20" xfId="0" applyFont="1" applyFill="1" applyBorder="1" applyAlignment="1">
      <alignment horizontal="center" vertical="center"/>
    </xf>
    <xf numFmtId="0" fontId="27" fillId="2" borderId="0" xfId="0" applyFont="1" applyFill="1"/>
    <xf numFmtId="0" fontId="5" fillId="2" borderId="0" xfId="0" applyFont="1" applyFill="1"/>
    <xf numFmtId="0" fontId="47" fillId="2" borderId="0" xfId="0" applyFont="1" applyFill="1"/>
    <xf numFmtId="0" fontId="40" fillId="3" borderId="21" xfId="0" applyFont="1" applyFill="1" applyBorder="1" applyAlignment="1">
      <alignment horizontal="center" vertical="center"/>
    </xf>
    <xf numFmtId="0" fontId="40" fillId="3" borderId="21" xfId="0" applyFont="1" applyFill="1" applyBorder="1" applyAlignment="1">
      <alignment horizontal="center" vertical="center" wrapText="1"/>
    </xf>
    <xf numFmtId="0" fontId="32" fillId="0" borderId="24" xfId="0" applyFont="1" applyBorder="1" applyAlignment="1">
      <alignment horizontal="left" vertical="center" wrapText="1" indent="1"/>
    </xf>
    <xf numFmtId="0" fontId="15" fillId="3" borderId="0" xfId="0" applyFont="1" applyFill="1" applyAlignment="1">
      <alignment horizontal="right" vertical="center"/>
    </xf>
    <xf numFmtId="0" fontId="15" fillId="3" borderId="0" xfId="0" applyFont="1" applyFill="1" applyBorder="1" applyAlignment="1">
      <alignment horizontal="right" vertical="center" wrapText="1"/>
    </xf>
    <xf numFmtId="0" fontId="14" fillId="3" borderId="0" xfId="0" applyFont="1" applyFill="1" applyAlignment="1">
      <alignment horizontal="left" wrapText="1"/>
    </xf>
    <xf numFmtId="0" fontId="18" fillId="3" borderId="0" xfId="0" applyFont="1" applyFill="1" applyAlignment="1">
      <alignment horizontal="right" vertical="center" wrapText="1"/>
    </xf>
    <xf numFmtId="0" fontId="17" fillId="3" borderId="0" xfId="0" applyFont="1" applyFill="1" applyAlignment="1">
      <alignment horizontal="center" vertical="center" wrapText="1"/>
    </xf>
    <xf numFmtId="0" fontId="18" fillId="3" borderId="0" xfId="0" applyFont="1" applyFill="1" applyAlignment="1">
      <alignment horizontal="right" vertical="center"/>
    </xf>
    <xf numFmtId="0" fontId="49" fillId="2" borderId="0" xfId="0" applyFont="1" applyFill="1"/>
    <xf numFmtId="164" fontId="10" fillId="4" borderId="3" xfId="1" applyNumberFormat="1" applyFont="1" applyFill="1" applyBorder="1" applyAlignment="1">
      <alignment horizontal="center" vertical="center" wrapText="1"/>
    </xf>
    <xf numFmtId="0" fontId="20" fillId="2" borderId="0" xfId="2" applyFont="1" applyFill="1"/>
    <xf numFmtId="0" fontId="39" fillId="2" borderId="0" xfId="0" applyFont="1" applyFill="1"/>
    <xf numFmtId="0" fontId="51" fillId="2" borderId="0" xfId="2" applyFont="1" applyFill="1"/>
    <xf numFmtId="0" fontId="13" fillId="3" borderId="0" xfId="0" applyFont="1" applyFill="1" applyAlignment="1">
      <alignment horizontal="left"/>
    </xf>
    <xf numFmtId="0" fontId="11" fillId="3" borderId="0" xfId="0" applyFont="1" applyFill="1" applyAlignment="1">
      <alignment horizontal="center" wrapText="1"/>
    </xf>
    <xf numFmtId="0" fontId="44" fillId="2" borderId="22" xfId="0" applyFont="1" applyFill="1" applyBorder="1" applyAlignment="1">
      <alignment horizontal="left" vertical="center" wrapText="1" indent="1"/>
    </xf>
    <xf numFmtId="0" fontId="44" fillId="2" borderId="23" xfId="0" applyFont="1" applyFill="1" applyBorder="1" applyAlignment="1">
      <alignment horizontal="left" vertical="center" wrapText="1" indent="1"/>
    </xf>
    <xf numFmtId="0" fontId="15" fillId="2" borderId="20" xfId="0" applyFont="1" applyFill="1" applyBorder="1" applyAlignment="1">
      <alignment horizontal="left" vertical="center" wrapText="1" indent="1"/>
    </xf>
    <xf numFmtId="0" fontId="41" fillId="9" borderId="2" xfId="0" applyFont="1" applyFill="1" applyBorder="1" applyAlignment="1">
      <alignment horizontal="center" wrapText="1"/>
    </xf>
    <xf numFmtId="0" fontId="10" fillId="3" borderId="0" xfId="0" applyFont="1" applyFill="1" applyAlignment="1">
      <alignment horizontal="left" wrapText="1"/>
    </xf>
    <xf numFmtId="0" fontId="56" fillId="7" borderId="0" xfId="0" applyFont="1" applyFill="1"/>
    <xf numFmtId="0" fontId="41" fillId="3" borderId="23" xfId="0" applyFont="1" applyFill="1" applyBorder="1" applyAlignment="1">
      <alignment horizontal="center" vertical="center"/>
    </xf>
    <xf numFmtId="0" fontId="41" fillId="3" borderId="23" xfId="0" applyFont="1" applyFill="1" applyBorder="1" applyAlignment="1">
      <alignment horizontal="center" vertical="center" wrapText="1"/>
    </xf>
    <xf numFmtId="0" fontId="33" fillId="0" borderId="20" xfId="0" applyFont="1" applyBorder="1" applyAlignment="1">
      <alignment horizontal="left" vertical="center" wrapText="1" indent="2"/>
    </xf>
    <xf numFmtId="0" fontId="15" fillId="2" borderId="2" xfId="0" applyFont="1" applyFill="1" applyBorder="1" applyAlignment="1">
      <alignment horizontal="left" vertical="center" wrapText="1" indent="1"/>
    </xf>
    <xf numFmtId="0" fontId="33" fillId="0" borderId="20" xfId="0" applyFont="1" applyBorder="1" applyAlignment="1">
      <alignment horizontal="left" vertical="center" wrapText="1" indent="1"/>
    </xf>
    <xf numFmtId="0" fontId="0" fillId="2" borderId="0" xfId="0" applyFill="1" applyAlignment="1">
      <alignment horizontal="left" vertical="center" wrapText="1"/>
    </xf>
    <xf numFmtId="0" fontId="10" fillId="3" borderId="0" xfId="0" applyFont="1" applyFill="1" applyAlignment="1">
      <alignment horizontal="left" wrapText="1"/>
    </xf>
    <xf numFmtId="0" fontId="24" fillId="3" borderId="0" xfId="0" applyFont="1" applyFill="1" applyAlignment="1">
      <alignment horizontal="center"/>
    </xf>
    <xf numFmtId="0" fontId="53" fillId="3" borderId="0" xfId="0" applyFont="1" applyFill="1" applyAlignment="1">
      <alignment horizontal="center" wrapText="1"/>
    </xf>
    <xf numFmtId="0" fontId="12" fillId="3" borderId="0" xfId="0" applyFont="1" applyFill="1" applyAlignment="1">
      <alignment horizontal="center" wrapText="1"/>
    </xf>
    <xf numFmtId="0" fontId="0" fillId="3" borderId="0" xfId="0" applyFill="1" applyAlignment="1">
      <alignment horizontal="left" wrapText="1"/>
    </xf>
    <xf numFmtId="0" fontId="11" fillId="3" borderId="0" xfId="0" applyFont="1" applyFill="1" applyAlignment="1">
      <alignment horizontal="left" wrapText="1"/>
    </xf>
    <xf numFmtId="0" fontId="29" fillId="2" borderId="14" xfId="0" applyFont="1" applyFill="1" applyBorder="1" applyAlignment="1" applyProtection="1">
      <alignment horizontal="center" vertical="center" wrapText="1"/>
      <protection locked="0"/>
    </xf>
    <xf numFmtId="0" fontId="29" fillId="2" borderId="15" xfId="0" applyFont="1" applyFill="1" applyBorder="1" applyAlignment="1" applyProtection="1">
      <alignment horizontal="center" vertical="center" wrapText="1"/>
      <protection locked="0"/>
    </xf>
    <xf numFmtId="0" fontId="29" fillId="2" borderId="16" xfId="0" applyFont="1" applyFill="1" applyBorder="1" applyAlignment="1" applyProtection="1">
      <alignment horizontal="center" vertical="center" wrapText="1"/>
      <protection locked="0"/>
    </xf>
    <xf numFmtId="0" fontId="28" fillId="3" borderId="0" xfId="0" applyFont="1" applyFill="1" applyAlignment="1">
      <alignment horizontal="right" vertical="center" wrapText="1"/>
    </xf>
    <xf numFmtId="0" fontId="15" fillId="3" borderId="0" xfId="0" applyFont="1" applyFill="1" applyAlignment="1">
      <alignment horizontal="right" vertical="center" wrapText="1"/>
    </xf>
    <xf numFmtId="164" fontId="15" fillId="2" borderId="7" xfId="1" applyNumberFormat="1" applyFont="1" applyFill="1" applyBorder="1" applyAlignment="1" applyProtection="1">
      <alignment horizontal="center" vertical="center" wrapText="1"/>
      <protection locked="0"/>
    </xf>
    <xf numFmtId="164" fontId="15" fillId="2" borderId="8" xfId="1" applyNumberFormat="1" applyFont="1" applyFill="1" applyBorder="1" applyAlignment="1" applyProtection="1">
      <alignment horizontal="center" vertical="center" wrapText="1"/>
      <protection locked="0"/>
    </xf>
    <xf numFmtId="164" fontId="15" fillId="4" borderId="7" xfId="1" applyNumberFormat="1" applyFont="1" applyFill="1" applyBorder="1" applyAlignment="1">
      <alignment horizontal="center" vertical="center" wrapText="1"/>
    </xf>
    <xf numFmtId="164" fontId="15" fillId="4" borderId="8" xfId="1" applyNumberFormat="1" applyFont="1" applyFill="1" applyBorder="1" applyAlignment="1">
      <alignment horizontal="center" vertical="center" wrapText="1"/>
    </xf>
    <xf numFmtId="0" fontId="18" fillId="3" borderId="0" xfId="0" applyFont="1" applyFill="1" applyAlignment="1">
      <alignment horizontal="right" vertical="center" wrapText="1"/>
    </xf>
    <xf numFmtId="0" fontId="15" fillId="3" borderId="0" xfId="0" applyFont="1" applyFill="1" applyBorder="1" applyAlignment="1">
      <alignment horizontal="right" wrapText="1"/>
    </xf>
    <xf numFmtId="0" fontId="15" fillId="3" borderId="0" xfId="0" applyFont="1" applyFill="1" applyAlignment="1">
      <alignment horizontal="right" vertical="center"/>
    </xf>
    <xf numFmtId="1" fontId="20" fillId="2" borderId="7" xfId="1" applyNumberFormat="1" applyFont="1" applyFill="1" applyBorder="1" applyAlignment="1" applyProtection="1">
      <alignment horizontal="center" vertical="center" wrapText="1"/>
      <protection locked="0"/>
    </xf>
    <xf numFmtId="1" fontId="20" fillId="2" borderId="8" xfId="1" applyNumberFormat="1" applyFont="1" applyFill="1" applyBorder="1" applyAlignment="1" applyProtection="1">
      <alignment horizontal="center" vertical="center" wrapText="1"/>
      <protection locked="0"/>
    </xf>
    <xf numFmtId="0" fontId="14" fillId="3" borderId="0" xfId="0" applyFont="1" applyFill="1" applyAlignment="1">
      <alignment horizontal="left" wrapText="1"/>
    </xf>
    <xf numFmtId="3" fontId="10" fillId="4" borderId="7" xfId="1" applyNumberFormat="1" applyFont="1" applyFill="1" applyBorder="1" applyAlignment="1">
      <alignment horizontal="center" vertical="center" wrapText="1"/>
    </xf>
    <xf numFmtId="3" fontId="10" fillId="4" borderId="8" xfId="1" applyNumberFormat="1" applyFont="1" applyFill="1" applyBorder="1" applyAlignment="1">
      <alignment horizontal="center" vertical="center" wrapText="1"/>
    </xf>
    <xf numFmtId="0" fontId="9" fillId="3" borderId="0" xfId="0" applyFont="1" applyFill="1" applyAlignment="1">
      <alignment horizontal="center"/>
    </xf>
    <xf numFmtId="0" fontId="20" fillId="3" borderId="0" xfId="0" applyFont="1" applyFill="1" applyAlignment="1">
      <alignment horizontal="right" vertical="center"/>
    </xf>
    <xf numFmtId="3" fontId="15" fillId="2" borderId="7" xfId="0" applyNumberFormat="1" applyFont="1" applyFill="1" applyBorder="1" applyAlignment="1" applyProtection="1">
      <alignment horizontal="center" vertical="center" wrapText="1"/>
      <protection locked="0"/>
    </xf>
    <xf numFmtId="3" fontId="15" fillId="2" borderId="8" xfId="0" applyNumberFormat="1" applyFont="1" applyFill="1" applyBorder="1" applyAlignment="1" applyProtection="1">
      <alignment horizontal="center" vertical="center" wrapText="1"/>
      <protection locked="0"/>
    </xf>
    <xf numFmtId="0" fontId="17" fillId="3" borderId="0" xfId="0" applyFont="1" applyFill="1" applyAlignment="1">
      <alignment horizontal="center" vertical="center" wrapText="1"/>
    </xf>
    <xf numFmtId="0" fontId="16" fillId="5" borderId="5"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0" fillId="5" borderId="5" xfId="0" applyFont="1" applyFill="1" applyBorder="1" applyAlignment="1">
      <alignment horizontal="center"/>
    </xf>
    <xf numFmtId="0" fontId="0" fillId="5" borderId="0" xfId="0" applyFont="1" applyFill="1" applyBorder="1" applyAlignment="1">
      <alignment horizontal="center"/>
    </xf>
    <xf numFmtId="0" fontId="0" fillId="5" borderId="4" xfId="0" applyFont="1" applyFill="1" applyBorder="1" applyAlignment="1">
      <alignment horizontal="center"/>
    </xf>
    <xf numFmtId="0" fontId="16" fillId="5" borderId="5" xfId="0" applyFont="1" applyFill="1" applyBorder="1" applyAlignment="1">
      <alignment horizontal="center" vertical="top" wrapText="1"/>
    </xf>
    <xf numFmtId="0" fontId="16" fillId="5" borderId="0" xfId="0" applyFont="1" applyFill="1" applyBorder="1" applyAlignment="1">
      <alignment horizontal="center" vertical="top" wrapText="1"/>
    </xf>
    <xf numFmtId="0" fontId="16" fillId="5" borderId="4" xfId="0" applyFont="1" applyFill="1" applyBorder="1" applyAlignment="1">
      <alignment horizontal="center" vertical="top" wrapText="1"/>
    </xf>
    <xf numFmtId="0" fontId="16" fillId="5" borderId="12" xfId="0" applyFont="1" applyFill="1" applyBorder="1" applyAlignment="1">
      <alignment horizontal="center" vertical="top" wrapText="1"/>
    </xf>
    <xf numFmtId="0" fontId="16" fillId="5" borderId="6" xfId="0" applyFont="1" applyFill="1" applyBorder="1" applyAlignment="1">
      <alignment horizontal="center" vertical="top" wrapText="1"/>
    </xf>
    <xf numFmtId="0" fontId="16" fillId="5" borderId="13" xfId="0" applyFont="1" applyFill="1" applyBorder="1" applyAlignment="1">
      <alignment horizontal="center" vertical="top" wrapText="1"/>
    </xf>
    <xf numFmtId="0" fontId="1" fillId="2" borderId="0" xfId="0" applyFont="1" applyFill="1" applyAlignment="1">
      <alignment horizontal="center"/>
    </xf>
    <xf numFmtId="0" fontId="33" fillId="3" borderId="0" xfId="0" applyFont="1" applyFill="1" applyAlignment="1">
      <alignment horizontal="left" vertical="center" wrapText="1"/>
    </xf>
    <xf numFmtId="164" fontId="25" fillId="3" borderId="0" xfId="1" applyNumberFormat="1" applyFont="1" applyFill="1" applyBorder="1" applyAlignment="1">
      <alignment horizontal="left" vertical="top" wrapText="1" indent="3"/>
    </xf>
    <xf numFmtId="1" fontId="10" fillId="4" borderId="7" xfId="1" applyNumberFormat="1" applyFont="1" applyFill="1" applyBorder="1" applyAlignment="1">
      <alignment horizontal="center" vertical="center" wrapText="1"/>
    </xf>
    <xf numFmtId="1" fontId="10" fillId="4" borderId="8" xfId="1" applyNumberFormat="1" applyFont="1" applyFill="1" applyBorder="1" applyAlignment="1">
      <alignment horizontal="center" vertical="center" wrapText="1"/>
    </xf>
    <xf numFmtId="0" fontId="15" fillId="3" borderId="0" xfId="0" applyFont="1" applyFill="1" applyBorder="1" applyAlignment="1">
      <alignment horizontal="right" vertical="center" wrapText="1"/>
    </xf>
    <xf numFmtId="0" fontId="15" fillId="3" borderId="5" xfId="0" applyFont="1" applyFill="1" applyBorder="1" applyAlignment="1">
      <alignment horizontal="right" vertical="center" wrapText="1"/>
    </xf>
    <xf numFmtId="0" fontId="18" fillId="3" borderId="0" xfId="0" applyFont="1" applyFill="1" applyAlignment="1">
      <alignment horizontal="right" vertical="center"/>
    </xf>
    <xf numFmtId="0" fontId="12" fillId="5" borderId="10"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4" xfId="0" applyFont="1" applyFill="1" applyBorder="1" applyAlignment="1">
      <alignment horizontal="center" vertical="center" wrapText="1"/>
    </xf>
    <xf numFmtId="165" fontId="15" fillId="4" borderId="7" xfId="1" applyNumberFormat="1" applyFont="1" applyFill="1" applyBorder="1" applyAlignment="1">
      <alignment horizontal="center" vertical="center" wrapText="1"/>
    </xf>
    <xf numFmtId="165" fontId="15" fillId="4" borderId="8" xfId="1" applyNumberFormat="1" applyFont="1" applyFill="1" applyBorder="1" applyAlignment="1">
      <alignment horizontal="center" vertical="center" wrapText="1"/>
    </xf>
    <xf numFmtId="0" fontId="3" fillId="3" borderId="0" xfId="0" applyFont="1" applyFill="1" applyAlignment="1">
      <alignment horizontal="center" wrapText="1"/>
    </xf>
    <xf numFmtId="0" fontId="36" fillId="2" borderId="0" xfId="0" applyFont="1" applyFill="1" applyBorder="1" applyAlignment="1">
      <alignment horizontal="center"/>
    </xf>
    <xf numFmtId="0" fontId="30" fillId="2" borderId="0" xfId="0" applyFont="1" applyFill="1" applyBorder="1" applyAlignment="1">
      <alignment horizontal="center"/>
    </xf>
    <xf numFmtId="0" fontId="7" fillId="2" borderId="0" xfId="0" applyFont="1" applyFill="1" applyBorder="1" applyAlignment="1">
      <alignment horizontal="left" wrapText="1"/>
    </xf>
    <xf numFmtId="0" fontId="7" fillId="2" borderId="1" xfId="0" applyFont="1" applyFill="1" applyBorder="1" applyAlignment="1">
      <alignment horizontal="left" wrapText="1"/>
    </xf>
    <xf numFmtId="166" fontId="37" fillId="2" borderId="0" xfId="0" applyNumberFormat="1" applyFont="1" applyFill="1" applyBorder="1" applyAlignment="1">
      <alignment horizontal="center"/>
    </xf>
    <xf numFmtId="0" fontId="35" fillId="2" borderId="0" xfId="0" applyFont="1" applyFill="1" applyBorder="1" applyAlignment="1">
      <alignment horizontal="left"/>
    </xf>
    <xf numFmtId="0" fontId="35" fillId="2" borderId="19" xfId="0" applyFont="1" applyFill="1" applyBorder="1" applyAlignment="1">
      <alignment horizontal="left"/>
    </xf>
    <xf numFmtId="1" fontId="0" fillId="2" borderId="0" xfId="0" applyNumberFormat="1" applyFill="1" applyBorder="1" applyAlignment="1">
      <alignment horizontal="right" vertical="center"/>
    </xf>
    <xf numFmtId="0" fontId="7" fillId="2" borderId="1" xfId="0" applyFont="1" applyFill="1" applyBorder="1" applyAlignment="1">
      <alignment horizontal="center"/>
    </xf>
    <xf numFmtId="0" fontId="55" fillId="2" borderId="0" xfId="0" applyFont="1" applyFill="1" applyBorder="1" applyAlignment="1">
      <alignment horizontal="left" wrapText="1"/>
    </xf>
    <xf numFmtId="0" fontId="0" fillId="2" borderId="0" xfId="0" applyFill="1" applyBorder="1" applyAlignment="1">
      <alignment horizontal="left" wrapText="1"/>
    </xf>
    <xf numFmtId="0" fontId="33" fillId="0" borderId="20" xfId="0" applyFont="1" applyBorder="1" applyAlignment="1">
      <alignment horizontal="left" vertical="center" wrapText="1" indent="1"/>
    </xf>
    <xf numFmtId="0" fontId="57" fillId="7" borderId="27" xfId="0" applyFont="1" applyFill="1" applyBorder="1" applyAlignment="1"/>
    <xf numFmtId="0" fontId="0" fillId="0" borderId="28" xfId="0" applyBorder="1" applyAlignment="1"/>
    <xf numFmtId="0" fontId="0" fillId="0" borderId="29" xfId="0" applyBorder="1" applyAlignment="1"/>
    <xf numFmtId="0" fontId="43" fillId="2" borderId="20" xfId="0" applyFont="1" applyFill="1" applyBorder="1" applyAlignment="1">
      <alignment horizontal="center" vertical="center"/>
    </xf>
    <xf numFmtId="0" fontId="15" fillId="0" borderId="0" xfId="0" applyFont="1" applyAlignment="1">
      <alignment wrapText="1"/>
    </xf>
    <xf numFmtId="0" fontId="58" fillId="2" borderId="0" xfId="2" applyFont="1" applyFill="1" applyBorder="1" applyAlignment="1">
      <alignment horizontal="left" vertical="center" indent="1"/>
    </xf>
    <xf numFmtId="0" fontId="51" fillId="2" borderId="0" xfId="2" applyFont="1" applyFill="1" applyBorder="1" applyAlignment="1">
      <alignment horizontal="left" vertical="center" indent="1"/>
    </xf>
    <xf numFmtId="0" fontId="59" fillId="3" borderId="25" xfId="0" applyFont="1" applyFill="1" applyBorder="1" applyAlignment="1">
      <alignment horizontal="center" vertical="center" wrapText="1"/>
    </xf>
    <xf numFmtId="0" fontId="59" fillId="3" borderId="26" xfId="0" applyFont="1" applyFill="1" applyBorder="1" applyAlignment="1">
      <alignment horizontal="center" vertical="center" wrapText="1"/>
    </xf>
    <xf numFmtId="0" fontId="28" fillId="2" borderId="0" xfId="0" applyFont="1" applyFill="1" applyAlignment="1"/>
    <xf numFmtId="0" fontId="0" fillId="0" borderId="0" xfId="0" applyAlignment="1"/>
    <xf numFmtId="0" fontId="41" fillId="3" borderId="20" xfId="0" applyFont="1" applyFill="1" applyBorder="1" applyAlignment="1">
      <alignment horizontal="center" vertical="center" wrapText="1"/>
    </xf>
    <xf numFmtId="0" fontId="15" fillId="2" borderId="0" xfId="0" quotePrefix="1" applyFont="1" applyFill="1" applyAlignment="1">
      <alignment horizontal="left" wrapText="1"/>
    </xf>
    <xf numFmtId="0" fontId="15" fillId="2" borderId="0" xfId="0" applyFont="1" applyFill="1" applyAlignment="1">
      <alignment horizontal="left" wrapText="1"/>
    </xf>
    <xf numFmtId="0" fontId="41" fillId="3" borderId="20" xfId="0" applyFont="1" applyFill="1" applyBorder="1" applyAlignment="1">
      <alignment horizontal="left"/>
    </xf>
    <xf numFmtId="0" fontId="15" fillId="0" borderId="20" xfId="0" applyFont="1" applyBorder="1" applyAlignment="1">
      <alignment horizontal="left" vertical="center" wrapText="1" indent="2"/>
    </xf>
    <xf numFmtId="0" fontId="45" fillId="8" borderId="20" xfId="0" quotePrefix="1" applyFont="1" applyFill="1" applyBorder="1" applyAlignment="1">
      <alignment horizontal="center"/>
    </xf>
    <xf numFmtId="0" fontId="20" fillId="2" borderId="0" xfId="2" applyFont="1" applyFill="1" applyAlignment="1"/>
    <xf numFmtId="0" fontId="60" fillId="0" borderId="20" xfId="0" applyFont="1" applyBorder="1" applyAlignment="1">
      <alignment horizontal="left" vertical="center" wrapText="1" indent="1"/>
    </xf>
  </cellXfs>
  <cellStyles count="3">
    <cellStyle name="Hyperlink" xfId="2" builtinId="8"/>
    <cellStyle name="Normal" xfId="0" builtinId="0"/>
    <cellStyle name="Percent" xfId="1" builtinId="5"/>
  </cellStyles>
  <dxfs count="1">
    <dxf>
      <font>
        <color theme="0"/>
      </font>
      <fill>
        <patternFill>
          <bgColor rgb="FFC00000"/>
        </patternFill>
      </fill>
    </dxf>
  </dxfs>
  <tableStyles count="0" defaultTableStyle="TableStyleMedium2" defaultPivotStyle="PivotStyleLight16"/>
  <colors>
    <mruColors>
      <color rgb="FFE5E2D3"/>
      <color rgb="FFD4CFB6"/>
      <color rgb="FFF6F5F0"/>
      <color rgb="FF39732B"/>
      <color rgb="FFEFEDE5"/>
      <color rgb="FFFFE697"/>
      <color rgb="FFF6B38E"/>
      <color rgb="FFED6113"/>
      <color rgb="FFFFAE9B"/>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27114660137447494"/>
          <c:y val="2.3600240548089953E-2"/>
          <c:w val="0.72885339862552523"/>
          <c:h val="0.88130750251507639"/>
        </c:manualLayout>
      </c:layout>
      <c:bar3DChart>
        <c:barDir val="col"/>
        <c:grouping val="clustered"/>
        <c:varyColors val="0"/>
        <c:ser>
          <c:idx val="0"/>
          <c:order val="0"/>
          <c:tx>
            <c:v>Initial Flow Rate (scfm)</c:v>
          </c:tx>
          <c:invertIfNegative val="0"/>
          <c:cat>
            <c:strLit>
              <c:ptCount val="1"/>
              <c:pt idx="0">
                <c:v>LFG Heat Rate (MMBtu/hr)</c:v>
              </c:pt>
            </c:strLit>
          </c:cat>
          <c:val>
            <c:numRef>
              <c:f>Outputs!$E$18</c:f>
              <c:numCache>
                <c:formatCode>#,##0</c:formatCode>
                <c:ptCount val="1"/>
                <c:pt idx="0">
                  <c:v>0</c:v>
                </c:pt>
              </c:numCache>
            </c:numRef>
          </c:val>
          <c:extLst>
            <c:ext xmlns:c16="http://schemas.microsoft.com/office/drawing/2014/chart" uri="{C3380CC4-5D6E-409C-BE32-E72D297353CC}">
              <c16:uniqueId val="{00000000-3D39-4BC6-BE07-7033212EA715}"/>
            </c:ext>
          </c:extLst>
        </c:ser>
        <c:ser>
          <c:idx val="1"/>
          <c:order val="1"/>
          <c:tx>
            <c:v>Adjusted Flow Rate (scfm)</c:v>
          </c:tx>
          <c:spPr>
            <a:solidFill>
              <a:schemeClr val="accent1">
                <a:lumMod val="60000"/>
                <a:lumOff val="40000"/>
              </a:schemeClr>
            </a:solidFill>
          </c:spPr>
          <c:invertIfNegative val="0"/>
          <c:dPt>
            <c:idx val="0"/>
            <c:invertIfNegative val="0"/>
            <c:bubble3D val="0"/>
            <c:spPr>
              <a:solidFill>
                <a:schemeClr val="accent1">
                  <a:lumMod val="40000"/>
                  <a:lumOff val="60000"/>
                </a:schemeClr>
              </a:solidFill>
            </c:spPr>
            <c:extLst>
              <c:ext xmlns:c16="http://schemas.microsoft.com/office/drawing/2014/chart" uri="{C3380CC4-5D6E-409C-BE32-E72D297353CC}">
                <c16:uniqueId val="{00000010-3D39-4BC6-BE07-7033212EA715}"/>
              </c:ext>
            </c:extLst>
          </c:dPt>
          <c:cat>
            <c:strLit>
              <c:ptCount val="1"/>
              <c:pt idx="0">
                <c:v>LFG Heat Rate (MMBtu/hr)</c:v>
              </c:pt>
            </c:strLit>
          </c:cat>
          <c:val>
            <c:numRef>
              <c:f>Outputs!$F$18</c:f>
              <c:numCache>
                <c:formatCode>0</c:formatCode>
                <c:ptCount val="1"/>
                <c:pt idx="0">
                  <c:v>0</c:v>
                </c:pt>
              </c:numCache>
            </c:numRef>
          </c:val>
          <c:extLst>
            <c:ext xmlns:c16="http://schemas.microsoft.com/office/drawing/2014/chart" uri="{C3380CC4-5D6E-409C-BE32-E72D297353CC}">
              <c16:uniqueId val="{00000001-3D39-4BC6-BE07-7033212EA715}"/>
            </c:ext>
          </c:extLst>
        </c:ser>
        <c:dLbls>
          <c:showLegendKey val="0"/>
          <c:showVal val="0"/>
          <c:showCatName val="0"/>
          <c:showSerName val="0"/>
          <c:showPercent val="0"/>
          <c:showBubbleSize val="0"/>
        </c:dLbls>
        <c:gapWidth val="145"/>
        <c:shape val="cylinder"/>
        <c:axId val="54544256"/>
        <c:axId val="54545792"/>
        <c:axId val="0"/>
      </c:bar3DChart>
      <c:catAx>
        <c:axId val="54544256"/>
        <c:scaling>
          <c:orientation val="minMax"/>
        </c:scaling>
        <c:delete val="1"/>
        <c:axPos val="b"/>
        <c:numFmt formatCode="General" sourceLinked="1"/>
        <c:majorTickMark val="out"/>
        <c:minorTickMark val="none"/>
        <c:tickLblPos val="none"/>
        <c:crossAx val="54545792"/>
        <c:crosses val="autoZero"/>
        <c:auto val="1"/>
        <c:lblAlgn val="ctr"/>
        <c:lblOffset val="100"/>
        <c:noMultiLvlLbl val="0"/>
      </c:catAx>
      <c:valAx>
        <c:axId val="54545792"/>
        <c:scaling>
          <c:orientation val="minMax"/>
          <c:min val="0"/>
        </c:scaling>
        <c:delete val="0"/>
        <c:axPos val="l"/>
        <c:majorGridlines/>
        <c:title>
          <c:tx>
            <c:rich>
              <a:bodyPr/>
              <a:lstStyle/>
              <a:p>
                <a:pPr>
                  <a:defRPr/>
                </a:pPr>
                <a:r>
                  <a:rPr lang="en-US"/>
                  <a:t>LFG Flow Rate (scfm)</a:t>
                </a:r>
              </a:p>
            </c:rich>
          </c:tx>
          <c:layout>
            <c:manualLayout>
              <c:xMode val="edge"/>
              <c:yMode val="edge"/>
              <c:x val="4.1940099953259272E-2"/>
              <c:y val="0.3617731311986479"/>
            </c:manualLayout>
          </c:layout>
          <c:overlay val="0"/>
        </c:title>
        <c:numFmt formatCode="#,##0" sourceLinked="1"/>
        <c:majorTickMark val="out"/>
        <c:minorTickMark val="none"/>
        <c:tickLblPos val="nextTo"/>
        <c:crossAx val="54544256"/>
        <c:crosses val="autoZero"/>
        <c:crossBetween val="between"/>
      </c:valAx>
    </c:plotArea>
    <c:legend>
      <c:legendPos val="r"/>
      <c:layout>
        <c:manualLayout>
          <c:xMode val="edge"/>
          <c:yMode val="edge"/>
          <c:x val="5.5872917846053576E-2"/>
          <c:y val="0.87745713603981346"/>
          <c:w val="0.92234058977921851"/>
          <c:h val="8.4651236777221042E-2"/>
        </c:manualLayout>
      </c:layout>
      <c:overlay val="0"/>
      <c:spPr>
        <a:solidFill>
          <a:schemeClr val="bg1"/>
        </a:solidFill>
      </c:spPr>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60"/>
      <c:rotY val="180"/>
      <c:depthPercent val="100"/>
      <c:rAngAx val="0"/>
      <c:perspective val="2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7403336327925473E-2"/>
          <c:y val="1.9353450238850139E-2"/>
          <c:w val="0.86965386038154635"/>
          <c:h val="0.80258750900192766"/>
        </c:manualLayout>
      </c:layout>
      <c:pie3DChart>
        <c:varyColors val="1"/>
        <c:ser>
          <c:idx val="0"/>
          <c:order val="0"/>
          <c:dPt>
            <c:idx val="0"/>
            <c:bubble3D val="0"/>
            <c:spPr>
              <a:solidFill>
                <a:schemeClr val="accent1"/>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2-7307-48F8-98F1-A69618F1F77D}"/>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7307-48F8-98F1-A69618F1F77D}"/>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4-7307-48F8-98F1-A69618F1F77D}"/>
              </c:ext>
            </c:extLst>
          </c:dPt>
          <c:dPt>
            <c:idx val="3"/>
            <c:bubble3D val="0"/>
            <c:spPr>
              <a:solidFill>
                <a:schemeClr val="accent6"/>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7307-48F8-98F1-A69618F1F77D}"/>
              </c:ext>
            </c:extLst>
          </c:dPt>
          <c:dLbls>
            <c:dLbl>
              <c:idx val="0"/>
              <c:layout>
                <c:manualLayout>
                  <c:x val="-3.589282883263753E-2"/>
                  <c:y val="8.5302353587171035E-3"/>
                </c:manualLayout>
              </c:layout>
              <c:tx>
                <c:rich>
                  <a:bodyPr/>
                  <a:lstStyle/>
                  <a:p>
                    <a:r>
                      <a:rPr lang="en-US" baseline="0"/>
                      <a:t>N</a:t>
                    </a:r>
                    <a:r>
                      <a:rPr lang="en-US" baseline="-25000"/>
                      <a:t>2</a:t>
                    </a:r>
                  </a:p>
                  <a:p>
                    <a:fld id="{9F79D07E-F96C-4F65-9AF6-971CC826C414}" type="VALUE">
                      <a:rPr lang="en-US"/>
                      <a:pPr/>
                      <a:t>[VALUE]</a:t>
                    </a:fld>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7307-48F8-98F1-A69618F1F77D}"/>
                </c:ext>
              </c:extLst>
            </c:dLbl>
            <c:dLbl>
              <c:idx val="1"/>
              <c:layout>
                <c:manualLayout>
                  <c:x val="0.25623710402536309"/>
                  <c:y val="0.1009159448232614"/>
                </c:manualLayout>
              </c:layout>
              <c:tx>
                <c:rich>
                  <a:bodyPr/>
                  <a:lstStyle/>
                  <a:p>
                    <a:r>
                      <a:rPr lang="en-US"/>
                      <a:t>CH</a:t>
                    </a:r>
                    <a:r>
                      <a:rPr lang="en-US" baseline="-25000"/>
                      <a:t>4</a:t>
                    </a:r>
                  </a:p>
                  <a:p>
                    <a:fld id="{FC0B298C-2687-4243-B426-C509C4C1CE5E}" type="VALUE">
                      <a:rPr lang="en-US"/>
                      <a:pPr/>
                      <a:t>[VALUE]</a:t>
                    </a:fld>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7307-48F8-98F1-A69618F1F77D}"/>
                </c:ext>
              </c:extLst>
            </c:dLbl>
            <c:dLbl>
              <c:idx val="2"/>
              <c:layout>
                <c:manualLayout>
                  <c:x val="-0.19497258387256042"/>
                  <c:y val="-7.7747501977823402E-2"/>
                </c:manualLayout>
              </c:layout>
              <c:tx>
                <c:rich>
                  <a:bodyPr/>
                  <a:lstStyle/>
                  <a:p>
                    <a:r>
                      <a:rPr lang="en-US" baseline="0"/>
                      <a:t>CO</a:t>
                    </a:r>
                    <a:r>
                      <a:rPr lang="en-US" baseline="-25000"/>
                      <a:t>2</a:t>
                    </a:r>
                  </a:p>
                  <a:p>
                    <a:fld id="{723D5781-B9D6-4384-ABD5-4A66B090FD5A}" type="VALUE">
                      <a:rPr lang="en-US"/>
                      <a:pPr/>
                      <a:t>[VALUE]</a:t>
                    </a:fld>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4-7307-48F8-98F1-A69618F1F77D}"/>
                </c:ext>
              </c:extLst>
            </c:dLbl>
            <c:dLbl>
              <c:idx val="3"/>
              <c:layout>
                <c:manualLayout>
                  <c:x val="0.10531733868836862"/>
                  <c:y val="1.5803194337295611E-2"/>
                </c:manualLayout>
              </c:layout>
              <c:tx>
                <c:rich>
                  <a:bodyPr/>
                  <a:lstStyle/>
                  <a:p>
                    <a:r>
                      <a:rPr lang="en-US" baseline="0"/>
                      <a:t>O</a:t>
                    </a:r>
                    <a:r>
                      <a:rPr lang="en-US" baseline="-25000"/>
                      <a:t>2</a:t>
                    </a:r>
                  </a:p>
                  <a:p>
                    <a:fld id="{113052C4-4256-4835-B1B7-8D6A99E5C563}" type="VALUE">
                      <a:rPr lang="en-US"/>
                      <a:pPr/>
                      <a:t>[VALUE]</a:t>
                    </a:fld>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7307-48F8-98F1-A69618F1F77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0"/>
            <c:showBubbleSize val="0"/>
            <c:separator>
</c:separator>
            <c:showLeaderLines val="1"/>
            <c:leaderLines>
              <c:spPr>
                <a:ln w="9525">
                  <a:solidFill>
                    <a:schemeClr val="tx1"/>
                  </a:solidFill>
                </a:ln>
                <a:effectLst/>
              </c:spPr>
            </c:leaderLines>
            <c:extLst>
              <c:ext xmlns:c15="http://schemas.microsoft.com/office/drawing/2012/chart" uri="{CE6537A1-D6FC-4f65-9D91-7224C49458BB}"/>
            </c:extLst>
          </c:dLbls>
          <c:val>
            <c:numRef>
              <c:f>Outputs!$F$13:$F$16</c:f>
              <c:numCache>
                <c:formatCode>0.0%</c:formatCode>
                <c:ptCount val="4"/>
                <c:pt idx="0">
                  <c:v>0.05</c:v>
                </c:pt>
                <c:pt idx="1">
                  <c:v>0.52499999999999991</c:v>
                </c:pt>
                <c:pt idx="2">
                  <c:v>0.42000000000000004</c:v>
                </c:pt>
                <c:pt idx="3">
                  <c:v>5.0000000000000001E-3</c:v>
                </c:pt>
              </c:numCache>
            </c:numRef>
          </c:val>
          <c:extLst>
            <c:ext xmlns:c16="http://schemas.microsoft.com/office/drawing/2014/chart" uri="{C3380CC4-5D6E-409C-BE32-E72D297353CC}">
              <c16:uniqueId val="{00000000-7307-48F8-98F1-A69618F1F77D}"/>
            </c:ext>
          </c:extLst>
        </c:ser>
        <c:dLbls>
          <c:showLegendKey val="0"/>
          <c:showVal val="1"/>
          <c:showCatName val="0"/>
          <c:showSerName val="0"/>
          <c:showPercent val="0"/>
          <c:showBubbleSize val="0"/>
          <c:showLeaderLines val="1"/>
        </c:dLbls>
      </c:pie3DChart>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27114660137447494"/>
          <c:y val="2.3600240548089953E-2"/>
          <c:w val="0.72885339862552523"/>
          <c:h val="0.88130750251507639"/>
        </c:manualLayout>
      </c:layout>
      <c:bar3DChart>
        <c:barDir val="col"/>
        <c:grouping val="clustered"/>
        <c:varyColors val="0"/>
        <c:ser>
          <c:idx val="0"/>
          <c:order val="0"/>
          <c:tx>
            <c:v>Initial Heat Rate (MMBtu/hr)</c:v>
          </c:tx>
          <c:spPr>
            <a:solidFill>
              <a:srgbClr val="ED6113"/>
            </a:solidFill>
          </c:spPr>
          <c:invertIfNegative val="0"/>
          <c:dPt>
            <c:idx val="0"/>
            <c:invertIfNegative val="0"/>
            <c:bubble3D val="0"/>
            <c:spPr>
              <a:solidFill>
                <a:schemeClr val="accent2"/>
              </a:solidFill>
            </c:spPr>
            <c:extLst>
              <c:ext xmlns:c16="http://schemas.microsoft.com/office/drawing/2014/chart" uri="{C3380CC4-5D6E-409C-BE32-E72D297353CC}">
                <c16:uniqueId val="{00000002-B0DF-4DFA-91C8-9B4CF368EBBD}"/>
              </c:ext>
            </c:extLst>
          </c:dPt>
          <c:cat>
            <c:strLit>
              <c:ptCount val="1"/>
              <c:pt idx="0">
                <c:v>LFG Heat Rate (MMBtu/hr)</c:v>
              </c:pt>
            </c:strLit>
          </c:cat>
          <c:val>
            <c:numRef>
              <c:f>Outputs!$E$20</c:f>
              <c:numCache>
                <c:formatCode>0</c:formatCode>
                <c:ptCount val="1"/>
                <c:pt idx="0">
                  <c:v>0</c:v>
                </c:pt>
              </c:numCache>
            </c:numRef>
          </c:val>
          <c:extLst>
            <c:ext xmlns:c16="http://schemas.microsoft.com/office/drawing/2014/chart" uri="{C3380CC4-5D6E-409C-BE32-E72D297353CC}">
              <c16:uniqueId val="{00000000-B0DF-4DFA-91C8-9B4CF368EBBD}"/>
            </c:ext>
          </c:extLst>
        </c:ser>
        <c:ser>
          <c:idx val="1"/>
          <c:order val="1"/>
          <c:tx>
            <c:v>Adjusted Heat Rate (MMBtu/hr)</c:v>
          </c:tx>
          <c:spPr>
            <a:solidFill>
              <a:schemeClr val="accent2">
                <a:lumMod val="60000"/>
                <a:lumOff val="40000"/>
              </a:schemeClr>
            </a:solidFill>
          </c:spPr>
          <c:invertIfNegative val="0"/>
          <c:cat>
            <c:strLit>
              <c:ptCount val="1"/>
              <c:pt idx="0">
                <c:v>LFG Heat Rate (MMBtu/hr)</c:v>
              </c:pt>
            </c:strLit>
          </c:cat>
          <c:val>
            <c:numRef>
              <c:f>Outputs!$F$20</c:f>
              <c:numCache>
                <c:formatCode>0</c:formatCode>
                <c:ptCount val="1"/>
                <c:pt idx="0">
                  <c:v>0</c:v>
                </c:pt>
              </c:numCache>
            </c:numRef>
          </c:val>
          <c:extLst>
            <c:ext xmlns:c16="http://schemas.microsoft.com/office/drawing/2014/chart" uri="{C3380CC4-5D6E-409C-BE32-E72D297353CC}">
              <c16:uniqueId val="{00000001-B0DF-4DFA-91C8-9B4CF368EBBD}"/>
            </c:ext>
          </c:extLst>
        </c:ser>
        <c:dLbls>
          <c:showLegendKey val="0"/>
          <c:showVal val="0"/>
          <c:showCatName val="0"/>
          <c:showSerName val="0"/>
          <c:showPercent val="0"/>
          <c:showBubbleSize val="0"/>
        </c:dLbls>
        <c:gapWidth val="145"/>
        <c:shape val="cylinder"/>
        <c:axId val="56888704"/>
        <c:axId val="56894592"/>
        <c:axId val="0"/>
      </c:bar3DChart>
      <c:catAx>
        <c:axId val="56888704"/>
        <c:scaling>
          <c:orientation val="minMax"/>
        </c:scaling>
        <c:delete val="1"/>
        <c:axPos val="b"/>
        <c:numFmt formatCode="General" sourceLinked="1"/>
        <c:majorTickMark val="out"/>
        <c:minorTickMark val="none"/>
        <c:tickLblPos val="none"/>
        <c:crossAx val="56894592"/>
        <c:crosses val="autoZero"/>
        <c:auto val="1"/>
        <c:lblAlgn val="ctr"/>
        <c:lblOffset val="100"/>
        <c:noMultiLvlLbl val="0"/>
      </c:catAx>
      <c:valAx>
        <c:axId val="56894592"/>
        <c:scaling>
          <c:orientation val="minMax"/>
          <c:min val="0"/>
        </c:scaling>
        <c:delete val="0"/>
        <c:axPos val="l"/>
        <c:majorGridlines/>
        <c:title>
          <c:tx>
            <c:rich>
              <a:bodyPr/>
              <a:lstStyle/>
              <a:p>
                <a:pPr>
                  <a:defRPr/>
                </a:pPr>
                <a:r>
                  <a:rPr lang="en-US"/>
                  <a:t>LFG Heat Rate (MMBtu/hr)</a:t>
                </a:r>
              </a:p>
            </c:rich>
          </c:tx>
          <c:layout>
            <c:manualLayout>
              <c:xMode val="edge"/>
              <c:yMode val="edge"/>
              <c:x val="2.657498292165535E-2"/>
              <c:y val="0.32352606717365501"/>
            </c:manualLayout>
          </c:layout>
          <c:overlay val="0"/>
        </c:title>
        <c:numFmt formatCode="0.00" sourceLinked="0"/>
        <c:majorTickMark val="out"/>
        <c:minorTickMark val="none"/>
        <c:tickLblPos val="nextTo"/>
        <c:crossAx val="56888704"/>
        <c:crosses val="autoZero"/>
        <c:crossBetween val="between"/>
      </c:valAx>
    </c:plotArea>
    <c:legend>
      <c:legendPos val="r"/>
      <c:layout>
        <c:manualLayout>
          <c:xMode val="edge"/>
          <c:yMode val="edge"/>
          <c:x val="5.5872917846053576E-2"/>
          <c:y val="0.87745713603981346"/>
          <c:w val="0.92234058977921851"/>
          <c:h val="8.4651236777221042E-2"/>
        </c:manualLayout>
      </c:layout>
      <c:overlay val="0"/>
      <c:spPr>
        <a:solidFill>
          <a:schemeClr val="bg1"/>
        </a:solidFill>
      </c:spPr>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Field Condition Ranking Matrix'!A1"/><Relationship Id="rId2" Type="http://schemas.openxmlformats.org/officeDocument/2006/relationships/hyperlink" Target="#'Technology Matrix'!A1"/><Relationship Id="rId1" Type="http://schemas.openxmlformats.org/officeDocument/2006/relationships/image" Target="../media/image1.png"/><Relationship Id="rId5" Type="http://schemas.openxmlformats.org/officeDocument/2006/relationships/hyperlink" Target="#References!A1"/><Relationship Id="rId4" Type="http://schemas.openxmlformats.org/officeDocument/2006/relationships/hyperlink" Target="#Outputs!A1"/></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57150</xdr:rowOff>
    </xdr:from>
    <xdr:to>
      <xdr:col>1</xdr:col>
      <xdr:colOff>933450</xdr:colOff>
      <xdr:row>4</xdr:row>
      <xdr:rowOff>174029</xdr:rowOff>
    </xdr:to>
    <xdr:pic>
      <xdr:nvPicPr>
        <xdr:cNvPr id="2" name="Picture 1">
          <a:extLst>
            <a:ext uri="{FF2B5EF4-FFF2-40B4-BE49-F238E27FC236}">
              <a16:creationId xmlns:a16="http://schemas.microsoft.com/office/drawing/2014/main" id="{0593008E-8C8D-4B16-9BDD-00E39D0280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1" y="57150"/>
          <a:ext cx="914399" cy="8407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19051</xdr:colOff>
      <xdr:row>0</xdr:row>
      <xdr:rowOff>57150</xdr:rowOff>
    </xdr:from>
    <xdr:to>
      <xdr:col>1</xdr:col>
      <xdr:colOff>933450</xdr:colOff>
      <xdr:row>4</xdr:row>
      <xdr:rowOff>174029</xdr:rowOff>
    </xdr:to>
    <xdr:pic>
      <xdr:nvPicPr>
        <xdr:cNvPr id="5" name="Picture 4">
          <a:extLst>
            <a:ext uri="{FF2B5EF4-FFF2-40B4-BE49-F238E27FC236}">
              <a16:creationId xmlns:a16="http://schemas.microsoft.com/office/drawing/2014/main" id="{1D6DD867-FB59-440B-8F55-DAC43E5B04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1" y="57150"/>
          <a:ext cx="914399" cy="840779"/>
        </a:xfrm>
        <a:prstGeom prst="rect">
          <a:avLst/>
        </a:prstGeom>
      </xdr:spPr>
    </xdr:pic>
    <xdr:clientData/>
  </xdr:twoCellAnchor>
  <xdr:twoCellAnchor>
    <xdr:from>
      <xdr:col>1</xdr:col>
      <xdr:colOff>176212</xdr:colOff>
      <xdr:row>7</xdr:row>
      <xdr:rowOff>9524</xdr:rowOff>
    </xdr:from>
    <xdr:to>
      <xdr:col>1</xdr:col>
      <xdr:colOff>909637</xdr:colOff>
      <xdr:row>10</xdr:row>
      <xdr:rowOff>0</xdr:rowOff>
    </xdr:to>
    <xdr:grpSp>
      <xdr:nvGrpSpPr>
        <xdr:cNvPr id="7" name="Group 6">
          <a:extLst>
            <a:ext uri="{FF2B5EF4-FFF2-40B4-BE49-F238E27FC236}">
              <a16:creationId xmlns:a16="http://schemas.microsoft.com/office/drawing/2014/main" id="{3A678B38-852D-4433-B7D4-18B5394CC1A4}"/>
            </a:ext>
          </a:extLst>
        </xdr:cNvPr>
        <xdr:cNvGrpSpPr>
          <a:grpSpLocks noChangeAspect="1"/>
        </xdr:cNvGrpSpPr>
      </xdr:nvGrpSpPr>
      <xdr:grpSpPr>
        <a:xfrm>
          <a:off x="385762" y="1285874"/>
          <a:ext cx="733425" cy="733426"/>
          <a:chOff x="204787" y="2285999"/>
          <a:chExt cx="733425" cy="740209"/>
        </a:xfrm>
      </xdr:grpSpPr>
      <xdr:sp macro="" textlink="">
        <xdr:nvSpPr>
          <xdr:cNvPr id="4" name="Oval 3">
            <a:extLst>
              <a:ext uri="{FF2B5EF4-FFF2-40B4-BE49-F238E27FC236}">
                <a16:creationId xmlns:a16="http://schemas.microsoft.com/office/drawing/2014/main" id="{FDB636A1-2232-4038-8AC7-DBB7284338F7}"/>
              </a:ext>
            </a:extLst>
          </xdr:cNvPr>
          <xdr:cNvSpPr/>
        </xdr:nvSpPr>
        <xdr:spPr>
          <a:xfrm>
            <a:off x="204787" y="2285999"/>
            <a:ext cx="733425" cy="733425"/>
          </a:xfrm>
          <a:prstGeom prst="ellipse">
            <a:avLst/>
          </a:prstGeom>
          <a:solidFill>
            <a:srgbClr val="39732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bIns="0" rtlCol="0" anchor="b"/>
          <a:lstStyle/>
          <a:p>
            <a:pPr algn="ctr"/>
            <a:endParaRPr lang="en-US" sz="2800" b="1">
              <a:solidFill>
                <a:srgbClr val="E5E2D3"/>
              </a:solidFill>
            </a:endParaRPr>
          </a:p>
        </xdr:txBody>
      </xdr:sp>
      <xdr:sp macro="" textlink="">
        <xdr:nvSpPr>
          <xdr:cNvPr id="6" name="TextBox 5">
            <a:extLst>
              <a:ext uri="{FF2B5EF4-FFF2-40B4-BE49-F238E27FC236}">
                <a16:creationId xmlns:a16="http://schemas.microsoft.com/office/drawing/2014/main" id="{E23037E8-67D3-4152-ADC1-8CC700F7EF09}"/>
              </a:ext>
            </a:extLst>
          </xdr:cNvPr>
          <xdr:cNvSpPr txBox="1"/>
        </xdr:nvSpPr>
        <xdr:spPr>
          <a:xfrm>
            <a:off x="288410" y="2343150"/>
            <a:ext cx="56618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1600" b="1">
                <a:solidFill>
                  <a:schemeClr val="accent3">
                    <a:lumMod val="60000"/>
                    <a:lumOff val="40000"/>
                  </a:schemeClr>
                </a:solidFill>
              </a:rPr>
              <a:t>Step</a:t>
            </a:r>
          </a:p>
        </xdr:txBody>
      </xdr:sp>
      <xdr:sp macro="" textlink="">
        <xdr:nvSpPr>
          <xdr:cNvPr id="8" name="TextBox 7">
            <a:extLst>
              <a:ext uri="{FF2B5EF4-FFF2-40B4-BE49-F238E27FC236}">
                <a16:creationId xmlns:a16="http://schemas.microsoft.com/office/drawing/2014/main" id="{686CE7BC-265A-4926-B13C-1B940D2459F2}"/>
              </a:ext>
            </a:extLst>
          </xdr:cNvPr>
          <xdr:cNvSpPr txBox="1"/>
        </xdr:nvSpPr>
        <xdr:spPr>
          <a:xfrm>
            <a:off x="378655" y="2495550"/>
            <a:ext cx="366639"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800" b="1">
                <a:solidFill>
                  <a:srgbClr val="E5E2D3"/>
                </a:solidFill>
              </a:rPr>
              <a:t>1</a:t>
            </a:r>
          </a:p>
        </xdr:txBody>
      </xdr:sp>
    </xdr:grpSp>
    <xdr:clientData/>
  </xdr:twoCellAnchor>
  <xdr:twoCellAnchor>
    <xdr:from>
      <xdr:col>1</xdr:col>
      <xdr:colOff>176212</xdr:colOff>
      <xdr:row>28</xdr:row>
      <xdr:rowOff>57149</xdr:rowOff>
    </xdr:from>
    <xdr:to>
      <xdr:col>1</xdr:col>
      <xdr:colOff>909637</xdr:colOff>
      <xdr:row>31</xdr:row>
      <xdr:rowOff>54408</xdr:rowOff>
    </xdr:to>
    <xdr:grpSp>
      <xdr:nvGrpSpPr>
        <xdr:cNvPr id="10" name="Group 9">
          <a:extLst>
            <a:ext uri="{FF2B5EF4-FFF2-40B4-BE49-F238E27FC236}">
              <a16:creationId xmlns:a16="http://schemas.microsoft.com/office/drawing/2014/main" id="{D33CA8BF-7B95-426B-957F-BF76383E96EA}"/>
            </a:ext>
          </a:extLst>
        </xdr:cNvPr>
        <xdr:cNvGrpSpPr>
          <a:grpSpLocks noChangeAspect="1"/>
        </xdr:cNvGrpSpPr>
      </xdr:nvGrpSpPr>
      <xdr:grpSpPr>
        <a:xfrm>
          <a:off x="385762" y="5657849"/>
          <a:ext cx="733425" cy="740209"/>
          <a:chOff x="204787" y="2285999"/>
          <a:chExt cx="733425" cy="740209"/>
        </a:xfrm>
      </xdr:grpSpPr>
      <xdr:sp macro="" textlink="">
        <xdr:nvSpPr>
          <xdr:cNvPr id="12" name="Oval 11">
            <a:extLst>
              <a:ext uri="{FF2B5EF4-FFF2-40B4-BE49-F238E27FC236}">
                <a16:creationId xmlns:a16="http://schemas.microsoft.com/office/drawing/2014/main" id="{62BCA628-451A-495C-A8FD-5AB4180F8F23}"/>
              </a:ext>
            </a:extLst>
          </xdr:cNvPr>
          <xdr:cNvSpPr/>
        </xdr:nvSpPr>
        <xdr:spPr>
          <a:xfrm>
            <a:off x="204787" y="2285999"/>
            <a:ext cx="733425" cy="733425"/>
          </a:xfrm>
          <a:prstGeom prst="ellipse">
            <a:avLst/>
          </a:prstGeom>
          <a:solidFill>
            <a:srgbClr val="39732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bIns="0" rtlCol="0" anchor="b"/>
          <a:lstStyle/>
          <a:p>
            <a:pPr algn="ctr"/>
            <a:endParaRPr lang="en-US" sz="2800" b="1">
              <a:solidFill>
                <a:srgbClr val="E5E2D3"/>
              </a:solidFill>
            </a:endParaRPr>
          </a:p>
        </xdr:txBody>
      </xdr:sp>
      <xdr:sp macro="" textlink="">
        <xdr:nvSpPr>
          <xdr:cNvPr id="13" name="TextBox 12">
            <a:extLst>
              <a:ext uri="{FF2B5EF4-FFF2-40B4-BE49-F238E27FC236}">
                <a16:creationId xmlns:a16="http://schemas.microsoft.com/office/drawing/2014/main" id="{7B68569B-856F-4D93-B71C-4705489AAB8C}"/>
              </a:ext>
            </a:extLst>
          </xdr:cNvPr>
          <xdr:cNvSpPr txBox="1"/>
        </xdr:nvSpPr>
        <xdr:spPr>
          <a:xfrm>
            <a:off x="288410" y="2343150"/>
            <a:ext cx="56618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1600" b="1">
                <a:solidFill>
                  <a:schemeClr val="accent3">
                    <a:lumMod val="60000"/>
                    <a:lumOff val="40000"/>
                  </a:schemeClr>
                </a:solidFill>
              </a:rPr>
              <a:t>Step</a:t>
            </a:r>
          </a:p>
        </xdr:txBody>
      </xdr:sp>
      <xdr:sp macro="" textlink="">
        <xdr:nvSpPr>
          <xdr:cNvPr id="14" name="TextBox 13">
            <a:extLst>
              <a:ext uri="{FF2B5EF4-FFF2-40B4-BE49-F238E27FC236}">
                <a16:creationId xmlns:a16="http://schemas.microsoft.com/office/drawing/2014/main" id="{8BC7582D-F64C-473D-9816-5F79FF686DB8}"/>
              </a:ext>
            </a:extLst>
          </xdr:cNvPr>
          <xdr:cNvSpPr txBox="1"/>
        </xdr:nvSpPr>
        <xdr:spPr>
          <a:xfrm>
            <a:off x="378655" y="2495550"/>
            <a:ext cx="366639"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800" b="1">
                <a:solidFill>
                  <a:srgbClr val="E5E2D3"/>
                </a:solidFill>
              </a:rPr>
              <a:t>2</a:t>
            </a:r>
          </a:p>
        </xdr:txBody>
      </xdr:sp>
    </xdr:grpSp>
    <xdr:clientData/>
  </xdr:twoCellAnchor>
  <xdr:twoCellAnchor>
    <xdr:from>
      <xdr:col>1</xdr:col>
      <xdr:colOff>176212</xdr:colOff>
      <xdr:row>37</xdr:row>
      <xdr:rowOff>57149</xdr:rowOff>
    </xdr:from>
    <xdr:to>
      <xdr:col>1</xdr:col>
      <xdr:colOff>909637</xdr:colOff>
      <xdr:row>40</xdr:row>
      <xdr:rowOff>54408</xdr:rowOff>
    </xdr:to>
    <xdr:grpSp>
      <xdr:nvGrpSpPr>
        <xdr:cNvPr id="15" name="Group 14">
          <a:extLst>
            <a:ext uri="{FF2B5EF4-FFF2-40B4-BE49-F238E27FC236}">
              <a16:creationId xmlns:a16="http://schemas.microsoft.com/office/drawing/2014/main" id="{D96F26FF-5A4C-42BD-BE45-9DF2415F92D0}"/>
            </a:ext>
          </a:extLst>
        </xdr:cNvPr>
        <xdr:cNvGrpSpPr>
          <a:grpSpLocks noChangeAspect="1"/>
        </xdr:cNvGrpSpPr>
      </xdr:nvGrpSpPr>
      <xdr:grpSpPr>
        <a:xfrm>
          <a:off x="385762" y="7610474"/>
          <a:ext cx="733425" cy="740209"/>
          <a:chOff x="204787" y="2285999"/>
          <a:chExt cx="733425" cy="740209"/>
        </a:xfrm>
      </xdr:grpSpPr>
      <xdr:sp macro="" textlink="">
        <xdr:nvSpPr>
          <xdr:cNvPr id="16" name="Oval 15">
            <a:extLst>
              <a:ext uri="{FF2B5EF4-FFF2-40B4-BE49-F238E27FC236}">
                <a16:creationId xmlns:a16="http://schemas.microsoft.com/office/drawing/2014/main" id="{ABB55475-8122-4185-9043-C3ADBA257C48}"/>
              </a:ext>
            </a:extLst>
          </xdr:cNvPr>
          <xdr:cNvSpPr/>
        </xdr:nvSpPr>
        <xdr:spPr>
          <a:xfrm>
            <a:off x="204787" y="2285999"/>
            <a:ext cx="733425" cy="733425"/>
          </a:xfrm>
          <a:prstGeom prst="ellipse">
            <a:avLst/>
          </a:prstGeom>
          <a:solidFill>
            <a:srgbClr val="39732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bIns="0" rtlCol="0" anchor="b"/>
          <a:lstStyle/>
          <a:p>
            <a:pPr algn="ctr"/>
            <a:endParaRPr lang="en-US" sz="2800" b="1">
              <a:solidFill>
                <a:srgbClr val="E5E2D3"/>
              </a:solidFill>
            </a:endParaRPr>
          </a:p>
        </xdr:txBody>
      </xdr:sp>
      <xdr:sp macro="" textlink="">
        <xdr:nvSpPr>
          <xdr:cNvPr id="17" name="TextBox 16">
            <a:extLst>
              <a:ext uri="{FF2B5EF4-FFF2-40B4-BE49-F238E27FC236}">
                <a16:creationId xmlns:a16="http://schemas.microsoft.com/office/drawing/2014/main" id="{B1A4AA98-0068-48F3-818A-7C7C2141651F}"/>
              </a:ext>
            </a:extLst>
          </xdr:cNvPr>
          <xdr:cNvSpPr txBox="1"/>
        </xdr:nvSpPr>
        <xdr:spPr>
          <a:xfrm>
            <a:off x="288410" y="2343150"/>
            <a:ext cx="56618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1600" b="1">
                <a:solidFill>
                  <a:schemeClr val="accent3">
                    <a:lumMod val="60000"/>
                    <a:lumOff val="40000"/>
                  </a:schemeClr>
                </a:solidFill>
              </a:rPr>
              <a:t>Step</a:t>
            </a:r>
          </a:p>
        </xdr:txBody>
      </xdr:sp>
      <xdr:sp macro="" textlink="">
        <xdr:nvSpPr>
          <xdr:cNvPr id="18" name="TextBox 17">
            <a:extLst>
              <a:ext uri="{FF2B5EF4-FFF2-40B4-BE49-F238E27FC236}">
                <a16:creationId xmlns:a16="http://schemas.microsoft.com/office/drawing/2014/main" id="{72B23D01-E9C9-454A-86B9-C4E1C6D5EE23}"/>
              </a:ext>
            </a:extLst>
          </xdr:cNvPr>
          <xdr:cNvSpPr txBox="1"/>
        </xdr:nvSpPr>
        <xdr:spPr>
          <a:xfrm>
            <a:off x="378655" y="2495550"/>
            <a:ext cx="366639"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800" b="1">
                <a:solidFill>
                  <a:srgbClr val="E5E2D3"/>
                </a:solidFill>
              </a:rPr>
              <a:t>3</a:t>
            </a:r>
          </a:p>
        </xdr:txBody>
      </xdr:sp>
    </xdr:grpSp>
    <xdr:clientData/>
  </xdr:twoCellAnchor>
  <xdr:twoCellAnchor>
    <xdr:from>
      <xdr:col>1</xdr:col>
      <xdr:colOff>176212</xdr:colOff>
      <xdr:row>53</xdr:row>
      <xdr:rowOff>57149</xdr:rowOff>
    </xdr:from>
    <xdr:to>
      <xdr:col>1</xdr:col>
      <xdr:colOff>909637</xdr:colOff>
      <xdr:row>56</xdr:row>
      <xdr:rowOff>54408</xdr:rowOff>
    </xdr:to>
    <xdr:grpSp>
      <xdr:nvGrpSpPr>
        <xdr:cNvPr id="20" name="Group 19">
          <a:extLst>
            <a:ext uri="{FF2B5EF4-FFF2-40B4-BE49-F238E27FC236}">
              <a16:creationId xmlns:a16="http://schemas.microsoft.com/office/drawing/2014/main" id="{9D7799D7-2158-4736-BD30-9A4CF8FBCAB1}"/>
            </a:ext>
          </a:extLst>
        </xdr:cNvPr>
        <xdr:cNvGrpSpPr>
          <a:grpSpLocks noChangeAspect="1"/>
        </xdr:cNvGrpSpPr>
      </xdr:nvGrpSpPr>
      <xdr:grpSpPr>
        <a:xfrm>
          <a:off x="385762" y="10829924"/>
          <a:ext cx="733425" cy="740209"/>
          <a:chOff x="204787" y="2285999"/>
          <a:chExt cx="733425" cy="740209"/>
        </a:xfrm>
      </xdr:grpSpPr>
      <xdr:sp macro="" textlink="">
        <xdr:nvSpPr>
          <xdr:cNvPr id="21" name="Oval 20">
            <a:extLst>
              <a:ext uri="{FF2B5EF4-FFF2-40B4-BE49-F238E27FC236}">
                <a16:creationId xmlns:a16="http://schemas.microsoft.com/office/drawing/2014/main" id="{14D7B205-FC34-4319-AC71-D39BD89C1C1B}"/>
              </a:ext>
            </a:extLst>
          </xdr:cNvPr>
          <xdr:cNvSpPr/>
        </xdr:nvSpPr>
        <xdr:spPr>
          <a:xfrm>
            <a:off x="204787" y="2285999"/>
            <a:ext cx="733425" cy="733425"/>
          </a:xfrm>
          <a:prstGeom prst="ellipse">
            <a:avLst/>
          </a:prstGeom>
          <a:solidFill>
            <a:srgbClr val="39732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bIns="0" rtlCol="0" anchor="b"/>
          <a:lstStyle/>
          <a:p>
            <a:pPr algn="ctr"/>
            <a:endParaRPr lang="en-US" sz="2800" b="1">
              <a:solidFill>
                <a:srgbClr val="E5E2D3"/>
              </a:solidFill>
            </a:endParaRPr>
          </a:p>
        </xdr:txBody>
      </xdr:sp>
      <xdr:sp macro="" textlink="">
        <xdr:nvSpPr>
          <xdr:cNvPr id="22" name="TextBox 21">
            <a:extLst>
              <a:ext uri="{FF2B5EF4-FFF2-40B4-BE49-F238E27FC236}">
                <a16:creationId xmlns:a16="http://schemas.microsoft.com/office/drawing/2014/main" id="{1107F968-A42B-488E-8668-4414BC5EB43B}"/>
              </a:ext>
            </a:extLst>
          </xdr:cNvPr>
          <xdr:cNvSpPr txBox="1"/>
        </xdr:nvSpPr>
        <xdr:spPr>
          <a:xfrm>
            <a:off x="288410" y="2343150"/>
            <a:ext cx="56618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1600" b="1">
                <a:solidFill>
                  <a:schemeClr val="accent3">
                    <a:lumMod val="60000"/>
                    <a:lumOff val="40000"/>
                  </a:schemeClr>
                </a:solidFill>
              </a:rPr>
              <a:t>Step</a:t>
            </a:r>
          </a:p>
        </xdr:txBody>
      </xdr:sp>
      <xdr:sp macro="" textlink="">
        <xdr:nvSpPr>
          <xdr:cNvPr id="23" name="TextBox 22">
            <a:extLst>
              <a:ext uri="{FF2B5EF4-FFF2-40B4-BE49-F238E27FC236}">
                <a16:creationId xmlns:a16="http://schemas.microsoft.com/office/drawing/2014/main" id="{6A65CCC1-AC34-4DF7-B046-9FA34C0C33B1}"/>
              </a:ext>
            </a:extLst>
          </xdr:cNvPr>
          <xdr:cNvSpPr txBox="1"/>
        </xdr:nvSpPr>
        <xdr:spPr>
          <a:xfrm>
            <a:off x="378655" y="2495550"/>
            <a:ext cx="366639"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800" b="1">
                <a:solidFill>
                  <a:srgbClr val="E5E2D3"/>
                </a:solidFill>
              </a:rPr>
              <a:t>4</a:t>
            </a:r>
          </a:p>
        </xdr:txBody>
      </xdr:sp>
    </xdr:grpSp>
    <xdr:clientData/>
  </xdr:twoCellAnchor>
  <xdr:oneCellAnchor>
    <xdr:from>
      <xdr:col>2</xdr:col>
      <xdr:colOff>28575</xdr:colOff>
      <xdr:row>34</xdr:row>
      <xdr:rowOff>158247</xdr:rowOff>
    </xdr:from>
    <xdr:ext cx="5257800" cy="546603"/>
    <xdr:sp macro="" textlink="">
      <xdr:nvSpPr>
        <xdr:cNvPr id="2" name="TextBox 1">
          <a:hlinkClick xmlns:r="http://schemas.openxmlformats.org/officeDocument/2006/relationships" r:id="rId2"/>
          <a:extLst>
            <a:ext uri="{FF2B5EF4-FFF2-40B4-BE49-F238E27FC236}">
              <a16:creationId xmlns:a16="http://schemas.microsoft.com/office/drawing/2014/main" id="{E31879DC-D30A-4C94-B15F-88A4F2873535}"/>
            </a:ext>
          </a:extLst>
        </xdr:cNvPr>
        <xdr:cNvSpPr txBox="1"/>
      </xdr:nvSpPr>
      <xdr:spPr>
        <a:xfrm>
          <a:off x="1219200" y="8959347"/>
          <a:ext cx="5257800" cy="546603"/>
        </a:xfrm>
        <a:prstGeom prst="rect">
          <a:avLst/>
        </a:prstGeom>
        <a:solidFill>
          <a:srgbClr val="EFEDE5">
            <a:alpha val="40000"/>
          </a:srgbClr>
        </a:solidFill>
        <a:scene3d>
          <a:camera prst="orthographicFront"/>
          <a:lightRig rig="threePt" dir="t">
            <a:rot lat="0" lon="0" rev="3600000"/>
          </a:lightRig>
        </a:scene3d>
        <a:sp3d extrusionH="6350" prstMaterial="matte">
          <a:bevelT w="63500" h="63500"/>
          <a:bevelB/>
        </a:sp3d>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1400" b="1">
              <a:solidFill>
                <a:srgbClr val="39732B"/>
              </a:solidFill>
            </a:rPr>
            <a:t>Go to TECHNOLOGY MATRIX for nitrogen ranges for various </a:t>
          </a:r>
        </a:p>
        <a:p>
          <a:pPr algn="ctr"/>
          <a:r>
            <a:rPr lang="en-US" sz="1400" b="1">
              <a:solidFill>
                <a:srgbClr val="39732B"/>
              </a:solidFill>
            </a:rPr>
            <a:t>LFG-to-RNG treatment technologies.</a:t>
          </a:r>
        </a:p>
      </xdr:txBody>
    </xdr:sp>
    <xdr:clientData/>
  </xdr:oneCellAnchor>
  <xdr:oneCellAnchor>
    <xdr:from>
      <xdr:col>2</xdr:col>
      <xdr:colOff>28575</xdr:colOff>
      <xdr:row>40</xdr:row>
      <xdr:rowOff>163743</xdr:rowOff>
    </xdr:from>
    <xdr:ext cx="5257800" cy="342786"/>
    <xdr:sp macro="" textlink="">
      <xdr:nvSpPr>
        <xdr:cNvPr id="24" name="TextBox 23">
          <a:hlinkClick xmlns:r="http://schemas.openxmlformats.org/officeDocument/2006/relationships" r:id="rId3"/>
          <a:extLst>
            <a:ext uri="{FF2B5EF4-FFF2-40B4-BE49-F238E27FC236}">
              <a16:creationId xmlns:a16="http://schemas.microsoft.com/office/drawing/2014/main" id="{D7D63550-5BEF-463A-A2DF-5F4A488C1619}"/>
            </a:ext>
          </a:extLst>
        </xdr:cNvPr>
        <xdr:cNvSpPr txBox="1"/>
      </xdr:nvSpPr>
      <xdr:spPr>
        <a:xfrm>
          <a:off x="1219200" y="10307868"/>
          <a:ext cx="5257800" cy="342786"/>
        </a:xfrm>
        <a:prstGeom prst="rect">
          <a:avLst/>
        </a:prstGeom>
        <a:solidFill>
          <a:srgbClr val="EFEDE5">
            <a:alpha val="40000"/>
          </a:srgbClr>
        </a:solidFill>
        <a:scene3d>
          <a:camera prst="orthographicFront"/>
          <a:lightRig rig="threePt" dir="t">
            <a:rot lat="0" lon="0" rev="3600000"/>
          </a:lightRig>
        </a:scene3d>
        <a:sp3d extrusionH="6350" prstMaterial="matte">
          <a:bevelT w="63500" h="63500"/>
          <a:bevelB/>
        </a:sp3d>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1400" b="1">
              <a:solidFill>
                <a:srgbClr val="39732B"/>
              </a:solidFill>
            </a:rPr>
            <a:t>Go to FIELD</a:t>
          </a:r>
          <a:r>
            <a:rPr lang="en-US" sz="1400" b="1" baseline="0">
              <a:solidFill>
                <a:srgbClr val="39732B"/>
              </a:solidFill>
            </a:rPr>
            <a:t> CONDITION RANKING MATRIX</a:t>
          </a:r>
          <a:endParaRPr lang="en-US" sz="1400" b="1">
            <a:solidFill>
              <a:srgbClr val="39732B"/>
            </a:solidFill>
          </a:endParaRPr>
        </a:p>
      </xdr:txBody>
    </xdr:sp>
    <xdr:clientData/>
  </xdr:oneCellAnchor>
  <xdr:oneCellAnchor>
    <xdr:from>
      <xdr:col>1</xdr:col>
      <xdr:colOff>38100</xdr:colOff>
      <xdr:row>63</xdr:row>
      <xdr:rowOff>49443</xdr:rowOff>
    </xdr:from>
    <xdr:ext cx="11144250" cy="342786"/>
    <xdr:sp macro="" textlink="">
      <xdr:nvSpPr>
        <xdr:cNvPr id="25" name="TextBox 24">
          <a:hlinkClick xmlns:r="http://schemas.openxmlformats.org/officeDocument/2006/relationships" r:id="rId4"/>
          <a:extLst>
            <a:ext uri="{FF2B5EF4-FFF2-40B4-BE49-F238E27FC236}">
              <a16:creationId xmlns:a16="http://schemas.microsoft.com/office/drawing/2014/main" id="{31A91708-9E72-44C9-BFDA-FA78EF41E260}"/>
            </a:ext>
          </a:extLst>
        </xdr:cNvPr>
        <xdr:cNvSpPr txBox="1"/>
      </xdr:nvSpPr>
      <xdr:spPr>
        <a:xfrm>
          <a:off x="247650" y="14794143"/>
          <a:ext cx="11144250" cy="342786"/>
        </a:xfrm>
        <a:prstGeom prst="rect">
          <a:avLst/>
        </a:prstGeom>
        <a:solidFill>
          <a:srgbClr val="EFEDE5">
            <a:alpha val="40000"/>
          </a:srgbClr>
        </a:solidFill>
        <a:scene3d>
          <a:camera prst="orthographicFront"/>
          <a:lightRig rig="threePt" dir="t">
            <a:rot lat="0" lon="0" rev="3600000"/>
          </a:lightRig>
        </a:scene3d>
        <a:sp3d extrusionH="6350" prstMaterial="matte">
          <a:bevelT w="63500" h="63500"/>
          <a:bevelB/>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600" b="1">
              <a:solidFill>
                <a:srgbClr val="39732B"/>
              </a:solidFill>
            </a:rPr>
            <a:t>Go to OUTPUTS</a:t>
          </a:r>
        </a:p>
      </xdr:txBody>
    </xdr:sp>
    <xdr:clientData/>
  </xdr:oneCellAnchor>
  <xdr:oneCellAnchor>
    <xdr:from>
      <xdr:col>1</xdr:col>
      <xdr:colOff>9525</xdr:colOff>
      <xdr:row>74</xdr:row>
      <xdr:rowOff>144693</xdr:rowOff>
    </xdr:from>
    <xdr:ext cx="1990725" cy="342786"/>
    <xdr:sp macro="" textlink="">
      <xdr:nvSpPr>
        <xdr:cNvPr id="26" name="TextBox 25">
          <a:hlinkClick xmlns:r="http://schemas.openxmlformats.org/officeDocument/2006/relationships" r:id="rId5"/>
          <a:extLst>
            <a:ext uri="{FF2B5EF4-FFF2-40B4-BE49-F238E27FC236}">
              <a16:creationId xmlns:a16="http://schemas.microsoft.com/office/drawing/2014/main" id="{B887BF85-7932-464A-83EE-E39933977894}"/>
            </a:ext>
          </a:extLst>
        </xdr:cNvPr>
        <xdr:cNvSpPr txBox="1"/>
      </xdr:nvSpPr>
      <xdr:spPr>
        <a:xfrm>
          <a:off x="219075" y="16880118"/>
          <a:ext cx="1990725" cy="342786"/>
        </a:xfrm>
        <a:prstGeom prst="rect">
          <a:avLst/>
        </a:prstGeom>
        <a:solidFill>
          <a:srgbClr val="EFEDE5">
            <a:alpha val="40000"/>
          </a:srgbClr>
        </a:solidFill>
        <a:scene3d>
          <a:camera prst="orthographicFront"/>
          <a:lightRig rig="threePt" dir="t">
            <a:rot lat="0" lon="0" rev="3600000"/>
          </a:lightRig>
        </a:scene3d>
        <a:sp3d extrusionH="6350" prstMaterial="matte">
          <a:bevelT w="63500" h="63500"/>
          <a:bevelB/>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600" b="1">
              <a:solidFill>
                <a:srgbClr val="39732B"/>
              </a:solidFill>
            </a:rPr>
            <a:t>Go to REFERENCES</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314326</xdr:colOff>
      <xdr:row>26</xdr:row>
      <xdr:rowOff>104775</xdr:rowOff>
    </xdr:from>
    <xdr:to>
      <xdr:col>5</xdr:col>
      <xdr:colOff>352426</xdr:colOff>
      <xdr:row>48</xdr:row>
      <xdr:rowOff>152401</xdr:rowOff>
    </xdr:to>
    <xdr:graphicFrame macro="">
      <xdr:nvGraphicFramePr>
        <xdr:cNvPr id="3" name="Chart 2">
          <a:extLst>
            <a:ext uri="{FF2B5EF4-FFF2-40B4-BE49-F238E27FC236}">
              <a16:creationId xmlns:a16="http://schemas.microsoft.com/office/drawing/2014/main" id="{622E5489-DBD9-4F53-9A10-CAD397CEBF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85725</xdr:rowOff>
    </xdr:from>
    <xdr:to>
      <xdr:col>1</xdr:col>
      <xdr:colOff>609599</xdr:colOff>
      <xdr:row>4</xdr:row>
      <xdr:rowOff>164504</xdr:rowOff>
    </xdr:to>
    <xdr:pic>
      <xdr:nvPicPr>
        <xdr:cNvPr id="5" name="Picture 4">
          <a:extLst>
            <a:ext uri="{FF2B5EF4-FFF2-40B4-BE49-F238E27FC236}">
              <a16:creationId xmlns:a16="http://schemas.microsoft.com/office/drawing/2014/main" id="{02DE6BA4-85A9-4FF4-B4A2-DDA595249B8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85725"/>
          <a:ext cx="914399" cy="840779"/>
        </a:xfrm>
        <a:prstGeom prst="rect">
          <a:avLst/>
        </a:prstGeom>
      </xdr:spPr>
    </xdr:pic>
    <xdr:clientData/>
  </xdr:twoCellAnchor>
  <xdr:twoCellAnchor>
    <xdr:from>
      <xdr:col>6</xdr:col>
      <xdr:colOff>552450</xdr:colOff>
      <xdr:row>11</xdr:row>
      <xdr:rowOff>71437</xdr:rowOff>
    </xdr:from>
    <xdr:to>
      <xdr:col>10</xdr:col>
      <xdr:colOff>200025</xdr:colOff>
      <xdr:row>22</xdr:row>
      <xdr:rowOff>161925</xdr:rowOff>
    </xdr:to>
    <xdr:graphicFrame macro="">
      <xdr:nvGraphicFramePr>
        <xdr:cNvPr id="8" name="Chart 7">
          <a:extLst>
            <a:ext uri="{FF2B5EF4-FFF2-40B4-BE49-F238E27FC236}">
              <a16:creationId xmlns:a16="http://schemas.microsoft.com/office/drawing/2014/main" id="{ACB42A94-A673-4891-8013-D3E569D159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38100</xdr:colOff>
      <xdr:row>26</xdr:row>
      <xdr:rowOff>104775</xdr:rowOff>
    </xdr:from>
    <xdr:to>
      <xdr:col>9</xdr:col>
      <xdr:colOff>676275</xdr:colOff>
      <xdr:row>48</xdr:row>
      <xdr:rowOff>152401</xdr:rowOff>
    </xdr:to>
    <xdr:graphicFrame macro="">
      <xdr:nvGraphicFramePr>
        <xdr:cNvPr id="11" name="Chart 10">
          <a:extLst>
            <a:ext uri="{FF2B5EF4-FFF2-40B4-BE49-F238E27FC236}">
              <a16:creationId xmlns:a16="http://schemas.microsoft.com/office/drawing/2014/main" id="{7398FBDA-4197-4910-AC44-28779409AD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sae.org/standards/content/j1616_201703/"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nrel.gov/docs/legosti/fy97/23070.pdf" TargetMode="External"/><Relationship Id="rId2" Type="http://schemas.openxmlformats.org/officeDocument/2006/relationships/hyperlink" Target="https://www.nrel.gov/docs/legosti/fy97/23070.pdf" TargetMode="External"/><Relationship Id="rId1" Type="http://schemas.openxmlformats.org/officeDocument/2006/relationships/hyperlink" Target="https://www.nrel.gov/docs/legosti/fy97/23070.pdf" TargetMode="External"/><Relationship Id="rId5" Type="http://schemas.openxmlformats.org/officeDocument/2006/relationships/printerSettings" Target="../printerSettings/printerSettings7.bin"/><Relationship Id="rId4" Type="http://schemas.openxmlformats.org/officeDocument/2006/relationships/hyperlink" Target="https://www.nrel.gov/docs/legosti/fy97/2307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749992370372631"/>
    <pageSetUpPr fitToPage="1"/>
  </sheetPr>
  <dimension ref="A1:S46"/>
  <sheetViews>
    <sheetView tabSelected="1" zoomScaleNormal="100" workbookViewId="0">
      <selection activeCell="B6" sqref="B6:J8"/>
    </sheetView>
  </sheetViews>
  <sheetFormatPr defaultColWidth="9.109375" defaultRowHeight="13.8"/>
  <cols>
    <col min="1" max="1" width="3.109375" style="1" customWidth="1"/>
    <col min="2" max="10" width="15" style="1" customWidth="1"/>
    <col min="11" max="11" width="3.44140625" style="1" customWidth="1"/>
    <col min="12" max="19" width="17.109375" style="1" customWidth="1"/>
    <col min="20" max="16384" width="9.109375" style="1"/>
  </cols>
  <sheetData>
    <row r="1" spans="1:15" ht="14.25" customHeight="1">
      <c r="A1" s="2"/>
      <c r="B1" s="2"/>
      <c r="C1" s="133" t="s">
        <v>88</v>
      </c>
      <c r="D1" s="133"/>
      <c r="E1" s="133"/>
      <c r="F1" s="133"/>
      <c r="G1" s="133"/>
      <c r="H1" s="133"/>
      <c r="I1" s="133"/>
      <c r="J1" s="133"/>
      <c r="K1" s="2"/>
    </row>
    <row r="2" spans="1:15" ht="14.25" customHeight="1">
      <c r="A2" s="2"/>
      <c r="B2" s="2"/>
      <c r="C2" s="133"/>
      <c r="D2" s="133"/>
      <c r="E2" s="133"/>
      <c r="F2" s="133"/>
      <c r="G2" s="133"/>
      <c r="H2" s="133"/>
      <c r="I2" s="133"/>
      <c r="J2" s="133"/>
      <c r="K2" s="2"/>
    </row>
    <row r="3" spans="1:15" ht="14.25" customHeight="1">
      <c r="A3" s="2"/>
      <c r="B3" s="2"/>
      <c r="C3" s="133"/>
      <c r="D3" s="133"/>
      <c r="E3" s="133"/>
      <c r="F3" s="133"/>
      <c r="G3" s="133"/>
      <c r="H3" s="133"/>
      <c r="I3" s="133"/>
      <c r="J3" s="133"/>
      <c r="K3" s="2"/>
    </row>
    <row r="4" spans="1:15" ht="14.25" customHeight="1">
      <c r="A4" s="2"/>
      <c r="B4" s="2"/>
      <c r="C4" s="133"/>
      <c r="D4" s="133"/>
      <c r="E4" s="133"/>
      <c r="F4" s="133"/>
      <c r="G4" s="133"/>
      <c r="H4" s="133"/>
      <c r="I4" s="133"/>
      <c r="J4" s="133"/>
      <c r="K4" s="2"/>
    </row>
    <row r="5" spans="1:15" ht="14.25" customHeight="1">
      <c r="A5" s="2"/>
      <c r="B5" s="2"/>
      <c r="C5" s="133"/>
      <c r="D5" s="133"/>
      <c r="E5" s="133"/>
      <c r="F5" s="133"/>
      <c r="G5" s="133"/>
      <c r="H5" s="133"/>
      <c r="I5" s="133"/>
      <c r="J5" s="133"/>
      <c r="K5" s="2"/>
    </row>
    <row r="6" spans="1:15" s="6" customFormat="1" ht="28.2" customHeight="1">
      <c r="A6" s="5"/>
      <c r="B6" s="132" t="s">
        <v>155</v>
      </c>
      <c r="C6" s="132"/>
      <c r="D6" s="132"/>
      <c r="E6" s="132"/>
      <c r="F6" s="132"/>
      <c r="G6" s="132"/>
      <c r="H6" s="132"/>
      <c r="I6" s="132"/>
      <c r="J6" s="132"/>
      <c r="K6" s="5"/>
    </row>
    <row r="7" spans="1:15" s="6" customFormat="1" ht="28.2" customHeight="1">
      <c r="A7" s="5"/>
      <c r="B7" s="132"/>
      <c r="C7" s="132"/>
      <c r="D7" s="132"/>
      <c r="E7" s="132"/>
      <c r="F7" s="132"/>
      <c r="G7" s="132"/>
      <c r="H7" s="132"/>
      <c r="I7" s="132"/>
      <c r="J7" s="132"/>
      <c r="K7" s="5"/>
    </row>
    <row r="8" spans="1:15" s="6" customFormat="1" ht="28.2" customHeight="1">
      <c r="A8" s="5"/>
      <c r="B8" s="132"/>
      <c r="C8" s="132"/>
      <c r="D8" s="132"/>
      <c r="E8" s="132"/>
      <c r="F8" s="132"/>
      <c r="G8" s="132"/>
      <c r="H8" s="132"/>
      <c r="I8" s="132"/>
      <c r="J8" s="132"/>
      <c r="K8" s="5"/>
    </row>
    <row r="9" spans="1:15" s="6" customFormat="1" ht="4.2" customHeight="1">
      <c r="A9" s="5"/>
      <c r="B9" s="119"/>
      <c r="C9" s="119"/>
      <c r="D9" s="119"/>
      <c r="E9" s="119"/>
      <c r="F9" s="119"/>
      <c r="G9" s="119"/>
      <c r="H9" s="119"/>
      <c r="I9" s="119"/>
      <c r="J9" s="119"/>
      <c r="K9" s="5"/>
    </row>
    <row r="10" spans="1:15" s="6" customFormat="1" ht="38.25" customHeight="1">
      <c r="A10" s="5"/>
      <c r="B10" s="132" t="s">
        <v>165</v>
      </c>
      <c r="C10" s="132"/>
      <c r="D10" s="132"/>
      <c r="E10" s="132"/>
      <c r="F10" s="132"/>
      <c r="G10" s="132"/>
      <c r="H10" s="132"/>
      <c r="I10" s="132"/>
      <c r="J10" s="132"/>
      <c r="K10" s="5"/>
      <c r="L10" s="42"/>
    </row>
    <row r="11" spans="1:15" s="6" customFormat="1" ht="41.25" customHeight="1">
      <c r="A11" s="5"/>
      <c r="B11" s="132"/>
      <c r="C11" s="132"/>
      <c r="D11" s="132"/>
      <c r="E11" s="132"/>
      <c r="F11" s="132"/>
      <c r="G11" s="132"/>
      <c r="H11" s="132"/>
      <c r="I11" s="132"/>
      <c r="J11" s="132"/>
      <c r="K11" s="5"/>
      <c r="L11" s="7"/>
      <c r="M11" s="7"/>
      <c r="N11" s="7"/>
      <c r="O11" s="7"/>
    </row>
    <row r="12" spans="1:15" s="6" customFormat="1" ht="14.25" customHeight="1">
      <c r="A12" s="5"/>
      <c r="B12" s="124"/>
      <c r="C12" s="124"/>
      <c r="D12" s="124"/>
      <c r="E12" s="124"/>
      <c r="F12" s="124"/>
      <c r="G12" s="124"/>
      <c r="H12" s="124"/>
      <c r="I12" s="124"/>
      <c r="J12" s="124"/>
      <c r="K12" s="5"/>
      <c r="L12" s="7"/>
      <c r="M12" s="7"/>
      <c r="N12" s="7"/>
      <c r="O12" s="7"/>
    </row>
    <row r="13" spans="1:15" s="6" customFormat="1" ht="47.25" customHeight="1">
      <c r="A13" s="5"/>
      <c r="B13" s="132" t="s">
        <v>158</v>
      </c>
      <c r="C13" s="136"/>
      <c r="D13" s="136"/>
      <c r="E13" s="136"/>
      <c r="F13" s="136"/>
      <c r="G13" s="136"/>
      <c r="H13" s="136"/>
      <c r="I13" s="136"/>
      <c r="J13" s="136"/>
      <c r="K13" s="5"/>
      <c r="L13" s="7"/>
      <c r="M13" s="7"/>
      <c r="N13" s="7"/>
      <c r="O13" s="7"/>
    </row>
    <row r="14" spans="1:15" s="6" customFormat="1" ht="15" customHeight="1">
      <c r="A14" s="5"/>
      <c r="B14" s="136"/>
      <c r="C14" s="136"/>
      <c r="D14" s="136"/>
      <c r="E14" s="136"/>
      <c r="F14" s="136"/>
      <c r="G14" s="136"/>
      <c r="H14" s="136"/>
      <c r="I14" s="136"/>
      <c r="J14" s="136"/>
      <c r="K14" s="5"/>
      <c r="L14" s="7"/>
      <c r="M14" s="7"/>
      <c r="N14" s="7"/>
      <c r="O14" s="7"/>
    </row>
    <row r="15" spans="1:15" ht="42" customHeight="1">
      <c r="A15" s="2"/>
      <c r="B15" s="132" t="s">
        <v>156</v>
      </c>
      <c r="C15" s="132"/>
      <c r="D15" s="132"/>
      <c r="E15" s="132"/>
      <c r="F15" s="132"/>
      <c r="G15" s="132"/>
      <c r="H15" s="132"/>
      <c r="I15" s="132"/>
      <c r="J15" s="132"/>
      <c r="K15" s="2"/>
    </row>
    <row r="16" spans="1:15" ht="28.2" customHeight="1">
      <c r="A16" s="2"/>
      <c r="B16" s="132"/>
      <c r="C16" s="132"/>
      <c r="D16" s="132"/>
      <c r="E16" s="132"/>
      <c r="F16" s="132"/>
      <c r="G16" s="132"/>
      <c r="H16" s="132"/>
      <c r="I16" s="132"/>
      <c r="J16" s="132"/>
      <c r="K16" s="2"/>
    </row>
    <row r="17" spans="1:19" s="6" customFormat="1" ht="16.5" customHeight="1">
      <c r="A17" s="5"/>
      <c r="B17" s="5"/>
      <c r="C17" s="118"/>
      <c r="D17" s="118"/>
      <c r="E17" s="118"/>
      <c r="F17" s="118"/>
      <c r="G17" s="118"/>
      <c r="H17" s="118"/>
      <c r="I17" s="118"/>
      <c r="J17" s="118"/>
      <c r="K17" s="5"/>
    </row>
    <row r="18" spans="1:19" s="6" customFormat="1" ht="30" customHeight="1">
      <c r="A18" s="5"/>
      <c r="B18" s="134" t="s">
        <v>153</v>
      </c>
      <c r="C18" s="135"/>
      <c r="D18" s="135"/>
      <c r="E18" s="135"/>
      <c r="F18" s="135"/>
      <c r="G18" s="135"/>
      <c r="H18" s="135"/>
      <c r="I18" s="135"/>
      <c r="J18" s="135"/>
      <c r="K18" s="5"/>
    </row>
    <row r="19" spans="1:19" s="6" customFormat="1" ht="30" customHeight="1">
      <c r="A19" s="5"/>
      <c r="B19" s="75"/>
      <c r="C19" s="75"/>
      <c r="D19" s="75"/>
      <c r="E19" s="75"/>
      <c r="F19" s="75"/>
      <c r="G19" s="75"/>
      <c r="H19" s="75"/>
      <c r="I19" s="75"/>
      <c r="J19" s="75"/>
      <c r="K19" s="5"/>
      <c r="L19" s="40"/>
      <c r="M19" s="40"/>
      <c r="N19" s="40"/>
      <c r="O19" s="40"/>
      <c r="P19" s="40"/>
      <c r="Q19" s="40"/>
      <c r="R19" s="40"/>
      <c r="S19" s="41"/>
    </row>
    <row r="20" spans="1:19" ht="15" customHeight="1">
      <c r="B20" s="131"/>
      <c r="C20" s="131"/>
      <c r="D20" s="131"/>
    </row>
    <row r="21" spans="1:19" ht="14.25" customHeight="1">
      <c r="B21" s="131"/>
      <c r="C21" s="131"/>
      <c r="D21" s="131"/>
      <c r="E21" s="36"/>
      <c r="F21" s="36"/>
    </row>
    <row r="22" spans="1:19" ht="14.25" customHeight="1">
      <c r="B22" s="131"/>
      <c r="C22" s="131"/>
      <c r="D22" s="131"/>
    </row>
    <row r="23" spans="1:19" ht="14.25" customHeight="1">
      <c r="B23" s="131"/>
      <c r="C23" s="131"/>
      <c r="D23" s="131"/>
    </row>
    <row r="24" spans="1:19" ht="14.25" customHeight="1">
      <c r="B24" s="131"/>
      <c r="C24" s="131"/>
      <c r="D24" s="131"/>
    </row>
    <row r="25" spans="1:19" ht="14.25" customHeight="1">
      <c r="B25" s="131"/>
      <c r="C25" s="131"/>
      <c r="D25" s="131"/>
    </row>
    <row r="26" spans="1:19">
      <c r="B26" s="37"/>
    </row>
    <row r="27" spans="1:19">
      <c r="B27" s="37"/>
    </row>
    <row r="28" spans="1:19">
      <c r="B28" s="37"/>
    </row>
    <row r="29" spans="1:19">
      <c r="B29" s="37"/>
    </row>
    <row r="30" spans="1:19">
      <c r="B30" s="37"/>
    </row>
    <row r="31" spans="1:19">
      <c r="B31" s="37"/>
    </row>
    <row r="32" spans="1:19">
      <c r="B32" s="37"/>
    </row>
    <row r="33" spans="2:2">
      <c r="B33" s="37"/>
    </row>
    <row r="34" spans="2:2">
      <c r="B34" s="37"/>
    </row>
    <row r="35" spans="2:2">
      <c r="B35" s="37"/>
    </row>
    <row r="36" spans="2:2">
      <c r="B36" s="37"/>
    </row>
    <row r="37" spans="2:2">
      <c r="B37" s="37"/>
    </row>
    <row r="38" spans="2:2">
      <c r="B38" s="37"/>
    </row>
    <row r="39" spans="2:2">
      <c r="B39" s="37"/>
    </row>
    <row r="40" spans="2:2">
      <c r="B40" s="37"/>
    </row>
    <row r="41" spans="2:2">
      <c r="B41" s="37"/>
    </row>
    <row r="42" spans="2:2">
      <c r="B42" s="37"/>
    </row>
    <row r="43" spans="2:2">
      <c r="B43" s="37"/>
    </row>
    <row r="44" spans="2:2">
      <c r="B44" s="37"/>
    </row>
    <row r="45" spans="2:2">
      <c r="B45" s="37"/>
    </row>
    <row r="46" spans="2:2">
      <c r="B46" s="37"/>
    </row>
  </sheetData>
  <sheetProtection algorithmName="SHA-512" hashValue="pbAw2eTMEBM1Zj2P66QFlicEUa+RXry7jtJNorjQDu+6H2/2m0FUVYlw3b8ygMEWF8xpd9mlox+UoV0QT8b83g==" saltValue="ZP07wZgMd0y+/FimwS793A==" spinCount="100000" sheet="1" selectLockedCells="1"/>
  <mergeCells count="7">
    <mergeCell ref="B20:D25"/>
    <mergeCell ref="B6:J8"/>
    <mergeCell ref="B15:J16"/>
    <mergeCell ref="C1:J5"/>
    <mergeCell ref="B10:J11"/>
    <mergeCell ref="B18:J18"/>
    <mergeCell ref="B13:J14"/>
  </mergeCells>
  <printOptions horizontalCentered="1"/>
  <pageMargins left="0.5" right="0.5" top="0.5" bottom="0.5" header="0.3" footer="0.3"/>
  <pageSetup scale="89" orientation="landscape" r:id="rId1"/>
  <headerFooter>
    <oddFooter>&amp;LLMOP RNG Flow Rate Estimation Tool&amp;C&amp;D&amp;R&amp;A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749992370372631"/>
    <pageSetUpPr fitToPage="1"/>
  </sheetPr>
  <dimension ref="A1:Y106"/>
  <sheetViews>
    <sheetView zoomScaleNormal="100" workbookViewId="0">
      <selection activeCell="H12" sqref="H12:P12"/>
    </sheetView>
  </sheetViews>
  <sheetFormatPr defaultColWidth="9.109375" defaultRowHeight="13.8"/>
  <cols>
    <col min="1" max="1" width="3.109375" style="1" customWidth="1"/>
    <col min="2" max="6" width="15" style="1" customWidth="1"/>
    <col min="7" max="7" width="4.6640625" style="1" customWidth="1"/>
    <col min="8" max="8" width="15.88671875" style="1" customWidth="1"/>
    <col min="9" max="10" width="7.6640625" style="1" customWidth="1"/>
    <col min="11" max="11" width="4.6640625" style="1" customWidth="1"/>
    <col min="12" max="12" width="14.6640625" style="1" customWidth="1"/>
    <col min="13" max="13" width="4.6640625" style="1" customWidth="1"/>
    <col min="14" max="14" width="14.6640625" style="1" customWidth="1"/>
    <col min="15" max="15" width="4.6640625" style="1" customWidth="1"/>
    <col min="16" max="16" width="14.6640625" style="1" customWidth="1"/>
    <col min="17" max="17" width="3.44140625" style="1" customWidth="1"/>
    <col min="18" max="25" width="17.109375" style="1" customWidth="1"/>
    <col min="26" max="16384" width="9.109375" style="1"/>
  </cols>
  <sheetData>
    <row r="1" spans="1:25" ht="14.25" customHeight="1">
      <c r="A1" s="2"/>
      <c r="B1" s="2"/>
      <c r="C1" s="133" t="s">
        <v>88</v>
      </c>
      <c r="D1" s="133"/>
      <c r="E1" s="133"/>
      <c r="F1" s="133"/>
      <c r="G1" s="133"/>
      <c r="H1" s="133"/>
      <c r="I1" s="133"/>
      <c r="J1" s="133"/>
      <c r="K1" s="133"/>
      <c r="L1" s="133"/>
      <c r="M1" s="133"/>
      <c r="N1" s="133"/>
      <c r="O1" s="133"/>
      <c r="P1" s="133"/>
      <c r="Q1" s="2"/>
    </row>
    <row r="2" spans="1:25" ht="14.25" customHeight="1">
      <c r="A2" s="2"/>
      <c r="B2" s="2"/>
      <c r="C2" s="133"/>
      <c r="D2" s="133"/>
      <c r="E2" s="133"/>
      <c r="F2" s="133"/>
      <c r="G2" s="133"/>
      <c r="H2" s="133"/>
      <c r="I2" s="133"/>
      <c r="J2" s="133"/>
      <c r="K2" s="133"/>
      <c r="L2" s="133"/>
      <c r="M2" s="133"/>
      <c r="N2" s="133"/>
      <c r="O2" s="133"/>
      <c r="P2" s="133"/>
      <c r="Q2" s="2"/>
    </row>
    <row r="3" spans="1:25" ht="14.25" customHeight="1">
      <c r="A3" s="2"/>
      <c r="B3" s="2"/>
      <c r="C3" s="133"/>
      <c r="D3" s="133"/>
      <c r="E3" s="133"/>
      <c r="F3" s="133"/>
      <c r="G3" s="133"/>
      <c r="H3" s="133"/>
      <c r="I3" s="133"/>
      <c r="J3" s="133"/>
      <c r="K3" s="133"/>
      <c r="L3" s="133"/>
      <c r="M3" s="133"/>
      <c r="N3" s="133"/>
      <c r="O3" s="133"/>
      <c r="P3" s="133"/>
      <c r="Q3" s="2"/>
    </row>
    <row r="4" spans="1:25" ht="14.25" customHeight="1">
      <c r="A4" s="2"/>
      <c r="B4" s="2"/>
      <c r="C4" s="133"/>
      <c r="D4" s="133"/>
      <c r="E4" s="133"/>
      <c r="F4" s="133"/>
      <c r="G4" s="133"/>
      <c r="H4" s="133"/>
      <c r="I4" s="133"/>
      <c r="J4" s="133"/>
      <c r="K4" s="133"/>
      <c r="L4" s="133"/>
      <c r="M4" s="133"/>
      <c r="N4" s="133"/>
      <c r="O4" s="133"/>
      <c r="P4" s="133"/>
      <c r="Q4" s="2"/>
    </row>
    <row r="5" spans="1:25" ht="14.25" customHeight="1">
      <c r="A5" s="2"/>
      <c r="B5" s="2"/>
      <c r="C5" s="133"/>
      <c r="D5" s="133"/>
      <c r="E5" s="133"/>
      <c r="F5" s="133"/>
      <c r="G5" s="133"/>
      <c r="H5" s="133"/>
      <c r="I5" s="133"/>
      <c r="J5" s="133"/>
      <c r="K5" s="133"/>
      <c r="L5" s="133"/>
      <c r="M5" s="133"/>
      <c r="N5" s="133"/>
      <c r="O5" s="133"/>
      <c r="P5" s="133"/>
      <c r="Q5" s="2"/>
    </row>
    <row r="6" spans="1:25" s="6" customFormat="1" ht="15" customHeight="1">
      <c r="A6" s="5"/>
      <c r="B6" s="137"/>
      <c r="C6" s="137"/>
      <c r="D6" s="137"/>
      <c r="E6" s="137"/>
      <c r="F6" s="137"/>
      <c r="G6" s="137"/>
      <c r="H6" s="137"/>
      <c r="I6" s="137"/>
      <c r="J6" s="137"/>
      <c r="K6" s="137"/>
      <c r="L6" s="137"/>
      <c r="M6" s="137"/>
      <c r="N6" s="137"/>
      <c r="O6" s="137"/>
      <c r="P6" s="137"/>
      <c r="Q6" s="5"/>
    </row>
    <row r="7" spans="1:25">
      <c r="A7" s="2"/>
      <c r="B7" s="2"/>
      <c r="C7" s="2"/>
      <c r="D7" s="2"/>
      <c r="E7" s="4"/>
      <c r="F7" s="4"/>
      <c r="G7" s="4"/>
      <c r="H7" s="3"/>
      <c r="I7" s="3"/>
      <c r="J7" s="3"/>
      <c r="K7" s="3"/>
      <c r="L7" s="3"/>
      <c r="M7" s="4"/>
      <c r="N7" s="4"/>
      <c r="O7" s="4"/>
      <c r="P7" s="4"/>
      <c r="Q7" s="2"/>
      <c r="R7" s="38"/>
      <c r="S7" s="38"/>
      <c r="T7" s="38"/>
      <c r="U7" s="38"/>
      <c r="V7" s="38"/>
      <c r="W7" s="38"/>
      <c r="X7" s="38"/>
      <c r="Y7" s="38"/>
    </row>
    <row r="8" spans="1:25" ht="19.5" customHeight="1">
      <c r="A8" s="2"/>
      <c r="B8" s="2"/>
      <c r="C8" s="152" t="s">
        <v>159</v>
      </c>
      <c r="D8" s="152"/>
      <c r="E8" s="152"/>
      <c r="F8" s="152"/>
      <c r="G8" s="152"/>
      <c r="H8" s="152"/>
      <c r="I8" s="152"/>
      <c r="J8" s="152"/>
      <c r="K8" s="152"/>
      <c r="L8" s="152"/>
      <c r="M8" s="152"/>
      <c r="N8" s="152"/>
      <c r="O8" s="152"/>
      <c r="P8" s="152"/>
      <c r="Q8" s="17"/>
      <c r="R8" s="38"/>
      <c r="S8" s="38"/>
      <c r="T8" s="38"/>
      <c r="U8" s="38"/>
      <c r="V8" s="38"/>
      <c r="W8" s="38"/>
      <c r="X8" s="38"/>
      <c r="Y8" s="38"/>
    </row>
    <row r="9" spans="1:25" ht="19.5" customHeight="1">
      <c r="A9" s="2"/>
      <c r="B9" s="2"/>
      <c r="C9" s="152"/>
      <c r="D9" s="152"/>
      <c r="E9" s="152"/>
      <c r="F9" s="152"/>
      <c r="G9" s="152"/>
      <c r="H9" s="152"/>
      <c r="I9" s="152"/>
      <c r="J9" s="152"/>
      <c r="K9" s="152"/>
      <c r="L9" s="152"/>
      <c r="M9" s="152"/>
      <c r="N9" s="152"/>
      <c r="O9" s="152"/>
      <c r="P9" s="152"/>
      <c r="Q9" s="17"/>
      <c r="R9" s="172"/>
      <c r="S9" s="172"/>
      <c r="T9" s="172"/>
      <c r="U9" s="172"/>
      <c r="V9" s="172"/>
      <c r="W9" s="172"/>
      <c r="X9" s="172"/>
      <c r="Y9" s="38"/>
    </row>
    <row r="10" spans="1:25" ht="19.5" customHeight="1">
      <c r="A10" s="2"/>
      <c r="B10" s="8"/>
      <c r="C10" s="152"/>
      <c r="D10" s="152"/>
      <c r="E10" s="152"/>
      <c r="F10" s="152"/>
      <c r="G10" s="152"/>
      <c r="H10" s="152"/>
      <c r="I10" s="152"/>
      <c r="J10" s="152"/>
      <c r="K10" s="152"/>
      <c r="L10" s="152"/>
      <c r="M10" s="152"/>
      <c r="N10" s="152"/>
      <c r="O10" s="152"/>
      <c r="P10" s="152"/>
      <c r="Q10" s="17"/>
      <c r="R10" s="39"/>
      <c r="S10" s="39"/>
      <c r="T10" s="39"/>
      <c r="U10" s="39"/>
      <c r="V10" s="39"/>
      <c r="W10" s="39"/>
      <c r="X10" s="39"/>
      <c r="Y10" s="38"/>
    </row>
    <row r="11" spans="1:25" ht="15" customHeight="1" thickBot="1">
      <c r="A11" s="2"/>
      <c r="B11" s="8"/>
      <c r="C11" s="109"/>
      <c r="D11" s="109"/>
      <c r="E11" s="109"/>
      <c r="F11" s="109"/>
      <c r="G11" s="109"/>
      <c r="H11" s="109"/>
      <c r="I11" s="109"/>
      <c r="J11" s="109"/>
      <c r="K11" s="109"/>
      <c r="L11" s="109"/>
      <c r="M11" s="109"/>
      <c r="N11" s="109"/>
      <c r="O11" s="109"/>
      <c r="P11" s="109"/>
      <c r="Q11" s="17"/>
      <c r="R11" s="39"/>
      <c r="S11" s="39"/>
      <c r="T11" s="39"/>
      <c r="U11" s="39"/>
      <c r="V11" s="39"/>
      <c r="W11" s="39"/>
      <c r="X11" s="39"/>
      <c r="Y11" s="38"/>
    </row>
    <row r="12" spans="1:25" ht="19.5" customHeight="1" thickTop="1" thickBot="1">
      <c r="A12" s="2"/>
      <c r="B12" s="141" t="s">
        <v>61</v>
      </c>
      <c r="C12" s="141"/>
      <c r="D12" s="141"/>
      <c r="E12" s="141"/>
      <c r="F12" s="141"/>
      <c r="G12" s="109"/>
      <c r="H12" s="138" t="s">
        <v>123</v>
      </c>
      <c r="I12" s="139"/>
      <c r="J12" s="139"/>
      <c r="K12" s="139"/>
      <c r="L12" s="139"/>
      <c r="M12" s="139"/>
      <c r="N12" s="139"/>
      <c r="O12" s="139"/>
      <c r="P12" s="140"/>
      <c r="Q12" s="17"/>
      <c r="R12" s="39"/>
      <c r="S12" s="39"/>
      <c r="T12" s="39"/>
      <c r="U12" s="39"/>
      <c r="V12" s="39"/>
      <c r="W12" s="39"/>
      <c r="X12" s="39"/>
      <c r="Y12" s="38"/>
    </row>
    <row r="13" spans="1:25" s="6" customFormat="1" ht="15" customHeight="1" thickTop="1" thickBot="1">
      <c r="A13" s="5"/>
      <c r="B13" s="11"/>
      <c r="C13" s="11"/>
      <c r="D13" s="11"/>
      <c r="E13" s="11"/>
      <c r="F13" s="11"/>
      <c r="G13" s="11"/>
      <c r="H13" s="11"/>
      <c r="I13" s="11"/>
      <c r="J13" s="11"/>
      <c r="K13" s="11"/>
      <c r="L13" s="11"/>
      <c r="M13" s="11"/>
      <c r="N13" s="11"/>
      <c r="O13" s="11"/>
      <c r="P13" s="11"/>
      <c r="Q13" s="5"/>
      <c r="R13" s="40"/>
      <c r="S13" s="40"/>
      <c r="T13" s="40"/>
      <c r="U13" s="40"/>
      <c r="V13" s="40"/>
      <c r="W13" s="40"/>
      <c r="X13" s="40"/>
      <c r="Y13" s="41"/>
    </row>
    <row r="14" spans="1:25" s="6" customFormat="1" ht="15" customHeight="1">
      <c r="A14" s="5"/>
      <c r="B14" s="149" t="s">
        <v>89</v>
      </c>
      <c r="C14" s="149"/>
      <c r="D14" s="149"/>
      <c r="E14" s="149"/>
      <c r="F14" s="149"/>
      <c r="G14" s="11"/>
      <c r="H14" s="157"/>
      <c r="I14" s="11"/>
      <c r="J14" s="180" t="s">
        <v>55</v>
      </c>
      <c r="K14" s="181"/>
      <c r="L14" s="181"/>
      <c r="M14" s="181"/>
      <c r="N14" s="181"/>
      <c r="O14" s="181"/>
      <c r="P14" s="182"/>
      <c r="Q14" s="5"/>
      <c r="R14" s="40"/>
      <c r="S14" s="40"/>
      <c r="T14" s="40"/>
      <c r="U14" s="40"/>
      <c r="V14" s="40"/>
      <c r="W14" s="40"/>
      <c r="X14" s="40"/>
      <c r="Y14" s="41"/>
    </row>
    <row r="15" spans="1:25" s="6" customFormat="1" ht="15" customHeight="1" thickBot="1">
      <c r="A15" s="5"/>
      <c r="B15" s="147" t="s">
        <v>128</v>
      </c>
      <c r="C15" s="142"/>
      <c r="D15" s="142"/>
      <c r="E15" s="142"/>
      <c r="F15" s="142"/>
      <c r="G15" s="10"/>
      <c r="H15" s="158"/>
      <c r="I15" s="12"/>
      <c r="J15" s="183"/>
      <c r="K15" s="184"/>
      <c r="L15" s="184"/>
      <c r="M15" s="184"/>
      <c r="N15" s="184"/>
      <c r="O15" s="184"/>
      <c r="P15" s="185"/>
      <c r="Q15" s="16"/>
      <c r="R15" s="42"/>
      <c r="S15" s="43"/>
      <c r="T15" s="40"/>
      <c r="U15" s="42"/>
      <c r="V15" s="42"/>
      <c r="W15" s="42"/>
      <c r="X15" s="42"/>
      <c r="Y15" s="41"/>
    </row>
    <row r="16" spans="1:25" s="6" customFormat="1" ht="15" customHeight="1" thickBot="1">
      <c r="A16" s="5"/>
      <c r="B16" s="11"/>
      <c r="C16" s="159"/>
      <c r="D16" s="159"/>
      <c r="E16" s="159"/>
      <c r="F16" s="159"/>
      <c r="G16" s="159"/>
      <c r="H16" s="10"/>
      <c r="I16" s="10"/>
      <c r="J16" s="163"/>
      <c r="K16" s="164"/>
      <c r="L16" s="164"/>
      <c r="M16" s="164"/>
      <c r="N16" s="164"/>
      <c r="O16" s="164"/>
      <c r="P16" s="165"/>
      <c r="Q16" s="5"/>
      <c r="R16" s="42"/>
      <c r="S16" s="44"/>
      <c r="T16" s="40"/>
      <c r="U16" s="40"/>
      <c r="V16" s="40"/>
      <c r="W16" s="40"/>
      <c r="X16" s="40"/>
      <c r="Y16" s="41"/>
    </row>
    <row r="17" spans="1:25" s="6" customFormat="1" ht="17.100000000000001" customHeight="1">
      <c r="A17" s="5"/>
      <c r="B17" s="149" t="s">
        <v>63</v>
      </c>
      <c r="C17" s="149"/>
      <c r="D17" s="149"/>
      <c r="E17" s="149"/>
      <c r="F17" s="149"/>
      <c r="G17" s="111"/>
      <c r="H17" s="143">
        <v>0.1</v>
      </c>
      <c r="I17" s="10"/>
      <c r="J17" s="160" t="str">
        <f>IF(H17&gt;12%,"Stop. Do not proceed to Step 2. Wellfield should be re-tuned to reduce air intrusion before RNG treatment technologies are evaluated."," ")</f>
        <v xml:space="preserve"> </v>
      </c>
      <c r="K17" s="161"/>
      <c r="L17" s="161"/>
      <c r="M17" s="161"/>
      <c r="N17" s="161"/>
      <c r="O17" s="161"/>
      <c r="P17" s="162"/>
      <c r="Q17" s="5"/>
      <c r="R17" s="40"/>
      <c r="S17" s="40"/>
      <c r="T17" s="40"/>
      <c r="U17" s="40"/>
      <c r="V17" s="40"/>
      <c r="W17" s="41"/>
    </row>
    <row r="18" spans="1:25" s="6" customFormat="1" ht="15" customHeight="1" thickBot="1">
      <c r="A18" s="5"/>
      <c r="B18" s="147" t="s">
        <v>51</v>
      </c>
      <c r="C18" s="142"/>
      <c r="D18" s="142"/>
      <c r="E18" s="142"/>
      <c r="F18" s="142"/>
      <c r="G18" s="11"/>
      <c r="H18" s="144"/>
      <c r="I18" s="13"/>
      <c r="J18" s="160"/>
      <c r="K18" s="161"/>
      <c r="L18" s="161"/>
      <c r="M18" s="161"/>
      <c r="N18" s="161"/>
      <c r="O18" s="161"/>
      <c r="P18" s="162"/>
      <c r="Q18" s="5"/>
      <c r="R18" s="45"/>
      <c r="S18" s="41"/>
    </row>
    <row r="19" spans="1:25" s="6" customFormat="1" ht="15" customHeight="1" thickBot="1">
      <c r="A19" s="5"/>
      <c r="B19" s="11"/>
      <c r="C19" s="11"/>
      <c r="D19" s="11"/>
      <c r="E19" s="11"/>
      <c r="F19" s="11"/>
      <c r="G19" s="11"/>
      <c r="H19" s="28"/>
      <c r="I19" s="11"/>
      <c r="J19" s="160" t="str">
        <f>IF(AND(P26&lt;6,P26&gt;=4),"N2/O2 ratio is approaching 4:1, typically a sign of a near-surface air leak.",IF(P26&lt;3.76,"Stop. Do not proceed to Step 2. The ratio of N2/O2 cannot be less than 3.76:1, assuming air at normal atmospheric conditions. Re-evaluate data.",""))</f>
        <v/>
      </c>
      <c r="K19" s="161"/>
      <c r="L19" s="161"/>
      <c r="M19" s="161"/>
      <c r="N19" s="161"/>
      <c r="O19" s="161"/>
      <c r="P19" s="162"/>
      <c r="Q19" s="5"/>
      <c r="R19" s="7"/>
      <c r="S19" s="40"/>
      <c r="U19" s="40"/>
      <c r="V19" s="41"/>
    </row>
    <row r="20" spans="1:25" s="6" customFormat="1" ht="17.100000000000001" customHeight="1">
      <c r="A20" s="5"/>
      <c r="B20" s="149" t="s">
        <v>64</v>
      </c>
      <c r="C20" s="149"/>
      <c r="D20" s="149"/>
      <c r="E20" s="149"/>
      <c r="F20" s="149"/>
      <c r="G20" s="11"/>
      <c r="H20" s="143">
        <v>0.5</v>
      </c>
      <c r="I20" s="11"/>
      <c r="J20" s="160"/>
      <c r="K20" s="161"/>
      <c r="L20" s="161"/>
      <c r="M20" s="161"/>
      <c r="N20" s="161"/>
      <c r="O20" s="161"/>
      <c r="P20" s="162"/>
      <c r="Q20" s="5"/>
      <c r="R20" s="42"/>
      <c r="S20" s="40"/>
      <c r="T20" s="40"/>
      <c r="U20" s="40"/>
      <c r="V20" s="41"/>
    </row>
    <row r="21" spans="1:25" s="6" customFormat="1" ht="15" customHeight="1" thickBot="1">
      <c r="A21" s="5"/>
      <c r="B21" s="147" t="s">
        <v>52</v>
      </c>
      <c r="C21" s="142"/>
      <c r="D21" s="142"/>
      <c r="E21" s="142"/>
      <c r="F21" s="142"/>
      <c r="G21" s="11"/>
      <c r="H21" s="144"/>
      <c r="I21" s="14"/>
      <c r="J21" s="166" t="str">
        <f>IF(H17&lt;=0.12, "See the 'Technology Matrix' worksheet for more information on LFG-to-RNG treatment technologies that may be suitable for your project.  After reviewing the matrix, proceed to Step 2.", "")</f>
        <v>See the 'Technology Matrix' worksheet for more information on LFG-to-RNG treatment technologies that may be suitable for your project.  After reviewing the matrix, proceed to Step 2.</v>
      </c>
      <c r="K21" s="167"/>
      <c r="L21" s="167"/>
      <c r="M21" s="167"/>
      <c r="N21" s="167"/>
      <c r="O21" s="167"/>
      <c r="P21" s="168"/>
      <c r="Q21" s="5"/>
      <c r="R21" s="42"/>
      <c r="S21" s="40"/>
      <c r="T21" s="40"/>
      <c r="U21" s="40"/>
      <c r="V21" s="41"/>
    </row>
    <row r="22" spans="1:25" s="6" customFormat="1" ht="15" customHeight="1" thickBot="1">
      <c r="A22" s="5"/>
      <c r="B22" s="11"/>
      <c r="C22" s="11"/>
      <c r="D22" s="11"/>
      <c r="E22" s="11"/>
      <c r="F22" s="11"/>
      <c r="G22" s="11"/>
      <c r="H22" s="28"/>
      <c r="I22" s="11"/>
      <c r="J22" s="166"/>
      <c r="K22" s="167"/>
      <c r="L22" s="167"/>
      <c r="M22" s="167"/>
      <c r="N22" s="167"/>
      <c r="O22" s="167"/>
      <c r="P22" s="168"/>
      <c r="Q22" s="5"/>
      <c r="R22" s="40"/>
      <c r="S22" s="40"/>
      <c r="T22" s="40"/>
      <c r="U22" s="40"/>
      <c r="V22" s="40"/>
      <c r="W22" s="40"/>
      <c r="X22" s="40"/>
      <c r="Y22" s="41"/>
    </row>
    <row r="23" spans="1:25" s="6" customFormat="1" ht="17.100000000000001" customHeight="1" thickBot="1">
      <c r="A23" s="5"/>
      <c r="B23" s="142" t="s">
        <v>65</v>
      </c>
      <c r="C23" s="142"/>
      <c r="D23" s="142"/>
      <c r="E23" s="142"/>
      <c r="F23" s="142"/>
      <c r="G23" s="11"/>
      <c r="H23" s="143">
        <v>0.39</v>
      </c>
      <c r="I23" s="11"/>
      <c r="J23" s="169"/>
      <c r="K23" s="170"/>
      <c r="L23" s="170"/>
      <c r="M23" s="170"/>
      <c r="N23" s="170"/>
      <c r="O23" s="170"/>
      <c r="P23" s="171"/>
      <c r="Q23" s="5"/>
      <c r="R23" s="40"/>
      <c r="S23" s="40"/>
      <c r="T23" s="40"/>
      <c r="U23" s="40"/>
      <c r="V23" s="40"/>
      <c r="W23" s="40"/>
      <c r="X23" s="40"/>
      <c r="Y23" s="41"/>
    </row>
    <row r="24" spans="1:25" s="6" customFormat="1" ht="15" customHeight="1" thickBot="1">
      <c r="A24" s="5"/>
      <c r="B24" s="147" t="s">
        <v>53</v>
      </c>
      <c r="C24" s="142"/>
      <c r="D24" s="142"/>
      <c r="E24" s="142"/>
      <c r="F24" s="142"/>
      <c r="G24" s="11"/>
      <c r="H24" s="144"/>
      <c r="I24" s="13"/>
      <c r="J24" s="13"/>
      <c r="K24" s="13"/>
      <c r="L24" s="5"/>
      <c r="M24" s="11"/>
      <c r="N24" s="25"/>
      <c r="O24" s="11"/>
      <c r="P24" s="5"/>
      <c r="Q24" s="5"/>
      <c r="R24" s="40"/>
      <c r="S24" s="40"/>
      <c r="T24" s="40"/>
      <c r="U24" s="40"/>
      <c r="V24" s="40"/>
      <c r="W24" s="40"/>
      <c r="X24" s="40"/>
      <c r="Y24" s="41"/>
    </row>
    <row r="25" spans="1:25" s="6" customFormat="1" ht="15" customHeight="1" thickBot="1">
      <c r="A25" s="5"/>
      <c r="B25" s="11"/>
      <c r="C25" s="11"/>
      <c r="D25" s="11"/>
      <c r="E25" s="11"/>
      <c r="F25" s="11"/>
      <c r="G25" s="11"/>
      <c r="H25" s="28"/>
      <c r="I25" s="148" t="s">
        <v>62</v>
      </c>
      <c r="J25" s="148"/>
      <c r="K25" s="29"/>
      <c r="L25" s="30"/>
      <c r="M25" s="30"/>
      <c r="N25" s="30"/>
      <c r="O25" s="28"/>
      <c r="P25" s="30"/>
      <c r="Q25" s="5"/>
      <c r="R25" s="40"/>
      <c r="S25" s="40"/>
      <c r="T25" s="40"/>
      <c r="U25" s="40"/>
      <c r="V25" s="40"/>
      <c r="W25" s="40"/>
      <c r="X25" s="40"/>
      <c r="Y25" s="41"/>
    </row>
    <row r="26" spans="1:25" s="6" customFormat="1" ht="17.100000000000001" customHeight="1">
      <c r="A26" s="5"/>
      <c r="B26" s="142" t="s">
        <v>66</v>
      </c>
      <c r="C26" s="142"/>
      <c r="D26" s="142"/>
      <c r="E26" s="142"/>
      <c r="F26" s="142"/>
      <c r="G26" s="11"/>
      <c r="H26" s="143">
        <v>0.01</v>
      </c>
      <c r="I26" s="148"/>
      <c r="J26" s="148"/>
      <c r="K26" s="29"/>
      <c r="L26" s="145">
        <f>SUM(H17,H20,H23,H26)</f>
        <v>1</v>
      </c>
      <c r="M26" s="30"/>
      <c r="N26" s="30"/>
      <c r="O26" s="28"/>
      <c r="P26" s="186">
        <f>H17/H26</f>
        <v>10</v>
      </c>
      <c r="Q26" s="5"/>
      <c r="R26" s="40"/>
      <c r="S26" s="40"/>
      <c r="T26" s="40"/>
      <c r="U26" s="40"/>
      <c r="V26" s="40"/>
      <c r="W26" s="40"/>
      <c r="X26" s="40"/>
      <c r="Y26" s="41"/>
    </row>
    <row r="27" spans="1:25" s="6" customFormat="1" ht="17.100000000000001" customHeight="1" thickBot="1">
      <c r="A27" s="5"/>
      <c r="B27" s="147" t="s">
        <v>54</v>
      </c>
      <c r="C27" s="142"/>
      <c r="D27" s="142"/>
      <c r="E27" s="142"/>
      <c r="F27" s="142"/>
      <c r="G27" s="11"/>
      <c r="H27" s="144"/>
      <c r="I27" s="148"/>
      <c r="J27" s="148"/>
      <c r="K27" s="29"/>
      <c r="L27" s="146"/>
      <c r="M27" s="30"/>
      <c r="N27" s="10" t="s">
        <v>67</v>
      </c>
      <c r="O27" s="31"/>
      <c r="P27" s="187"/>
      <c r="Q27" s="5"/>
      <c r="R27" s="40"/>
      <c r="S27" s="40"/>
      <c r="T27" s="40"/>
      <c r="U27" s="40"/>
      <c r="V27" s="40"/>
      <c r="W27" s="40"/>
      <c r="X27" s="41"/>
    </row>
    <row r="28" spans="1:25" s="6" customFormat="1" ht="15" customHeight="1">
      <c r="A28" s="155" t="str">
        <f>IF(L26&lt;&gt;1, "Stop. Revise gas constituents. Total must be 100%.", "")</f>
        <v/>
      </c>
      <c r="B28" s="155"/>
      <c r="C28" s="155"/>
      <c r="D28" s="155"/>
      <c r="E28" s="155"/>
      <c r="F28" s="155"/>
      <c r="G28" s="155"/>
      <c r="H28" s="155"/>
      <c r="I28" s="155"/>
      <c r="J28" s="155"/>
      <c r="K28" s="155"/>
      <c r="L28" s="155"/>
      <c r="M28" s="155"/>
      <c r="N28" s="155"/>
      <c r="O28" s="155"/>
      <c r="P28" s="155"/>
      <c r="Q28" s="155"/>
      <c r="R28" s="40"/>
      <c r="S28" s="40"/>
      <c r="T28" s="40"/>
      <c r="U28" s="40"/>
      <c r="V28" s="40"/>
      <c r="W28" s="40"/>
      <c r="X28" s="40"/>
      <c r="Y28" s="41"/>
    </row>
    <row r="29" spans="1:25" ht="19.5" customHeight="1">
      <c r="A29" s="2"/>
      <c r="B29" s="2"/>
      <c r="C29" s="152" t="s">
        <v>92</v>
      </c>
      <c r="D29" s="152"/>
      <c r="E29" s="152"/>
      <c r="F29" s="152"/>
      <c r="G29" s="152"/>
      <c r="H29" s="152"/>
      <c r="I29" s="152"/>
      <c r="J29" s="152"/>
      <c r="K29" s="152"/>
      <c r="L29" s="152"/>
      <c r="M29" s="152"/>
      <c r="N29" s="152"/>
      <c r="O29" s="152"/>
      <c r="P29" s="152"/>
      <c r="Q29" s="152"/>
      <c r="R29" s="38"/>
      <c r="S29" s="38"/>
      <c r="T29" s="38"/>
      <c r="U29" s="38"/>
      <c r="V29" s="38"/>
      <c r="W29" s="38"/>
      <c r="X29" s="38"/>
      <c r="Y29" s="38"/>
    </row>
    <row r="30" spans="1:25" ht="19.5" customHeight="1">
      <c r="A30" s="2"/>
      <c r="B30" s="2"/>
      <c r="C30" s="152"/>
      <c r="D30" s="152"/>
      <c r="E30" s="152"/>
      <c r="F30" s="152"/>
      <c r="G30" s="152"/>
      <c r="H30" s="152"/>
      <c r="I30" s="152"/>
      <c r="J30" s="152"/>
      <c r="K30" s="152"/>
      <c r="L30" s="152"/>
      <c r="M30" s="152"/>
      <c r="N30" s="152"/>
      <c r="O30" s="152"/>
      <c r="P30" s="152"/>
      <c r="Q30" s="152"/>
      <c r="R30" s="38"/>
      <c r="S30" s="38"/>
      <c r="T30" s="38"/>
      <c r="U30" s="38"/>
      <c r="V30" s="38"/>
      <c r="W30" s="38"/>
      <c r="X30" s="38"/>
      <c r="Y30" s="38"/>
    </row>
    <row r="31" spans="1:25" ht="19.5" customHeight="1">
      <c r="A31" s="2"/>
      <c r="B31" s="8"/>
      <c r="C31" s="152"/>
      <c r="D31" s="152"/>
      <c r="E31" s="152"/>
      <c r="F31" s="152"/>
      <c r="G31" s="152"/>
      <c r="H31" s="152"/>
      <c r="I31" s="152"/>
      <c r="J31" s="152"/>
      <c r="K31" s="152"/>
      <c r="L31" s="152"/>
      <c r="M31" s="152"/>
      <c r="N31" s="152"/>
      <c r="O31" s="152"/>
      <c r="P31" s="152"/>
      <c r="Q31" s="152"/>
      <c r="R31" s="39"/>
      <c r="S31" s="39"/>
      <c r="T31" s="39"/>
      <c r="U31" s="39"/>
      <c r="V31" s="39"/>
      <c r="W31" s="39"/>
      <c r="X31" s="39"/>
      <c r="Y31" s="38"/>
    </row>
    <row r="32" spans="1:25" s="6" customFormat="1" ht="15" thickBot="1">
      <c r="A32" s="5"/>
      <c r="B32" s="11"/>
      <c r="C32" s="11"/>
      <c r="D32" s="11"/>
      <c r="E32" s="11"/>
      <c r="F32" s="11"/>
      <c r="G32" s="11"/>
      <c r="H32" s="11"/>
      <c r="I32" s="11"/>
      <c r="J32" s="11"/>
      <c r="K32" s="11"/>
      <c r="L32" s="11"/>
      <c r="M32" s="11"/>
      <c r="N32" s="11"/>
      <c r="O32" s="11"/>
      <c r="P32" s="11"/>
      <c r="Q32" s="5"/>
      <c r="R32" s="40"/>
      <c r="S32" s="40"/>
      <c r="T32" s="40"/>
      <c r="U32" s="40"/>
      <c r="V32" s="40"/>
      <c r="W32" s="40"/>
      <c r="X32" s="40"/>
      <c r="Y32" s="41"/>
    </row>
    <row r="33" spans="1:25" s="6" customFormat="1" ht="17.100000000000001" customHeight="1" thickBot="1">
      <c r="A33" s="5"/>
      <c r="B33" s="156" t="s">
        <v>90</v>
      </c>
      <c r="C33" s="156"/>
      <c r="D33" s="156"/>
      <c r="E33" s="156"/>
      <c r="F33" s="156"/>
      <c r="G33" s="11"/>
      <c r="H33" s="143">
        <v>0.05</v>
      </c>
      <c r="I33" s="11"/>
      <c r="J33" s="11"/>
      <c r="K33" s="11"/>
      <c r="L33" s="107" t="s">
        <v>58</v>
      </c>
      <c r="M33" s="9"/>
      <c r="N33" s="52">
        <f>(1-SUM(H33,N37))/1.8</f>
        <v>0.52499999999999991</v>
      </c>
      <c r="O33" s="9"/>
      <c r="P33" s="11"/>
      <c r="Q33" s="9"/>
      <c r="R33" s="40"/>
      <c r="T33" s="40"/>
      <c r="U33" s="40"/>
      <c r="V33" s="40"/>
      <c r="W33" s="40"/>
      <c r="X33" s="40"/>
      <c r="Y33" s="41"/>
    </row>
    <row r="34" spans="1:25" s="6" customFormat="1" ht="15.9" customHeight="1" thickBot="1">
      <c r="A34" s="5"/>
      <c r="B34" s="147" t="s">
        <v>56</v>
      </c>
      <c r="C34" s="142"/>
      <c r="D34" s="142"/>
      <c r="E34" s="142"/>
      <c r="F34" s="142"/>
      <c r="G34" s="11"/>
      <c r="H34" s="144"/>
      <c r="I34" s="15"/>
      <c r="J34" s="15"/>
      <c r="K34" s="15"/>
      <c r="L34" s="18"/>
      <c r="M34" s="15"/>
      <c r="N34" s="27"/>
      <c r="O34" s="15"/>
      <c r="P34" s="11"/>
      <c r="Q34" s="5"/>
      <c r="R34" s="40"/>
      <c r="T34" s="40"/>
      <c r="U34" s="40"/>
      <c r="V34" s="40"/>
      <c r="W34" s="40"/>
      <c r="X34" s="40"/>
      <c r="Y34" s="41"/>
    </row>
    <row r="35" spans="1:25" s="6" customFormat="1" ht="15.9" customHeight="1" thickBot="1">
      <c r="A35" s="5"/>
      <c r="B35" s="11"/>
      <c r="C35" s="11"/>
      <c r="D35" s="11"/>
      <c r="E35" s="11"/>
      <c r="F35" s="11"/>
      <c r="G35" s="11"/>
      <c r="H35" s="11"/>
      <c r="I35" s="15"/>
      <c r="J35" s="15"/>
      <c r="K35" s="15"/>
      <c r="L35" s="107" t="s">
        <v>57</v>
      </c>
      <c r="M35" s="15"/>
      <c r="N35" s="52">
        <f>1-SUM(N33,H33,N37)</f>
        <v>0.42000000000000004</v>
      </c>
      <c r="O35" s="15"/>
      <c r="P35" s="11"/>
      <c r="Q35" s="5"/>
      <c r="R35" s="40"/>
      <c r="S35" s="40"/>
      <c r="T35" s="40"/>
      <c r="U35" s="40"/>
      <c r="V35" s="40"/>
      <c r="W35" s="40"/>
      <c r="X35" s="40"/>
      <c r="Y35" s="41"/>
    </row>
    <row r="36" spans="1:25" s="6" customFormat="1" ht="15.9" customHeight="1" thickBot="1">
      <c r="A36" s="5"/>
      <c r="B36" s="11"/>
      <c r="C36" s="11"/>
      <c r="D36" s="11"/>
      <c r="E36" s="11"/>
      <c r="F36" s="11"/>
      <c r="G36" s="15"/>
      <c r="H36" s="15"/>
      <c r="I36" s="15"/>
      <c r="J36" s="15"/>
      <c r="K36" s="15"/>
      <c r="L36" s="107"/>
      <c r="M36" s="15"/>
      <c r="N36" s="15"/>
      <c r="O36" s="15"/>
      <c r="P36" s="11"/>
      <c r="Q36" s="5"/>
      <c r="R36" s="40"/>
      <c r="S36" s="40"/>
      <c r="T36" s="40"/>
      <c r="U36" s="40"/>
      <c r="V36" s="40"/>
      <c r="W36" s="40"/>
      <c r="X36" s="40"/>
      <c r="Y36" s="41"/>
    </row>
    <row r="37" spans="1:25" s="6" customFormat="1" ht="15.9" customHeight="1" thickBot="1">
      <c r="A37" s="5"/>
      <c r="B37" s="11"/>
      <c r="C37" s="11"/>
      <c r="D37" s="11"/>
      <c r="E37" s="11"/>
      <c r="F37" s="11"/>
      <c r="G37" s="15"/>
      <c r="H37" s="15"/>
      <c r="I37" s="15"/>
      <c r="J37" s="15"/>
      <c r="K37" s="15"/>
      <c r="L37" s="107" t="s">
        <v>59</v>
      </c>
      <c r="M37" s="9"/>
      <c r="N37" s="52">
        <f>H33/10</f>
        <v>5.0000000000000001E-3</v>
      </c>
      <c r="O37" s="9"/>
      <c r="P37" s="11"/>
      <c r="Q37" s="5"/>
      <c r="R37" s="40"/>
      <c r="S37" s="40"/>
      <c r="T37" s="40"/>
      <c r="U37" s="40"/>
      <c r="V37" s="40"/>
      <c r="W37" s="41"/>
    </row>
    <row r="38" spans="1:25" ht="19.5" customHeight="1">
      <c r="A38" s="2"/>
      <c r="B38" s="2"/>
      <c r="C38" s="152" t="s">
        <v>91</v>
      </c>
      <c r="D38" s="152"/>
      <c r="E38" s="152"/>
      <c r="F38" s="152"/>
      <c r="G38" s="152"/>
      <c r="H38" s="152"/>
      <c r="I38" s="152"/>
      <c r="J38" s="152"/>
      <c r="K38" s="152"/>
      <c r="L38" s="152"/>
      <c r="M38" s="152"/>
      <c r="N38" s="152"/>
      <c r="O38" s="152"/>
      <c r="P38" s="152"/>
      <c r="Q38" s="152"/>
      <c r="R38" s="38"/>
      <c r="S38" s="38"/>
      <c r="T38" s="38"/>
      <c r="U38" s="38"/>
      <c r="V38" s="38"/>
      <c r="W38" s="38"/>
      <c r="X38" s="38"/>
    </row>
    <row r="39" spans="1:25" ht="19.5" customHeight="1">
      <c r="A39" s="2"/>
      <c r="B39" s="2"/>
      <c r="C39" s="152"/>
      <c r="D39" s="152"/>
      <c r="E39" s="152"/>
      <c r="F39" s="152"/>
      <c r="G39" s="152"/>
      <c r="H39" s="152"/>
      <c r="I39" s="152"/>
      <c r="J39" s="152"/>
      <c r="K39" s="152"/>
      <c r="L39" s="152"/>
      <c r="M39" s="152"/>
      <c r="N39" s="152"/>
      <c r="O39" s="152"/>
      <c r="P39" s="152"/>
      <c r="Q39" s="152"/>
      <c r="R39" s="38"/>
      <c r="S39" s="38"/>
      <c r="T39" s="38"/>
      <c r="U39" s="38"/>
      <c r="V39" s="38"/>
      <c r="W39" s="38"/>
      <c r="X39" s="38"/>
      <c r="Y39" s="38"/>
    </row>
    <row r="40" spans="1:25" ht="19.5" customHeight="1">
      <c r="A40" s="2"/>
      <c r="B40" s="8"/>
      <c r="C40" s="152"/>
      <c r="D40" s="152"/>
      <c r="E40" s="152"/>
      <c r="F40" s="152"/>
      <c r="G40" s="152"/>
      <c r="H40" s="152"/>
      <c r="I40" s="152"/>
      <c r="J40" s="152"/>
      <c r="K40" s="152"/>
      <c r="L40" s="152"/>
      <c r="M40" s="152"/>
      <c r="N40" s="152"/>
      <c r="O40" s="152"/>
      <c r="P40" s="152"/>
      <c r="Q40" s="152"/>
      <c r="R40" s="39"/>
      <c r="S40" s="39"/>
      <c r="T40" s="39"/>
      <c r="U40" s="39"/>
      <c r="V40" s="39"/>
      <c r="W40" s="39"/>
      <c r="X40" s="39"/>
      <c r="Y40" s="38"/>
    </row>
    <row r="41" spans="1:25" s="6" customFormat="1" ht="15" customHeight="1">
      <c r="A41" s="5"/>
      <c r="B41" s="11"/>
      <c r="C41" s="11"/>
      <c r="D41" s="11"/>
      <c r="E41" s="11"/>
      <c r="F41" s="11"/>
      <c r="G41" s="11"/>
      <c r="H41" s="11"/>
      <c r="I41" s="11"/>
      <c r="J41" s="11"/>
      <c r="K41" s="11"/>
      <c r="L41" s="11"/>
      <c r="M41" s="11"/>
      <c r="N41" s="11"/>
      <c r="O41" s="11"/>
      <c r="P41" s="11"/>
      <c r="Q41" s="5"/>
      <c r="R41" s="40"/>
      <c r="S41" s="40"/>
      <c r="T41" s="40"/>
      <c r="U41" s="40"/>
      <c r="V41" s="40"/>
      <c r="W41" s="40"/>
      <c r="X41" s="40"/>
      <c r="Y41" s="41"/>
    </row>
    <row r="42" spans="1:25" s="6" customFormat="1" ht="15" customHeight="1" thickBot="1">
      <c r="A42" s="5"/>
      <c r="B42" s="11"/>
      <c r="C42" s="11"/>
      <c r="D42" s="11"/>
      <c r="E42" s="11"/>
      <c r="F42" s="11"/>
      <c r="G42" s="11"/>
      <c r="H42" s="11"/>
      <c r="I42" s="11"/>
      <c r="J42" s="11"/>
      <c r="K42" s="11"/>
      <c r="L42" s="11"/>
      <c r="M42" s="11"/>
      <c r="N42" s="11"/>
      <c r="O42" s="11"/>
      <c r="P42" s="11"/>
      <c r="Q42" s="5"/>
      <c r="R42" s="40"/>
      <c r="S42" s="40"/>
      <c r="T42" s="40"/>
      <c r="U42" s="40"/>
      <c r="V42" s="40"/>
      <c r="W42" s="40"/>
      <c r="X42" s="40"/>
      <c r="Y42" s="41"/>
    </row>
    <row r="43" spans="1:25" s="6" customFormat="1" ht="15" customHeight="1">
      <c r="A43" s="5"/>
      <c r="B43" s="11"/>
      <c r="C43" s="11"/>
      <c r="D43" s="11"/>
      <c r="E43" s="11"/>
      <c r="F43" s="11"/>
      <c r="G43" s="11"/>
      <c r="H43" s="11"/>
      <c r="I43" s="177" t="s">
        <v>93</v>
      </c>
      <c r="J43" s="177"/>
      <c r="K43" s="177"/>
      <c r="L43" s="177"/>
      <c r="M43" s="10"/>
      <c r="N43" s="153">
        <f>H14*(H20/(N46*H51))</f>
        <v>0</v>
      </c>
      <c r="O43" s="11"/>
      <c r="P43" s="11"/>
      <c r="Q43" s="5"/>
      <c r="R43" s="40"/>
      <c r="S43" s="40"/>
      <c r="T43" s="40"/>
      <c r="U43" s="40"/>
      <c r="V43" s="40"/>
      <c r="W43" s="40"/>
      <c r="X43" s="40"/>
      <c r="Y43" s="41"/>
    </row>
    <row r="44" spans="1:25" s="6" customFormat="1" ht="15" customHeight="1" thickBot="1">
      <c r="A44" s="5"/>
      <c r="B44" s="11"/>
      <c r="C44" s="11"/>
      <c r="D44" s="11"/>
      <c r="E44" s="11"/>
      <c r="F44" s="11"/>
      <c r="G44" s="11"/>
      <c r="H44" s="11"/>
      <c r="I44" s="177"/>
      <c r="J44" s="177"/>
      <c r="K44" s="177"/>
      <c r="L44" s="177"/>
      <c r="M44" s="10"/>
      <c r="N44" s="154"/>
      <c r="O44" s="11"/>
      <c r="P44" s="11"/>
      <c r="Q44" s="5"/>
      <c r="R44" s="40"/>
      <c r="S44" s="40"/>
      <c r="T44" s="40"/>
      <c r="U44" s="40"/>
      <c r="V44" s="40"/>
      <c r="W44" s="40"/>
      <c r="X44" s="40"/>
      <c r="Y44" s="41"/>
    </row>
    <row r="45" spans="1:25" s="6" customFormat="1" ht="15" customHeight="1" thickBot="1">
      <c r="A45" s="5"/>
      <c r="B45" s="149" t="s">
        <v>60</v>
      </c>
      <c r="C45" s="149"/>
      <c r="D45" s="149"/>
      <c r="E45" s="149"/>
      <c r="F45" s="149"/>
      <c r="G45" s="20"/>
      <c r="H45" s="150">
        <v>4</v>
      </c>
      <c r="I45" s="32"/>
      <c r="J45" s="32"/>
      <c r="K45" s="32"/>
      <c r="L45" s="32"/>
      <c r="M45" s="32"/>
      <c r="N45" s="32"/>
      <c r="O45" s="19"/>
      <c r="P45" s="11"/>
      <c r="Q45" s="5"/>
      <c r="R45" s="40"/>
      <c r="S45" s="40"/>
      <c r="T45" s="40"/>
      <c r="U45" s="40"/>
      <c r="V45" s="40"/>
      <c r="W45" s="40"/>
      <c r="X45" s="40"/>
      <c r="Y45" s="41"/>
    </row>
    <row r="46" spans="1:25" s="6" customFormat="1" ht="15" customHeight="1" thickBot="1">
      <c r="A46" s="5"/>
      <c r="B46" s="21"/>
      <c r="C46" s="147" t="s">
        <v>25</v>
      </c>
      <c r="D46" s="147"/>
      <c r="E46" s="147"/>
      <c r="F46" s="147"/>
      <c r="G46" s="19"/>
      <c r="H46" s="151"/>
      <c r="I46" s="32"/>
      <c r="J46" s="32"/>
      <c r="K46" s="32"/>
      <c r="L46" s="23" t="s">
        <v>18</v>
      </c>
      <c r="M46" s="10"/>
      <c r="N46" s="114">
        <f>N33</f>
        <v>0.52499999999999991</v>
      </c>
      <c r="O46" s="19"/>
      <c r="P46" s="11"/>
      <c r="Q46" s="5"/>
      <c r="R46" s="40"/>
      <c r="S46" s="40"/>
      <c r="T46" s="40"/>
      <c r="U46" s="40"/>
      <c r="V46" s="40"/>
      <c r="W46" s="40"/>
      <c r="X46" s="40"/>
      <c r="Y46" s="41"/>
    </row>
    <row r="47" spans="1:25" s="6" customFormat="1" ht="15" customHeight="1">
      <c r="A47" s="5"/>
      <c r="B47" s="21"/>
      <c r="C47" s="147"/>
      <c r="D47" s="147"/>
      <c r="E47" s="147"/>
      <c r="F47" s="147"/>
      <c r="G47" s="19"/>
      <c r="H47" s="19"/>
      <c r="I47" s="32"/>
      <c r="J47" s="32"/>
      <c r="K47" s="32"/>
      <c r="L47" s="32"/>
      <c r="M47" s="19"/>
      <c r="N47" s="19"/>
      <c r="O47" s="19"/>
      <c r="P47" s="11"/>
      <c r="Q47" s="5"/>
      <c r="R47" s="40"/>
      <c r="S47" s="40"/>
      <c r="T47" s="40"/>
      <c r="U47" s="40"/>
      <c r="V47" s="40"/>
      <c r="W47" s="40"/>
      <c r="X47" s="40"/>
      <c r="Y47" s="41"/>
    </row>
    <row r="48" spans="1:25" s="6" customFormat="1" ht="15" customHeight="1">
      <c r="A48" s="5"/>
      <c r="B48" s="19"/>
      <c r="C48" s="147"/>
      <c r="D48" s="147"/>
      <c r="E48" s="147"/>
      <c r="F48" s="147"/>
      <c r="G48" s="19"/>
      <c r="H48" s="24"/>
      <c r="I48" s="174" t="s">
        <v>94</v>
      </c>
      <c r="J48" s="174"/>
      <c r="K48" s="174"/>
      <c r="L48" s="174"/>
      <c r="M48" s="174"/>
      <c r="N48" s="174"/>
      <c r="O48" s="174"/>
      <c r="P48" s="174"/>
      <c r="Q48" s="5"/>
      <c r="R48" s="40"/>
      <c r="S48" s="40"/>
      <c r="T48" s="40"/>
      <c r="U48" s="40"/>
      <c r="V48" s="40"/>
      <c r="W48" s="40"/>
      <c r="X48" s="40"/>
      <c r="Y48" s="41"/>
    </row>
    <row r="49" spans="1:25" s="6" customFormat="1" ht="15" customHeight="1">
      <c r="A49" s="5"/>
      <c r="B49" s="22" t="s">
        <v>50</v>
      </c>
      <c r="C49" s="147"/>
      <c r="D49" s="147"/>
      <c r="E49" s="147"/>
      <c r="F49" s="147"/>
      <c r="G49" s="22"/>
      <c r="H49" s="22"/>
      <c r="I49" s="174"/>
      <c r="J49" s="174"/>
      <c r="K49" s="174"/>
      <c r="L49" s="174"/>
      <c r="M49" s="174"/>
      <c r="N49" s="174"/>
      <c r="O49" s="174"/>
      <c r="P49" s="174"/>
      <c r="Q49" s="5"/>
      <c r="R49" s="40"/>
      <c r="S49" s="40"/>
      <c r="T49" s="40"/>
      <c r="U49" s="40"/>
      <c r="V49" s="40"/>
      <c r="W49" s="40"/>
      <c r="X49" s="40"/>
      <c r="Y49" s="41"/>
    </row>
    <row r="50" spans="1:25" s="6" customFormat="1" ht="15" customHeight="1" thickBot="1">
      <c r="A50" s="5"/>
      <c r="B50" s="22"/>
      <c r="C50" s="110"/>
      <c r="D50" s="110"/>
      <c r="E50" s="110"/>
      <c r="F50" s="110"/>
      <c r="G50" s="22"/>
      <c r="H50" s="22"/>
      <c r="I50" s="174"/>
      <c r="J50" s="174"/>
      <c r="K50" s="174"/>
      <c r="L50" s="174"/>
      <c r="M50" s="174"/>
      <c r="N50" s="174"/>
      <c r="O50" s="174"/>
      <c r="P50" s="174"/>
      <c r="Q50" s="5"/>
      <c r="R50" s="40"/>
      <c r="S50" s="40"/>
      <c r="T50" s="40"/>
      <c r="U50" s="40"/>
      <c r="V50" s="40"/>
      <c r="W50" s="40"/>
      <c r="X50" s="40"/>
      <c r="Y50" s="41"/>
    </row>
    <row r="51" spans="1:25" s="6" customFormat="1" ht="15" customHeight="1" thickBot="1">
      <c r="A51" s="5"/>
      <c r="B51" s="149" t="s">
        <v>17</v>
      </c>
      <c r="C51" s="149"/>
      <c r="D51" s="149"/>
      <c r="E51" s="149"/>
      <c r="F51" s="149"/>
      <c r="G51" s="22"/>
      <c r="H51" s="26">
        <f>IF(H20=N46,1,(N46/H20)^H45)</f>
        <v>1.2155062499999991</v>
      </c>
      <c r="I51" s="174"/>
      <c r="J51" s="174"/>
      <c r="K51" s="174"/>
      <c r="L51" s="174"/>
      <c r="M51" s="174"/>
      <c r="N51" s="174"/>
      <c r="O51" s="174"/>
      <c r="P51" s="174"/>
      <c r="Q51" s="5"/>
      <c r="R51" s="40"/>
      <c r="S51" s="40"/>
      <c r="T51" s="40"/>
      <c r="U51" s="40"/>
      <c r="V51" s="40"/>
      <c r="W51" s="40"/>
      <c r="X51" s="40"/>
      <c r="Y51" s="41"/>
    </row>
    <row r="52" spans="1:25" s="6" customFormat="1" ht="15" customHeight="1">
      <c r="A52" s="5"/>
      <c r="B52" s="22"/>
      <c r="C52" s="110"/>
      <c r="D52" s="110"/>
      <c r="E52" s="110"/>
      <c r="F52" s="110"/>
      <c r="G52" s="22"/>
      <c r="H52" s="22"/>
      <c r="I52" s="174"/>
      <c r="J52" s="174"/>
      <c r="K52" s="174"/>
      <c r="L52" s="174"/>
      <c r="M52" s="174"/>
      <c r="N52" s="174"/>
      <c r="O52" s="174"/>
      <c r="P52" s="174"/>
      <c r="Q52" s="5"/>
      <c r="R52" s="40"/>
      <c r="S52" s="40"/>
      <c r="T52" s="40"/>
      <c r="U52" s="40"/>
      <c r="V52" s="40"/>
      <c r="W52" s="40"/>
      <c r="X52" s="40"/>
      <c r="Y52" s="41"/>
    </row>
    <row r="53" spans="1:25" s="6" customFormat="1" ht="15" customHeight="1">
      <c r="A53" s="5"/>
      <c r="B53" s="22"/>
      <c r="C53" s="110"/>
      <c r="D53" s="110"/>
      <c r="E53" s="110"/>
      <c r="F53" s="110"/>
      <c r="G53" s="22"/>
      <c r="H53" s="22"/>
      <c r="I53" s="77"/>
      <c r="J53" s="77"/>
      <c r="K53" s="77"/>
      <c r="L53" s="77"/>
      <c r="M53" s="77"/>
      <c r="N53" s="77"/>
      <c r="O53" s="77"/>
      <c r="P53" s="77"/>
      <c r="Q53" s="5"/>
      <c r="R53" s="40"/>
      <c r="S53" s="40"/>
      <c r="T53" s="40"/>
      <c r="U53" s="40"/>
      <c r="V53" s="40"/>
      <c r="W53" s="40"/>
      <c r="X53" s="40"/>
      <c r="Y53" s="41"/>
    </row>
    <row r="54" spans="1:25" ht="19.5" customHeight="1">
      <c r="A54" s="2"/>
      <c r="B54" s="2"/>
      <c r="C54" s="152" t="s">
        <v>95</v>
      </c>
      <c r="D54" s="152"/>
      <c r="E54" s="152"/>
      <c r="F54" s="152"/>
      <c r="G54" s="152"/>
      <c r="H54" s="152"/>
      <c r="I54" s="152"/>
      <c r="J54" s="152"/>
      <c r="K54" s="152"/>
      <c r="L54" s="152"/>
      <c r="M54" s="152"/>
      <c r="N54" s="152"/>
      <c r="O54" s="152"/>
      <c r="P54" s="152"/>
      <c r="Q54" s="17"/>
      <c r="R54" s="38"/>
      <c r="S54" s="38"/>
      <c r="T54" s="38"/>
      <c r="U54" s="38"/>
      <c r="V54" s="38"/>
      <c r="W54" s="38"/>
      <c r="X54" s="38"/>
      <c r="Y54" s="38"/>
    </row>
    <row r="55" spans="1:25" ht="19.5" customHeight="1">
      <c r="A55" s="2"/>
      <c r="B55" s="2"/>
      <c r="C55" s="152"/>
      <c r="D55" s="152"/>
      <c r="E55" s="152"/>
      <c r="F55" s="152"/>
      <c r="G55" s="152"/>
      <c r="H55" s="152"/>
      <c r="I55" s="152"/>
      <c r="J55" s="152"/>
      <c r="K55" s="152"/>
      <c r="L55" s="152"/>
      <c r="M55" s="152"/>
      <c r="N55" s="152"/>
      <c r="O55" s="152"/>
      <c r="P55" s="152"/>
      <c r="Q55" s="17"/>
      <c r="R55" s="38"/>
      <c r="S55" s="38"/>
      <c r="T55" s="38"/>
      <c r="U55" s="38"/>
      <c r="V55" s="38"/>
      <c r="W55" s="38"/>
      <c r="X55" s="38"/>
      <c r="Y55" s="38"/>
    </row>
    <row r="56" spans="1:25" ht="19.5" customHeight="1">
      <c r="A56" s="2"/>
      <c r="B56" s="8"/>
      <c r="C56" s="152"/>
      <c r="D56" s="152"/>
      <c r="E56" s="152"/>
      <c r="F56" s="152"/>
      <c r="G56" s="152"/>
      <c r="H56" s="152"/>
      <c r="I56" s="152"/>
      <c r="J56" s="152"/>
      <c r="K56" s="152"/>
      <c r="L56" s="152"/>
      <c r="M56" s="152"/>
      <c r="N56" s="152"/>
      <c r="O56" s="152"/>
      <c r="P56" s="152"/>
      <c r="Q56" s="17"/>
      <c r="R56" s="39"/>
      <c r="S56" s="39"/>
      <c r="T56" s="39"/>
      <c r="U56" s="39"/>
      <c r="V56" s="39"/>
      <c r="W56" s="39"/>
      <c r="X56" s="39"/>
      <c r="Y56" s="38"/>
    </row>
    <row r="57" spans="1:25" s="6" customFormat="1" ht="15" thickBot="1">
      <c r="A57" s="5"/>
      <c r="B57" s="11"/>
      <c r="C57" s="11"/>
      <c r="D57" s="11"/>
      <c r="E57" s="11"/>
      <c r="F57" s="11"/>
      <c r="G57" s="11"/>
      <c r="H57" s="11"/>
      <c r="I57" s="11"/>
      <c r="J57" s="11"/>
      <c r="K57" s="11"/>
      <c r="L57" s="11"/>
      <c r="M57" s="11"/>
      <c r="N57" s="11"/>
      <c r="O57" s="11"/>
      <c r="P57" s="11"/>
      <c r="Q57" s="5"/>
      <c r="R57" s="40"/>
      <c r="S57" s="40"/>
      <c r="T57" s="40"/>
      <c r="U57" s="40"/>
      <c r="V57" s="40"/>
      <c r="W57" s="40"/>
      <c r="X57" s="40"/>
      <c r="Y57" s="41"/>
    </row>
    <row r="58" spans="1:25" s="6" customFormat="1" ht="14.4">
      <c r="A58" s="5"/>
      <c r="B58" s="149" t="s">
        <v>68</v>
      </c>
      <c r="C58" s="149"/>
      <c r="D58" s="149"/>
      <c r="E58" s="149"/>
      <c r="F58" s="149" t="s">
        <v>19</v>
      </c>
      <c r="G58" s="11"/>
      <c r="H58" s="150" t="s">
        <v>0</v>
      </c>
      <c r="I58" s="178" t="s">
        <v>71</v>
      </c>
      <c r="J58" s="177"/>
      <c r="K58" s="177"/>
      <c r="L58" s="177" t="s">
        <v>20</v>
      </c>
      <c r="M58" s="11"/>
      <c r="N58" s="175">
        <f>H14*H20*H62*60/1000000</f>
        <v>0</v>
      </c>
      <c r="O58" s="11"/>
      <c r="P58" s="11"/>
      <c r="Q58" s="5"/>
      <c r="R58" s="40"/>
      <c r="S58" s="40"/>
      <c r="T58" s="40"/>
      <c r="U58" s="40"/>
      <c r="V58" s="40"/>
      <c r="W58" s="40"/>
      <c r="X58" s="40"/>
      <c r="Y58" s="41"/>
    </row>
    <row r="59" spans="1:25" s="6" customFormat="1" ht="15.75" customHeight="1" thickBot="1">
      <c r="A59" s="5"/>
      <c r="B59" s="147" t="s">
        <v>70</v>
      </c>
      <c r="C59" s="179"/>
      <c r="D59" s="179"/>
      <c r="E59" s="179"/>
      <c r="F59" s="179"/>
      <c r="G59" s="11"/>
      <c r="H59" s="151"/>
      <c r="I59" s="178"/>
      <c r="J59" s="177"/>
      <c r="K59" s="177"/>
      <c r="L59" s="177"/>
      <c r="M59" s="11"/>
      <c r="N59" s="176"/>
      <c r="O59" s="11"/>
      <c r="P59" s="11"/>
      <c r="Q59" s="5"/>
      <c r="R59" s="40"/>
      <c r="S59" s="40"/>
      <c r="T59" s="40"/>
      <c r="U59" s="40"/>
      <c r="V59" s="40"/>
      <c r="W59" s="40"/>
      <c r="X59" s="40"/>
      <c r="Y59" s="41"/>
    </row>
    <row r="60" spans="1:25" s="6" customFormat="1" ht="15" thickBot="1">
      <c r="A60" s="5"/>
      <c r="B60" s="147" t="s">
        <v>69</v>
      </c>
      <c r="C60" s="179"/>
      <c r="D60" s="179"/>
      <c r="E60" s="179"/>
      <c r="F60" s="179" t="s">
        <v>69</v>
      </c>
      <c r="G60" s="11"/>
      <c r="H60" s="11"/>
      <c r="I60" s="11"/>
      <c r="J60" s="11"/>
      <c r="K60" s="11"/>
      <c r="L60" s="11"/>
      <c r="M60" s="11"/>
      <c r="N60" s="11"/>
      <c r="O60" s="11"/>
      <c r="P60" s="11"/>
      <c r="Q60" s="5"/>
      <c r="R60" s="40"/>
      <c r="S60" s="40"/>
      <c r="T60" s="40"/>
      <c r="U60" s="40"/>
      <c r="V60" s="40"/>
      <c r="W60" s="40"/>
      <c r="X60" s="40"/>
      <c r="Y60" s="41"/>
    </row>
    <row r="61" spans="1:25" s="6" customFormat="1" ht="15" thickBot="1">
      <c r="A61" s="5"/>
      <c r="B61" s="110"/>
      <c r="C61" s="112"/>
      <c r="D61" s="112"/>
      <c r="E61" s="112"/>
      <c r="F61" s="112"/>
      <c r="G61" s="11"/>
      <c r="H61" s="34"/>
      <c r="I61" s="177" t="s">
        <v>73</v>
      </c>
      <c r="J61" s="177"/>
      <c r="K61" s="177"/>
      <c r="L61" s="177" t="s">
        <v>20</v>
      </c>
      <c r="M61" s="11"/>
      <c r="N61" s="175">
        <f>N43*N46*H62*60/1000000</f>
        <v>0</v>
      </c>
      <c r="O61" s="11"/>
      <c r="P61" s="11"/>
      <c r="Q61" s="5"/>
      <c r="R61" s="40"/>
      <c r="S61" s="40"/>
      <c r="T61" s="40"/>
      <c r="U61" s="40"/>
      <c r="V61" s="40"/>
      <c r="W61" s="40"/>
      <c r="X61" s="40"/>
      <c r="Y61" s="41"/>
    </row>
    <row r="62" spans="1:25" s="6" customFormat="1" ht="15" thickBot="1">
      <c r="A62" s="5"/>
      <c r="B62" s="149" t="s">
        <v>72</v>
      </c>
      <c r="C62" s="149"/>
      <c r="D62" s="149"/>
      <c r="E62" s="149"/>
      <c r="F62" s="149"/>
      <c r="G62" s="11"/>
      <c r="H62" s="33">
        <f>IF(H58="HHV", 1012, 911)</f>
        <v>911</v>
      </c>
      <c r="I62" s="178"/>
      <c r="J62" s="177"/>
      <c r="K62" s="177"/>
      <c r="L62" s="177"/>
      <c r="M62" s="11"/>
      <c r="N62" s="176"/>
      <c r="O62" s="11"/>
      <c r="P62" s="11"/>
      <c r="Q62" s="5"/>
      <c r="R62" s="40"/>
      <c r="S62" s="40"/>
      <c r="T62" s="40"/>
      <c r="U62" s="40"/>
      <c r="V62" s="40"/>
      <c r="W62" s="40"/>
      <c r="X62" s="40"/>
      <c r="Y62" s="41"/>
    </row>
    <row r="63" spans="1:25" s="6" customFormat="1" ht="14.4">
      <c r="A63" s="5"/>
      <c r="B63" s="107"/>
      <c r="C63" s="107"/>
      <c r="D63" s="107"/>
      <c r="E63" s="107"/>
      <c r="F63" s="107"/>
      <c r="G63" s="11"/>
      <c r="H63" s="108"/>
      <c r="I63" s="108"/>
      <c r="J63" s="108"/>
      <c r="K63" s="108"/>
      <c r="L63" s="108"/>
      <c r="M63" s="11"/>
      <c r="N63" s="108"/>
      <c r="O63" s="11"/>
      <c r="P63" s="11"/>
      <c r="Q63" s="5"/>
      <c r="R63" s="40"/>
      <c r="S63" s="40"/>
      <c r="T63" s="40"/>
      <c r="U63" s="40"/>
      <c r="V63" s="40"/>
      <c r="W63" s="40"/>
      <c r="X63" s="40"/>
      <c r="Y63" s="41"/>
    </row>
    <row r="64" spans="1:25" s="6" customFormat="1" ht="14.4">
      <c r="A64" s="5"/>
      <c r="B64" s="107"/>
      <c r="C64" s="107"/>
      <c r="D64" s="107"/>
      <c r="E64" s="107"/>
      <c r="F64" s="107"/>
      <c r="G64" s="11"/>
      <c r="H64" s="108"/>
      <c r="I64" s="108"/>
      <c r="J64" s="108"/>
      <c r="K64" s="108"/>
      <c r="L64" s="108"/>
      <c r="M64" s="11"/>
      <c r="N64" s="108"/>
      <c r="O64" s="11"/>
      <c r="P64" s="11"/>
      <c r="Q64" s="5"/>
      <c r="R64" s="40"/>
      <c r="S64" s="40"/>
      <c r="T64" s="40"/>
      <c r="U64" s="40"/>
      <c r="V64" s="40"/>
      <c r="W64" s="40"/>
      <c r="X64" s="40"/>
      <c r="Y64" s="41"/>
    </row>
    <row r="65" spans="1:25" s="6" customFormat="1" ht="15" customHeight="1">
      <c r="A65" s="5"/>
      <c r="B65" s="110"/>
      <c r="C65" s="107"/>
      <c r="D65" s="107"/>
      <c r="E65" s="107"/>
      <c r="F65" s="107"/>
      <c r="G65" s="11"/>
      <c r="H65" s="11"/>
      <c r="I65" s="11"/>
      <c r="J65" s="11"/>
      <c r="K65" s="11"/>
      <c r="L65" s="11"/>
      <c r="M65" s="11"/>
      <c r="N65" s="11"/>
      <c r="O65" s="11"/>
      <c r="P65" s="11"/>
      <c r="Q65" s="5"/>
      <c r="R65" s="40"/>
      <c r="S65" s="40"/>
      <c r="T65" s="40"/>
      <c r="U65" s="40"/>
      <c r="V65" s="40"/>
      <c r="W65" s="40"/>
      <c r="X65" s="40"/>
      <c r="Y65" s="41"/>
    </row>
    <row r="66" spans="1:25" s="6" customFormat="1" ht="15" customHeight="1">
      <c r="A66" s="5"/>
      <c r="B66" s="11"/>
      <c r="C66" s="107"/>
      <c r="D66" s="107"/>
      <c r="E66" s="107"/>
      <c r="F66" s="107"/>
      <c r="G66" s="11"/>
      <c r="H66" s="11"/>
      <c r="I66" s="11"/>
      <c r="J66" s="11"/>
      <c r="K66" s="11"/>
      <c r="L66" s="11"/>
      <c r="M66" s="11"/>
      <c r="N66" s="11"/>
      <c r="O66" s="11"/>
      <c r="P66" s="11"/>
      <c r="Q66" s="5"/>
      <c r="R66" s="40"/>
      <c r="S66" s="40"/>
      <c r="T66" s="40"/>
      <c r="U66" s="40"/>
      <c r="V66" s="40"/>
      <c r="W66" s="40"/>
      <c r="X66" s="40"/>
      <c r="Y66" s="41"/>
    </row>
    <row r="67" spans="1:25" s="6" customFormat="1" ht="21.6" thickBot="1">
      <c r="A67" s="5"/>
      <c r="B67" s="46" t="s">
        <v>74</v>
      </c>
      <c r="C67" s="47"/>
      <c r="D67" s="47"/>
      <c r="E67" s="47"/>
      <c r="F67" s="47"/>
      <c r="G67" s="48"/>
      <c r="H67" s="48"/>
      <c r="I67" s="48"/>
      <c r="J67" s="48"/>
      <c r="K67" s="48"/>
      <c r="L67" s="48"/>
      <c r="M67" s="48"/>
      <c r="N67" s="48"/>
      <c r="O67" s="48"/>
      <c r="P67" s="48"/>
      <c r="Q67" s="5"/>
      <c r="R67" s="40"/>
      <c r="S67" s="40"/>
      <c r="T67" s="40"/>
      <c r="U67" s="40"/>
      <c r="V67" s="40"/>
      <c r="W67" s="40"/>
      <c r="X67" s="40"/>
      <c r="Y67" s="41"/>
    </row>
    <row r="68" spans="1:25" s="6" customFormat="1" ht="14.4">
      <c r="A68" s="5"/>
      <c r="B68" s="110"/>
      <c r="C68" s="112"/>
      <c r="D68" s="112"/>
      <c r="E68" s="112"/>
      <c r="F68" s="112"/>
      <c r="G68" s="11"/>
      <c r="H68" s="11"/>
      <c r="I68" s="11"/>
      <c r="J68" s="11"/>
      <c r="K68" s="11"/>
      <c r="L68" s="11"/>
      <c r="M68" s="11"/>
      <c r="N68" s="11"/>
      <c r="O68" s="11"/>
      <c r="P68" s="11"/>
      <c r="Q68" s="5"/>
      <c r="R68" s="40"/>
      <c r="S68" s="40"/>
      <c r="T68" s="40"/>
      <c r="U68" s="40"/>
      <c r="V68" s="40"/>
      <c r="W68" s="40"/>
      <c r="X68" s="40"/>
      <c r="Y68" s="41"/>
    </row>
    <row r="69" spans="1:25" s="6" customFormat="1" ht="15" customHeight="1">
      <c r="A69" s="5"/>
      <c r="B69" s="173" t="s">
        <v>131</v>
      </c>
      <c r="C69" s="173"/>
      <c r="D69" s="173"/>
      <c r="E69" s="173"/>
      <c r="F69" s="173"/>
      <c r="G69" s="173"/>
      <c r="H69" s="173"/>
      <c r="I69" s="173"/>
      <c r="J69" s="173"/>
      <c r="K69" s="173"/>
      <c r="L69" s="173"/>
      <c r="M69" s="173"/>
      <c r="N69" s="173"/>
      <c r="O69" s="173"/>
      <c r="P69" s="173"/>
      <c r="Q69" s="5"/>
      <c r="R69" s="40"/>
      <c r="S69" s="40"/>
      <c r="T69" s="40"/>
      <c r="U69" s="40"/>
      <c r="V69" s="40"/>
      <c r="W69" s="40"/>
      <c r="X69" s="40"/>
      <c r="Y69" s="41"/>
    </row>
    <row r="70" spans="1:25" s="6" customFormat="1" ht="14.4">
      <c r="A70" s="5"/>
      <c r="B70" s="173"/>
      <c r="C70" s="173"/>
      <c r="D70" s="173"/>
      <c r="E70" s="173"/>
      <c r="F70" s="173"/>
      <c r="G70" s="173"/>
      <c r="H70" s="173"/>
      <c r="I70" s="173"/>
      <c r="J70" s="173"/>
      <c r="K70" s="173"/>
      <c r="L70" s="173"/>
      <c r="M70" s="173"/>
      <c r="N70" s="173"/>
      <c r="O70" s="173"/>
      <c r="P70" s="173"/>
      <c r="Q70" s="5"/>
      <c r="R70" s="40"/>
      <c r="S70" s="40"/>
      <c r="T70" s="40"/>
      <c r="U70" s="40"/>
      <c r="V70" s="40"/>
      <c r="W70" s="40"/>
      <c r="X70" s="40"/>
      <c r="Y70" s="41"/>
    </row>
    <row r="71" spans="1:25" s="6" customFormat="1" ht="14.4">
      <c r="A71" s="5"/>
      <c r="B71" s="173"/>
      <c r="C71" s="173"/>
      <c r="D71" s="173"/>
      <c r="E71" s="173"/>
      <c r="F71" s="173"/>
      <c r="G71" s="173"/>
      <c r="H71" s="173"/>
      <c r="I71" s="173"/>
      <c r="J71" s="173"/>
      <c r="K71" s="173"/>
      <c r="L71" s="173"/>
      <c r="M71" s="173"/>
      <c r="N71" s="173"/>
      <c r="O71" s="173"/>
      <c r="P71" s="173"/>
      <c r="Q71" s="5"/>
      <c r="R71" s="40"/>
      <c r="S71" s="40"/>
      <c r="T71" s="40"/>
      <c r="U71" s="40"/>
      <c r="V71" s="40"/>
      <c r="W71" s="40"/>
      <c r="X71" s="40"/>
      <c r="Y71" s="41"/>
    </row>
    <row r="72" spans="1:25" s="6" customFormat="1" ht="14.4">
      <c r="A72" s="5"/>
      <c r="B72" s="49"/>
      <c r="C72" s="49"/>
      <c r="D72" s="49"/>
      <c r="E72" s="49"/>
      <c r="F72" s="49"/>
      <c r="G72" s="49"/>
      <c r="H72" s="49"/>
      <c r="I72" s="49"/>
      <c r="J72" s="49"/>
      <c r="K72" s="49"/>
      <c r="L72" s="49"/>
      <c r="M72" s="49"/>
      <c r="N72" s="49"/>
      <c r="O72" s="49"/>
      <c r="P72" s="49"/>
      <c r="Q72" s="5"/>
      <c r="R72" s="40"/>
      <c r="S72" s="40"/>
      <c r="T72" s="40"/>
      <c r="U72" s="40"/>
      <c r="V72" s="40"/>
      <c r="W72" s="40"/>
      <c r="X72" s="40"/>
      <c r="Y72" s="41"/>
    </row>
    <row r="73" spans="1:25" s="6" customFormat="1" ht="15" customHeight="1">
      <c r="A73" s="5"/>
      <c r="B73" s="173" t="s">
        <v>96</v>
      </c>
      <c r="C73" s="173"/>
      <c r="D73" s="173"/>
      <c r="E73" s="173"/>
      <c r="F73" s="173"/>
      <c r="G73" s="173"/>
      <c r="H73" s="173"/>
      <c r="I73" s="173"/>
      <c r="J73" s="173"/>
      <c r="K73" s="173"/>
      <c r="L73" s="173"/>
      <c r="M73" s="173"/>
      <c r="N73" s="173"/>
      <c r="O73" s="173"/>
      <c r="P73" s="173"/>
      <c r="Q73" s="5"/>
      <c r="R73" s="40"/>
      <c r="S73" s="40"/>
      <c r="T73" s="40"/>
      <c r="U73" s="40"/>
      <c r="V73" s="40"/>
      <c r="W73" s="40"/>
      <c r="X73" s="40"/>
      <c r="Y73" s="41"/>
    </row>
    <row r="74" spans="1:25" s="6" customFormat="1" ht="14.4">
      <c r="A74" s="5"/>
      <c r="B74" s="173"/>
      <c r="C74" s="173"/>
      <c r="D74" s="173"/>
      <c r="E74" s="173"/>
      <c r="F74" s="173"/>
      <c r="G74" s="173"/>
      <c r="H74" s="173"/>
      <c r="I74" s="173"/>
      <c r="J74" s="173"/>
      <c r="K74" s="173"/>
      <c r="L74" s="173"/>
      <c r="M74" s="173"/>
      <c r="N74" s="173"/>
      <c r="O74" s="173"/>
      <c r="P74" s="173"/>
      <c r="Q74" s="5"/>
      <c r="R74" s="40"/>
      <c r="S74" s="40"/>
      <c r="T74" s="40"/>
      <c r="U74" s="40"/>
      <c r="V74" s="40"/>
      <c r="W74" s="40"/>
      <c r="X74" s="40"/>
      <c r="Y74" s="41"/>
    </row>
    <row r="75" spans="1:25" s="6" customFormat="1" ht="14.4">
      <c r="A75" s="5"/>
      <c r="B75" s="75"/>
      <c r="C75" s="75"/>
      <c r="D75" s="75"/>
      <c r="E75" s="75"/>
      <c r="F75" s="75"/>
      <c r="G75" s="75"/>
      <c r="H75" s="75"/>
      <c r="I75" s="75"/>
      <c r="J75" s="75"/>
      <c r="K75" s="75"/>
      <c r="L75" s="75"/>
      <c r="M75" s="75"/>
      <c r="N75" s="75"/>
      <c r="O75" s="75"/>
      <c r="P75" s="75"/>
      <c r="Q75" s="5"/>
      <c r="R75" s="40"/>
      <c r="S75" s="40"/>
      <c r="T75" s="40"/>
      <c r="U75" s="40"/>
      <c r="V75" s="40"/>
      <c r="W75" s="40"/>
      <c r="X75" s="40"/>
      <c r="Y75" s="41"/>
    </row>
    <row r="76" spans="1:25" s="6" customFormat="1" ht="21" customHeight="1">
      <c r="A76" s="5"/>
      <c r="B76" s="75"/>
      <c r="C76" s="75"/>
      <c r="D76" s="76"/>
      <c r="E76" s="75"/>
      <c r="F76" s="75"/>
      <c r="G76" s="75"/>
      <c r="H76" s="75"/>
      <c r="I76" s="75"/>
      <c r="J76" s="75"/>
      <c r="K76" s="75"/>
      <c r="L76" s="75"/>
      <c r="M76" s="75"/>
      <c r="N76" s="75"/>
      <c r="O76" s="75"/>
      <c r="P76" s="75"/>
      <c r="Q76" s="5"/>
      <c r="R76" s="40"/>
      <c r="S76" s="40"/>
      <c r="T76" s="40"/>
      <c r="U76" s="40"/>
      <c r="V76" s="40"/>
      <c r="W76" s="40"/>
      <c r="X76" s="40"/>
      <c r="Y76" s="41"/>
    </row>
    <row r="77" spans="1:25" s="6" customFormat="1" ht="14.4">
      <c r="A77" s="5"/>
      <c r="B77" s="75"/>
      <c r="C77" s="75"/>
      <c r="D77" s="75"/>
      <c r="E77" s="75"/>
      <c r="F77" s="75"/>
      <c r="G77" s="75"/>
      <c r="H77" s="75"/>
      <c r="I77" s="75"/>
      <c r="J77" s="75"/>
      <c r="K77" s="75"/>
      <c r="L77" s="75"/>
      <c r="M77" s="75"/>
      <c r="N77" s="75"/>
      <c r="O77" s="75"/>
      <c r="P77" s="75"/>
      <c r="Q77" s="5"/>
      <c r="R77" s="40"/>
      <c r="S77" s="40"/>
      <c r="T77" s="40"/>
      <c r="U77" s="40"/>
      <c r="V77" s="40"/>
      <c r="W77" s="40"/>
      <c r="X77" s="40"/>
      <c r="Y77" s="41"/>
    </row>
    <row r="78" spans="1:25">
      <c r="A78" s="113" t="s">
        <v>127</v>
      </c>
      <c r="E78" s="35"/>
    </row>
    <row r="79" spans="1:25">
      <c r="A79" s="113" t="s">
        <v>0</v>
      </c>
    </row>
    <row r="80" spans="1:25" ht="15" customHeight="1">
      <c r="B80" s="131"/>
      <c r="C80" s="131"/>
      <c r="D80" s="131"/>
      <c r="E80" s="131"/>
    </row>
    <row r="81" spans="2:12" ht="14.25" customHeight="1">
      <c r="B81" s="131"/>
      <c r="C81" s="131"/>
      <c r="D81" s="131"/>
      <c r="E81" s="131"/>
      <c r="H81" s="36"/>
      <c r="I81" s="36"/>
      <c r="J81" s="36"/>
      <c r="K81" s="36"/>
      <c r="L81" s="36"/>
    </row>
    <row r="82" spans="2:12" ht="14.25" customHeight="1">
      <c r="B82" s="131"/>
      <c r="C82" s="131"/>
      <c r="D82" s="131"/>
      <c r="E82" s="131"/>
    </row>
    <row r="83" spans="2:12" ht="14.25" customHeight="1">
      <c r="B83" s="131"/>
      <c r="C83" s="131"/>
      <c r="D83" s="131"/>
      <c r="E83" s="131"/>
    </row>
    <row r="84" spans="2:12" ht="14.25" customHeight="1">
      <c r="B84" s="131"/>
      <c r="C84" s="131"/>
      <c r="D84" s="131"/>
      <c r="E84" s="131"/>
    </row>
    <row r="85" spans="2:12" ht="14.25" customHeight="1">
      <c r="B85" s="131"/>
      <c r="C85" s="131"/>
      <c r="D85" s="131"/>
      <c r="E85" s="131"/>
    </row>
    <row r="86" spans="2:12">
      <c r="B86" s="37"/>
    </row>
    <row r="87" spans="2:12">
      <c r="B87" s="37"/>
    </row>
    <row r="88" spans="2:12">
      <c r="B88" s="37"/>
      <c r="L88" s="36"/>
    </row>
    <row r="89" spans="2:12">
      <c r="B89" s="37"/>
    </row>
    <row r="90" spans="2:12">
      <c r="B90" s="37"/>
    </row>
    <row r="91" spans="2:12">
      <c r="B91" s="37"/>
      <c r="L91" s="36"/>
    </row>
    <row r="92" spans="2:12">
      <c r="B92" s="37"/>
    </row>
    <row r="93" spans="2:12">
      <c r="B93" s="37"/>
    </row>
    <row r="94" spans="2:12">
      <c r="B94" s="37"/>
      <c r="L94" s="36"/>
    </row>
    <row r="95" spans="2:12">
      <c r="B95" s="37"/>
    </row>
    <row r="96" spans="2:12">
      <c r="B96" s="37"/>
    </row>
    <row r="97" spans="2:2">
      <c r="B97" s="37"/>
    </row>
    <row r="98" spans="2:2">
      <c r="B98" s="37"/>
    </row>
    <row r="99" spans="2:2">
      <c r="B99" s="37"/>
    </row>
    <row r="100" spans="2:2">
      <c r="B100" s="37"/>
    </row>
    <row r="101" spans="2:2">
      <c r="B101" s="37"/>
    </row>
    <row r="102" spans="2:2">
      <c r="B102" s="37"/>
    </row>
    <row r="103" spans="2:2">
      <c r="B103" s="37"/>
    </row>
    <row r="104" spans="2:2">
      <c r="B104" s="37"/>
    </row>
    <row r="105" spans="2:2">
      <c r="B105" s="37"/>
    </row>
    <row r="106" spans="2:2">
      <c r="B106" s="37"/>
    </row>
  </sheetData>
  <sheetProtection algorithmName="SHA-512" hashValue="ubKqwWhjzhn3AdyNcimqbbh/iePp6gUQQ8LYZIE42lbf9OMa0xvN9QSE3QIr7vvJzw77/D2w53tMKwGeQk+oxw==" saltValue="AFKo/RgzOHyEvvUJUTU3Uw==" spinCount="100000" sheet="1" selectLockedCells="1"/>
  <mergeCells count="56">
    <mergeCell ref="R9:X9"/>
    <mergeCell ref="B73:P74"/>
    <mergeCell ref="I48:P52"/>
    <mergeCell ref="B69:P71"/>
    <mergeCell ref="B62:F62"/>
    <mergeCell ref="N61:N62"/>
    <mergeCell ref="I61:L62"/>
    <mergeCell ref="B60:F60"/>
    <mergeCell ref="H20:H21"/>
    <mergeCell ref="J14:P15"/>
    <mergeCell ref="P26:P27"/>
    <mergeCell ref="N58:N59"/>
    <mergeCell ref="I43:L44"/>
    <mergeCell ref="C54:P56"/>
    <mergeCell ref="B59:F59"/>
    <mergeCell ref="I58:L59"/>
    <mergeCell ref="C1:P5"/>
    <mergeCell ref="C29:Q31"/>
    <mergeCell ref="H14:H15"/>
    <mergeCell ref="H17:H18"/>
    <mergeCell ref="B21:F21"/>
    <mergeCell ref="C16:G16"/>
    <mergeCell ref="B18:F18"/>
    <mergeCell ref="B14:F14"/>
    <mergeCell ref="B17:F17"/>
    <mergeCell ref="B15:F15"/>
    <mergeCell ref="J17:P18"/>
    <mergeCell ref="J19:P20"/>
    <mergeCell ref="J16:P16"/>
    <mergeCell ref="J21:P23"/>
    <mergeCell ref="C8:P10"/>
    <mergeCell ref="B20:F20"/>
    <mergeCell ref="B45:F45"/>
    <mergeCell ref="H45:H46"/>
    <mergeCell ref="C38:Q40"/>
    <mergeCell ref="N43:N44"/>
    <mergeCell ref="A28:Q28"/>
    <mergeCell ref="B33:F33"/>
    <mergeCell ref="H33:H34"/>
    <mergeCell ref="B34:F34"/>
    <mergeCell ref="B6:P6"/>
    <mergeCell ref="H12:P12"/>
    <mergeCell ref="B12:F12"/>
    <mergeCell ref="B80:E85"/>
    <mergeCell ref="B23:F23"/>
    <mergeCell ref="H23:H24"/>
    <mergeCell ref="L26:L27"/>
    <mergeCell ref="H26:H27"/>
    <mergeCell ref="B24:F24"/>
    <mergeCell ref="B27:F27"/>
    <mergeCell ref="B26:F26"/>
    <mergeCell ref="I25:J27"/>
    <mergeCell ref="C46:F49"/>
    <mergeCell ref="B51:F51"/>
    <mergeCell ref="H58:H59"/>
    <mergeCell ref="B58:F58"/>
  </mergeCells>
  <conditionalFormatting sqref="A28:Q28">
    <cfRule type="expression" dxfId="0" priority="1">
      <formula>$A$28&lt;&gt;""</formula>
    </cfRule>
  </conditionalFormatting>
  <dataValidations count="5">
    <dataValidation type="decimal" showInputMessage="1" showErrorMessage="1" errorTitle="Nitrogen Step 1" error="Nitrogen Value entered must be between 5 and 10 percent." sqref="I18" xr:uid="{00000000-0002-0000-0100-000000000000}">
      <formula1>0.05</formula1>
      <formula2>0.2</formula2>
    </dataValidation>
    <dataValidation type="decimal" allowBlank="1" showInputMessage="1" showErrorMessage="1" errorTitle="Nitrogen-step 2" error="Inlet spec for nitrogen must be less than or equal to the nitrogen concentration entered in step 1." sqref="H33" xr:uid="{00000000-0002-0000-0100-000001000000}">
      <formula1>0</formula1>
      <formula2>H17</formula2>
    </dataValidation>
    <dataValidation type="decimal" showInputMessage="1" showErrorMessage="1" errorTitle="Nitrogen Step 1" error="Nitrogen Value entered must be between 5 and 20 percent." sqref="H17:H18" xr:uid="{00000000-0002-0000-0100-000002000000}">
      <formula1>0.05</formula1>
      <formula2>0.2</formula2>
    </dataValidation>
    <dataValidation type="decimal" errorStyle="warning" operator="equal" allowBlank="1" showInputMessage="1" showErrorMessage="1" sqref="L26:L27" xr:uid="{00000000-0002-0000-0100-000003000000}">
      <formula1>100</formula1>
    </dataValidation>
    <dataValidation type="list" allowBlank="1" showInputMessage="1" showErrorMessage="1" sqref="H58:H59" xr:uid="{00000000-0002-0000-0100-000004000000}">
      <formula1>$A$78:$A$79</formula1>
    </dataValidation>
  </dataValidations>
  <printOptions horizontalCentered="1" verticalCentered="1"/>
  <pageMargins left="0.25" right="0.25" top="0.25" bottom="0.5" header="0.3" footer="0.3"/>
  <pageSetup scale="58" orientation="portrait" r:id="rId1"/>
  <headerFooter>
    <oddFooter>&amp;LLMOP RNG Flow Rate Estimation Tool&amp;C&amp;D&amp;R&amp;A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'Field Condition Ranking Matrix'!$A$5:$A$9</xm:f>
          </x14:formula1>
          <xm:sqref>H45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P51"/>
  <sheetViews>
    <sheetView zoomScaleNormal="100" workbookViewId="0">
      <selection activeCell="C3" sqref="C3:K4"/>
    </sheetView>
  </sheetViews>
  <sheetFormatPr defaultColWidth="9.109375" defaultRowHeight="14.4"/>
  <cols>
    <col min="1" max="1" width="5.6640625" style="67" customWidth="1"/>
    <col min="2" max="2" width="10.6640625" style="68" customWidth="1"/>
    <col min="3" max="3" width="8.109375" style="68" customWidth="1"/>
    <col min="4" max="4" width="5.88671875" style="68" customWidth="1"/>
    <col min="5" max="9" width="10.6640625" style="68" customWidth="1"/>
    <col min="10" max="10" width="12.6640625" style="68" customWidth="1"/>
    <col min="11" max="11" width="5.6640625" style="67" customWidth="1"/>
    <col min="12" max="12" width="9.109375" style="67"/>
    <col min="13" max="16384" width="9.109375" style="68"/>
  </cols>
  <sheetData>
    <row r="1" spans="1:14">
      <c r="A1" s="53"/>
      <c r="B1" s="53"/>
      <c r="C1" s="53"/>
      <c r="D1" s="53"/>
      <c r="E1" s="53"/>
      <c r="F1" s="53"/>
      <c r="G1" s="53"/>
      <c r="H1" s="53"/>
      <c r="I1" s="53"/>
      <c r="J1" s="53"/>
      <c r="K1" s="53"/>
    </row>
    <row r="2" spans="1:14">
      <c r="A2" s="53"/>
      <c r="B2" s="53"/>
      <c r="C2" s="53"/>
      <c r="D2" s="53"/>
      <c r="E2" s="53"/>
      <c r="F2" s="53"/>
      <c r="G2" s="53"/>
      <c r="H2" s="53"/>
      <c r="I2" s="53"/>
      <c r="J2" s="53"/>
      <c r="K2" s="53"/>
    </row>
    <row r="3" spans="1:14" ht="15" customHeight="1">
      <c r="A3" s="53"/>
      <c r="B3" s="50"/>
      <c r="C3" s="194" t="s">
        <v>126</v>
      </c>
      <c r="D3" s="194"/>
      <c r="E3" s="194"/>
      <c r="F3" s="194"/>
      <c r="G3" s="194"/>
      <c r="H3" s="194"/>
      <c r="I3" s="194"/>
      <c r="J3" s="194"/>
      <c r="K3" s="194"/>
      <c r="L3" s="70"/>
      <c r="M3" s="69"/>
      <c r="N3" s="69"/>
    </row>
    <row r="4" spans="1:14" ht="15" customHeight="1" thickBot="1">
      <c r="A4" s="53"/>
      <c r="B4" s="63"/>
      <c r="C4" s="195"/>
      <c r="D4" s="195"/>
      <c r="E4" s="195"/>
      <c r="F4" s="195"/>
      <c r="G4" s="195"/>
      <c r="H4" s="195"/>
      <c r="I4" s="195"/>
      <c r="J4" s="195"/>
      <c r="K4" s="195"/>
      <c r="L4" s="70"/>
      <c r="M4" s="69"/>
      <c r="N4" s="69"/>
    </row>
    <row r="5" spans="1:14" ht="15" customHeight="1">
      <c r="A5" s="53"/>
      <c r="B5" s="54"/>
      <c r="C5" s="51"/>
      <c r="D5" s="51"/>
      <c r="E5" s="51"/>
      <c r="F5" s="51"/>
      <c r="G5" s="51"/>
      <c r="H5" s="51"/>
      <c r="I5" s="51"/>
      <c r="J5" s="51"/>
      <c r="K5" s="54"/>
      <c r="L5" s="70"/>
      <c r="M5" s="69"/>
      <c r="N5" s="69"/>
    </row>
    <row r="6" spans="1:14" ht="46.2">
      <c r="A6" s="189" t="s">
        <v>75</v>
      </c>
      <c r="B6" s="189"/>
      <c r="C6" s="189"/>
      <c r="D6" s="189"/>
      <c r="E6" s="189"/>
      <c r="F6" s="189"/>
      <c r="G6" s="189"/>
      <c r="H6" s="189"/>
      <c r="I6" s="189"/>
      <c r="J6" s="189"/>
      <c r="K6" s="189"/>
    </row>
    <row r="7" spans="1:14" ht="18">
      <c r="A7" s="190" t="str">
        <f>Inputs!H12</f>
        <v>Enter Landfill Name Here</v>
      </c>
      <c r="B7" s="190"/>
      <c r="C7" s="190"/>
      <c r="D7" s="190"/>
      <c r="E7" s="190"/>
      <c r="F7" s="190"/>
      <c r="G7" s="190"/>
      <c r="H7" s="190"/>
      <c r="I7" s="190"/>
      <c r="J7" s="190"/>
      <c r="K7" s="190"/>
    </row>
    <row r="8" spans="1:14" ht="15.6">
      <c r="A8" s="193">
        <f ca="1">NOW()</f>
        <v>43845.400038657404</v>
      </c>
      <c r="B8" s="193"/>
      <c r="C8" s="193"/>
      <c r="D8" s="193"/>
      <c r="E8" s="193"/>
      <c r="F8" s="193"/>
      <c r="G8" s="193"/>
      <c r="H8" s="193"/>
      <c r="I8" s="193"/>
      <c r="J8" s="193"/>
      <c r="K8" s="193"/>
    </row>
    <row r="9" spans="1:14">
      <c r="A9" s="53"/>
      <c r="B9" s="53"/>
      <c r="C9" s="53"/>
      <c r="D9" s="53"/>
      <c r="E9" s="53"/>
      <c r="F9" s="53"/>
      <c r="G9" s="53"/>
      <c r="H9" s="53"/>
      <c r="I9" s="53"/>
      <c r="J9" s="53"/>
      <c r="K9" s="53"/>
    </row>
    <row r="10" spans="1:14">
      <c r="A10" s="53"/>
      <c r="B10" s="53"/>
      <c r="C10" s="53"/>
      <c r="D10" s="53"/>
      <c r="E10" s="53"/>
      <c r="F10" s="53"/>
      <c r="G10" s="53"/>
      <c r="H10" s="53"/>
      <c r="I10" s="53"/>
      <c r="J10" s="53"/>
      <c r="K10" s="53"/>
    </row>
    <row r="11" spans="1:14">
      <c r="A11" s="53"/>
      <c r="B11" s="62"/>
      <c r="C11" s="62"/>
      <c r="D11" s="62"/>
      <c r="E11" s="65" t="s">
        <v>76</v>
      </c>
      <c r="F11" s="65" t="s">
        <v>77</v>
      </c>
      <c r="G11" s="53"/>
      <c r="H11" s="197" t="s">
        <v>85</v>
      </c>
      <c r="I11" s="197"/>
      <c r="J11" s="197"/>
      <c r="K11" s="53"/>
    </row>
    <row r="12" spans="1:14">
      <c r="A12" s="53"/>
      <c r="B12" s="55" t="s">
        <v>82</v>
      </c>
      <c r="C12" s="53"/>
      <c r="D12" s="53"/>
      <c r="E12" s="53"/>
      <c r="F12" s="53"/>
      <c r="G12" s="53"/>
      <c r="H12" s="53"/>
      <c r="I12" s="53"/>
      <c r="J12" s="53"/>
      <c r="K12" s="53"/>
    </row>
    <row r="13" spans="1:14" ht="15.6">
      <c r="A13" s="53"/>
      <c r="B13" s="56" t="s">
        <v>78</v>
      </c>
      <c r="C13" s="57"/>
      <c r="D13" s="53"/>
      <c r="E13" s="58">
        <f>Inputs!H17</f>
        <v>0.1</v>
      </c>
      <c r="F13" s="58">
        <f>Inputs!H33</f>
        <v>0.05</v>
      </c>
      <c r="G13" s="53"/>
      <c r="H13" s="53"/>
      <c r="I13" s="53"/>
      <c r="J13" s="53"/>
      <c r="K13" s="53"/>
    </row>
    <row r="14" spans="1:14" ht="15.6">
      <c r="A14" s="53"/>
      <c r="B14" s="56" t="s">
        <v>79</v>
      </c>
      <c r="C14" s="53"/>
      <c r="D14" s="53"/>
      <c r="E14" s="59">
        <f>Inputs!H20</f>
        <v>0.5</v>
      </c>
      <c r="F14" s="58">
        <f>Inputs!N33</f>
        <v>0.52499999999999991</v>
      </c>
      <c r="G14" s="53"/>
      <c r="H14" s="53"/>
      <c r="I14" s="53"/>
      <c r="J14" s="53"/>
      <c r="K14" s="53"/>
    </row>
    <row r="15" spans="1:14" ht="15.6">
      <c r="A15" s="53"/>
      <c r="B15" s="56" t="s">
        <v>80</v>
      </c>
      <c r="C15" s="53"/>
      <c r="D15" s="53"/>
      <c r="E15" s="59">
        <f>Inputs!H23</f>
        <v>0.39</v>
      </c>
      <c r="F15" s="58">
        <f>Inputs!N35</f>
        <v>0.42000000000000004</v>
      </c>
      <c r="G15" s="53"/>
      <c r="H15" s="53"/>
      <c r="I15" s="53"/>
      <c r="J15" s="53"/>
      <c r="K15" s="53"/>
    </row>
    <row r="16" spans="1:14" ht="15.6">
      <c r="A16" s="53"/>
      <c r="B16" s="56" t="s">
        <v>81</v>
      </c>
      <c r="C16" s="53"/>
      <c r="D16" s="53"/>
      <c r="E16" s="59">
        <f>Inputs!H26</f>
        <v>0.01</v>
      </c>
      <c r="F16" s="58">
        <f>Inputs!N37</f>
        <v>5.0000000000000001E-3</v>
      </c>
      <c r="G16" s="53"/>
      <c r="H16" s="53"/>
      <c r="I16" s="53"/>
      <c r="J16" s="53"/>
      <c r="K16" s="53"/>
    </row>
    <row r="17" spans="1:16">
      <c r="A17" s="53"/>
      <c r="B17" s="62"/>
      <c r="C17" s="62"/>
      <c r="D17" s="62"/>
      <c r="E17" s="62"/>
      <c r="F17" s="62"/>
      <c r="G17" s="53"/>
      <c r="H17" s="53"/>
      <c r="I17" s="53"/>
      <c r="J17" s="53"/>
      <c r="K17" s="53"/>
    </row>
    <row r="18" spans="1:16">
      <c r="A18" s="53"/>
      <c r="B18" s="55" t="s">
        <v>83</v>
      </c>
      <c r="C18" s="53"/>
      <c r="D18" s="53"/>
      <c r="E18" s="60">
        <f>Inputs!H14</f>
        <v>0</v>
      </c>
      <c r="F18" s="61">
        <f>Inputs!N43</f>
        <v>0</v>
      </c>
      <c r="G18" s="53"/>
      <c r="H18" s="53"/>
      <c r="I18" s="53"/>
      <c r="J18" s="53"/>
      <c r="K18" s="53"/>
    </row>
    <row r="19" spans="1:16">
      <c r="A19" s="53"/>
      <c r="B19" s="62"/>
      <c r="C19" s="62"/>
      <c r="D19" s="62"/>
      <c r="E19" s="62"/>
      <c r="F19" s="62"/>
      <c r="G19" s="53"/>
      <c r="H19" s="53"/>
      <c r="I19" s="53"/>
      <c r="J19" s="53"/>
      <c r="K19" s="53"/>
    </row>
    <row r="20" spans="1:16">
      <c r="A20" s="53"/>
      <c r="B20" s="55" t="s">
        <v>84</v>
      </c>
      <c r="C20" s="53"/>
      <c r="D20" s="53"/>
      <c r="E20" s="196">
        <f>Inputs!N58</f>
        <v>0</v>
      </c>
      <c r="F20" s="196">
        <f>Inputs!N61</f>
        <v>0</v>
      </c>
      <c r="G20" s="53"/>
      <c r="H20" s="53"/>
      <c r="I20" s="53"/>
      <c r="J20" s="53"/>
      <c r="K20" s="53"/>
    </row>
    <row r="21" spans="1:16">
      <c r="A21" s="53"/>
      <c r="B21" s="64" t="str">
        <f>IF(Inputs!H58="HHV", "(HHV basis)", "(LHV basis)")</f>
        <v>(LHV basis)</v>
      </c>
      <c r="C21" s="53"/>
      <c r="D21" s="53"/>
      <c r="E21" s="196"/>
      <c r="F21" s="196"/>
      <c r="G21" s="53"/>
      <c r="H21" s="53"/>
      <c r="I21" s="53"/>
      <c r="J21" s="53"/>
      <c r="K21" s="53"/>
    </row>
    <row r="22" spans="1:16">
      <c r="A22" s="53"/>
      <c r="B22" s="53"/>
      <c r="C22" s="53"/>
      <c r="D22" s="53"/>
      <c r="E22" s="53"/>
      <c r="F22" s="53"/>
      <c r="G22" s="53"/>
      <c r="H22" s="53"/>
      <c r="I22" s="53"/>
      <c r="J22" s="53"/>
      <c r="K22" s="53"/>
    </row>
    <row r="23" spans="1:16">
      <c r="A23" s="53"/>
      <c r="B23" s="53"/>
      <c r="C23" s="53"/>
      <c r="D23" s="53"/>
      <c r="E23" s="53"/>
      <c r="F23" s="53"/>
      <c r="G23" s="53"/>
      <c r="H23" s="53"/>
      <c r="I23" s="53"/>
      <c r="J23" s="53"/>
      <c r="K23" s="53"/>
    </row>
    <row r="24" spans="1:16">
      <c r="A24" s="53"/>
      <c r="B24" s="50"/>
      <c r="C24" s="50"/>
      <c r="D24" s="50"/>
      <c r="E24" s="50"/>
      <c r="F24" s="50"/>
      <c r="G24" s="53"/>
      <c r="H24" s="53"/>
      <c r="I24" s="53"/>
      <c r="J24" s="53"/>
      <c r="K24" s="53"/>
    </row>
    <row r="25" spans="1:16" ht="15" customHeight="1">
      <c r="A25" s="53"/>
      <c r="B25" s="191" t="s">
        <v>86</v>
      </c>
      <c r="C25" s="191"/>
      <c r="D25" s="191"/>
      <c r="E25" s="191"/>
      <c r="F25" s="73"/>
      <c r="G25" s="191" t="s">
        <v>87</v>
      </c>
      <c r="H25" s="191"/>
      <c r="I25" s="191"/>
      <c r="J25" s="73"/>
      <c r="K25" s="53"/>
    </row>
    <row r="26" spans="1:16">
      <c r="A26" s="53"/>
      <c r="B26" s="192"/>
      <c r="C26" s="192"/>
      <c r="D26" s="192"/>
      <c r="E26" s="192"/>
      <c r="F26" s="73"/>
      <c r="G26" s="192"/>
      <c r="H26" s="192"/>
      <c r="I26" s="192"/>
      <c r="J26" s="72" t="str">
        <f>B21</f>
        <v>(LHV basis)</v>
      </c>
      <c r="K26" s="53"/>
    </row>
    <row r="27" spans="1:16">
      <c r="A27" s="53"/>
      <c r="B27" s="53"/>
      <c r="C27" s="53"/>
      <c r="D27" s="53"/>
      <c r="E27" s="53"/>
      <c r="F27" s="53"/>
      <c r="G27" s="53"/>
      <c r="H27" s="53"/>
      <c r="I27" s="53"/>
      <c r="J27" s="53"/>
      <c r="K27" s="53"/>
    </row>
    <row r="28" spans="1:16">
      <c r="A28" s="53"/>
      <c r="B28" s="53"/>
      <c r="C28" s="53"/>
      <c r="D28" s="53"/>
      <c r="E28" s="53"/>
      <c r="F28" s="53"/>
      <c r="G28" s="53"/>
      <c r="H28" s="53"/>
      <c r="I28" s="53"/>
      <c r="J28" s="53"/>
      <c r="K28" s="53"/>
      <c r="L28" s="188"/>
      <c r="M28" s="188"/>
      <c r="N28" s="188"/>
      <c r="O28" s="188"/>
      <c r="P28" s="188"/>
    </row>
    <row r="29" spans="1:16" ht="15" customHeight="1">
      <c r="A29" s="53"/>
      <c r="B29" s="66"/>
      <c r="C29" s="66"/>
      <c r="D29" s="66"/>
      <c r="E29" s="66"/>
      <c r="F29" s="66"/>
      <c r="G29" s="74"/>
      <c r="H29" s="74"/>
      <c r="I29" s="74"/>
      <c r="J29" s="74"/>
      <c r="K29" s="74"/>
      <c r="L29" s="71"/>
    </row>
    <row r="30" spans="1:16">
      <c r="A30" s="53"/>
      <c r="B30" s="50"/>
      <c r="C30" s="50"/>
      <c r="D30" s="50"/>
      <c r="E30" s="50"/>
      <c r="F30" s="50"/>
      <c r="G30" s="53"/>
      <c r="H30" s="53"/>
      <c r="I30" s="53"/>
      <c r="J30" s="53"/>
      <c r="K30" s="53"/>
    </row>
    <row r="31" spans="1:16">
      <c r="A31" s="53"/>
      <c r="B31" s="53"/>
      <c r="C31" s="53"/>
      <c r="D31" s="53"/>
      <c r="E31" s="53"/>
      <c r="F31" s="53"/>
      <c r="G31" s="53"/>
      <c r="H31" s="53"/>
      <c r="I31" s="53"/>
      <c r="J31" s="53"/>
      <c r="K31" s="53"/>
    </row>
    <row r="32" spans="1:16">
      <c r="A32" s="53"/>
      <c r="B32" s="53"/>
      <c r="C32" s="53"/>
      <c r="D32" s="53"/>
      <c r="E32" s="53"/>
      <c r="F32" s="53"/>
      <c r="G32" s="53"/>
      <c r="H32" s="53"/>
      <c r="I32" s="53"/>
      <c r="J32" s="53"/>
      <c r="K32" s="53"/>
    </row>
    <row r="33" spans="1:11">
      <c r="A33" s="53"/>
      <c r="B33" s="53"/>
      <c r="C33" s="53"/>
      <c r="D33" s="53"/>
      <c r="E33" s="53"/>
      <c r="F33" s="53"/>
      <c r="G33" s="53"/>
      <c r="H33" s="53"/>
      <c r="I33" s="53"/>
      <c r="J33" s="53"/>
      <c r="K33" s="53"/>
    </row>
    <row r="34" spans="1:11">
      <c r="A34" s="53"/>
      <c r="B34" s="53"/>
      <c r="C34" s="53"/>
      <c r="D34" s="53"/>
      <c r="E34" s="53"/>
      <c r="F34" s="53"/>
      <c r="G34" s="53"/>
      <c r="H34" s="53"/>
      <c r="I34" s="53"/>
      <c r="J34" s="53"/>
      <c r="K34" s="53"/>
    </row>
    <row r="35" spans="1:11">
      <c r="A35" s="53"/>
      <c r="B35" s="53"/>
      <c r="C35" s="53"/>
      <c r="D35" s="53"/>
      <c r="E35" s="53"/>
      <c r="F35" s="53"/>
      <c r="G35" s="53"/>
      <c r="H35" s="53"/>
      <c r="I35" s="53"/>
      <c r="J35" s="53"/>
      <c r="K35" s="53"/>
    </row>
    <row r="36" spans="1:11">
      <c r="A36" s="53"/>
      <c r="B36" s="53"/>
      <c r="C36" s="53"/>
      <c r="D36" s="53"/>
      <c r="E36" s="53"/>
      <c r="F36" s="53"/>
      <c r="G36" s="53"/>
      <c r="H36" s="53"/>
      <c r="I36" s="53"/>
      <c r="J36" s="53"/>
      <c r="K36" s="53"/>
    </row>
    <row r="37" spans="1:11">
      <c r="A37" s="53"/>
      <c r="B37" s="53"/>
      <c r="C37" s="53"/>
      <c r="D37" s="53"/>
      <c r="E37" s="53"/>
      <c r="F37" s="53"/>
      <c r="G37" s="53"/>
      <c r="H37" s="53"/>
      <c r="I37" s="53"/>
      <c r="J37" s="53"/>
      <c r="K37" s="53"/>
    </row>
    <row r="38" spans="1:11">
      <c r="A38" s="53"/>
      <c r="B38" s="53"/>
      <c r="C38" s="53"/>
      <c r="D38" s="53"/>
      <c r="E38" s="53"/>
      <c r="F38" s="53"/>
      <c r="G38" s="53"/>
      <c r="H38" s="53"/>
      <c r="I38" s="53"/>
      <c r="J38" s="53"/>
      <c r="K38" s="53"/>
    </row>
    <row r="39" spans="1:11">
      <c r="A39" s="53"/>
      <c r="B39" s="50"/>
      <c r="C39" s="50"/>
      <c r="D39" s="50"/>
      <c r="E39" s="50"/>
      <c r="F39" s="50"/>
      <c r="G39" s="50"/>
      <c r="H39" s="50"/>
      <c r="I39" s="50"/>
      <c r="J39" s="50"/>
      <c r="K39" s="53"/>
    </row>
    <row r="40" spans="1:11">
      <c r="A40" s="53"/>
      <c r="B40" s="53"/>
      <c r="C40" s="53"/>
      <c r="D40" s="53"/>
      <c r="E40" s="53"/>
      <c r="F40" s="53"/>
      <c r="G40" s="53"/>
      <c r="H40" s="53"/>
      <c r="I40" s="53"/>
      <c r="J40" s="53"/>
      <c r="K40" s="53"/>
    </row>
    <row r="41" spans="1:11">
      <c r="A41" s="53"/>
      <c r="B41" s="53"/>
      <c r="C41" s="53"/>
      <c r="D41" s="53"/>
      <c r="E41" s="53"/>
      <c r="F41" s="53"/>
      <c r="G41" s="53"/>
      <c r="H41" s="53"/>
      <c r="I41" s="53"/>
      <c r="J41" s="53"/>
      <c r="K41" s="53"/>
    </row>
    <row r="42" spans="1:11">
      <c r="A42" s="53"/>
      <c r="B42" s="53"/>
      <c r="C42" s="53"/>
      <c r="D42" s="53"/>
      <c r="E42" s="53"/>
      <c r="F42" s="53"/>
      <c r="G42" s="53"/>
      <c r="H42" s="53"/>
      <c r="I42" s="53"/>
      <c r="J42" s="53"/>
      <c r="K42" s="53"/>
    </row>
    <row r="43" spans="1:11">
      <c r="A43" s="53"/>
      <c r="B43" s="53"/>
      <c r="C43" s="53"/>
      <c r="D43" s="53"/>
      <c r="E43" s="53"/>
      <c r="F43" s="53"/>
      <c r="G43" s="53"/>
      <c r="H43" s="53"/>
      <c r="I43" s="53"/>
      <c r="J43" s="53"/>
      <c r="K43" s="53"/>
    </row>
    <row r="44" spans="1:11">
      <c r="A44" s="53"/>
      <c r="B44" s="53"/>
      <c r="C44" s="53"/>
      <c r="D44" s="53"/>
      <c r="E44" s="53"/>
      <c r="F44" s="53"/>
      <c r="G44" s="53"/>
      <c r="H44" s="53"/>
      <c r="I44" s="53"/>
      <c r="J44" s="53"/>
      <c r="K44" s="53"/>
    </row>
    <row r="45" spans="1:11">
      <c r="A45" s="53"/>
      <c r="B45" s="53"/>
      <c r="C45" s="53"/>
      <c r="D45" s="53"/>
      <c r="E45" s="53"/>
      <c r="F45" s="53"/>
      <c r="G45" s="53"/>
      <c r="H45" s="53"/>
      <c r="I45" s="53"/>
      <c r="J45" s="53"/>
      <c r="K45" s="53"/>
    </row>
    <row r="46" spans="1:11">
      <c r="A46" s="53"/>
      <c r="B46" s="53"/>
      <c r="C46" s="53"/>
      <c r="D46" s="53"/>
      <c r="E46" s="53"/>
      <c r="F46" s="53"/>
      <c r="G46" s="53"/>
      <c r="H46" s="53"/>
      <c r="I46" s="53"/>
      <c r="J46" s="53"/>
      <c r="K46" s="53"/>
    </row>
    <row r="47" spans="1:11">
      <c r="A47" s="53"/>
      <c r="B47" s="53"/>
      <c r="C47" s="53"/>
      <c r="D47" s="53"/>
      <c r="E47" s="53"/>
      <c r="F47" s="53"/>
      <c r="G47" s="53"/>
      <c r="H47" s="53"/>
      <c r="I47" s="53"/>
      <c r="J47" s="53"/>
      <c r="K47" s="53"/>
    </row>
    <row r="48" spans="1:11">
      <c r="A48" s="53"/>
      <c r="B48" s="53"/>
      <c r="C48" s="53"/>
      <c r="D48" s="53"/>
      <c r="E48" s="53"/>
      <c r="F48" s="53"/>
      <c r="G48" s="53"/>
      <c r="H48" s="53"/>
      <c r="I48" s="53"/>
      <c r="J48" s="53"/>
      <c r="K48" s="53"/>
    </row>
    <row r="49" spans="1:11">
      <c r="A49" s="53"/>
      <c r="B49" s="53"/>
      <c r="C49" s="53"/>
      <c r="D49" s="53"/>
      <c r="E49" s="53"/>
      <c r="F49" s="53"/>
      <c r="G49" s="53"/>
      <c r="H49" s="53"/>
      <c r="I49" s="53"/>
      <c r="J49" s="53"/>
      <c r="K49" s="53"/>
    </row>
    <row r="50" spans="1:11" ht="31.5" customHeight="1">
      <c r="A50" s="198" t="s">
        <v>157</v>
      </c>
      <c r="B50" s="199"/>
      <c r="C50" s="199"/>
      <c r="D50" s="199"/>
      <c r="E50" s="199"/>
      <c r="F50" s="199"/>
      <c r="G50" s="199"/>
      <c r="H50" s="199"/>
      <c r="I50" s="199"/>
      <c r="J50" s="199"/>
      <c r="K50" s="199"/>
    </row>
    <row r="51" spans="1:11" ht="31.5" customHeight="1">
      <c r="A51" s="199"/>
      <c r="B51" s="199"/>
      <c r="C51" s="199"/>
      <c r="D51" s="199"/>
      <c r="E51" s="199"/>
      <c r="F51" s="199"/>
      <c r="G51" s="199"/>
      <c r="H51" s="199"/>
      <c r="I51" s="199"/>
      <c r="J51" s="199"/>
      <c r="K51" s="199"/>
    </row>
  </sheetData>
  <sheetProtection algorithmName="SHA-512" hashValue="rRjMo67FOKSQMA6kjiizLakRCPVV/S3kj17MOy4k34S63r2DDNyOjaback6bfsBMu8NnLnaAb0eY6rW3tFv3mA==" saltValue="mG6eSKQKF3XIA48mANj/gw==" spinCount="100000" sheet="1" objects="1" scenarios="1"/>
  <mergeCells count="11">
    <mergeCell ref="C3:K4"/>
    <mergeCell ref="E20:E21"/>
    <mergeCell ref="F20:F21"/>
    <mergeCell ref="H11:J11"/>
    <mergeCell ref="A50:K51"/>
    <mergeCell ref="L28:P28"/>
    <mergeCell ref="A6:K6"/>
    <mergeCell ref="A7:K7"/>
    <mergeCell ref="B25:E26"/>
    <mergeCell ref="G25:I26"/>
    <mergeCell ref="A8:K8"/>
  </mergeCells>
  <printOptions horizontalCentered="1"/>
  <pageMargins left="0.5" right="0.5" top="0.7" bottom="0.7" header="0.3" footer="0.3"/>
  <pageSetup scale="84" orientation="portrait" horizontalDpi="4294967293" r:id="rId1"/>
  <headerFooter>
    <oddFooter>&amp;LLMOP RNG Flow Rate Estimation Tool&amp;C&amp;P&amp;R&amp;A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pageSetUpPr fitToPage="1"/>
  </sheetPr>
  <dimension ref="A1:E10"/>
  <sheetViews>
    <sheetView zoomScaleNormal="100" workbookViewId="0">
      <pane xSplit="1" ySplit="2" topLeftCell="B3" activePane="bottomRight" state="frozen"/>
      <selection pane="topRight" activeCell="B1" sqref="B1"/>
      <selection pane="bottomLeft" activeCell="A2" sqref="A2"/>
      <selection pane="bottomRight" sqref="A1:E1"/>
    </sheetView>
  </sheetViews>
  <sheetFormatPr defaultColWidth="9.109375" defaultRowHeight="14.4"/>
  <cols>
    <col min="1" max="1" width="36.5546875" style="83" customWidth="1"/>
    <col min="2" max="2" width="80" style="83" customWidth="1"/>
    <col min="3" max="3" width="20.109375" style="83" customWidth="1"/>
    <col min="4" max="4" width="23.109375" style="83" customWidth="1"/>
    <col min="5" max="5" width="43.33203125" style="83" customWidth="1"/>
    <col min="6" max="16384" width="9.109375" style="83"/>
  </cols>
  <sheetData>
    <row r="1" spans="1:5" s="125" customFormat="1" ht="18" customHeight="1">
      <c r="A1" s="201" t="s">
        <v>160</v>
      </c>
      <c r="B1" s="202"/>
      <c r="C1" s="202"/>
      <c r="D1" s="202"/>
      <c r="E1" s="203"/>
    </row>
    <row r="2" spans="1:5" ht="72" customHeight="1">
      <c r="A2" s="126" t="s">
        <v>97</v>
      </c>
      <c r="B2" s="127" t="s">
        <v>29</v>
      </c>
      <c r="C2" s="127" t="s">
        <v>103</v>
      </c>
      <c r="D2" s="127" t="s">
        <v>102</v>
      </c>
      <c r="E2" s="127" t="s">
        <v>161</v>
      </c>
    </row>
    <row r="3" spans="1:5" ht="90" customHeight="1">
      <c r="A3" s="78" t="s">
        <v>30</v>
      </c>
      <c r="B3" s="130" t="s">
        <v>166</v>
      </c>
      <c r="C3" s="80" t="s">
        <v>31</v>
      </c>
      <c r="D3" s="80" t="s">
        <v>42</v>
      </c>
      <c r="E3" s="200" t="s">
        <v>129</v>
      </c>
    </row>
    <row r="4" spans="1:5" ht="93.6" customHeight="1">
      <c r="A4" s="128" t="s">
        <v>167</v>
      </c>
      <c r="B4" s="130" t="s">
        <v>178</v>
      </c>
      <c r="C4" s="80" t="s">
        <v>32</v>
      </c>
      <c r="D4" s="80" t="s">
        <v>42</v>
      </c>
      <c r="E4" s="200"/>
    </row>
    <row r="5" spans="1:5" ht="112.05" customHeight="1">
      <c r="A5" s="78" t="s">
        <v>41</v>
      </c>
      <c r="B5" s="219" t="s">
        <v>180</v>
      </c>
      <c r="C5" s="80" t="s">
        <v>33</v>
      </c>
      <c r="D5" s="81" t="s">
        <v>45</v>
      </c>
      <c r="E5" s="79" t="s">
        <v>43</v>
      </c>
    </row>
    <row r="6" spans="1:5" ht="112.05" customHeight="1">
      <c r="A6" s="128" t="s">
        <v>162</v>
      </c>
      <c r="B6" s="219" t="s">
        <v>181</v>
      </c>
      <c r="C6" s="80" t="s">
        <v>34</v>
      </c>
      <c r="D6" s="80" t="s">
        <v>42</v>
      </c>
      <c r="E6" s="130" t="s">
        <v>169</v>
      </c>
    </row>
    <row r="7" spans="1:5" ht="90" customHeight="1">
      <c r="A7" s="78" t="s">
        <v>168</v>
      </c>
      <c r="B7" s="130" t="s">
        <v>179</v>
      </c>
      <c r="C7" s="80" t="s">
        <v>35</v>
      </c>
      <c r="D7" s="80" t="s">
        <v>42</v>
      </c>
      <c r="E7" s="130" t="s">
        <v>170</v>
      </c>
    </row>
    <row r="8" spans="1:5" ht="124.2" customHeight="1">
      <c r="A8" s="78" t="s">
        <v>36</v>
      </c>
      <c r="B8" s="79" t="s">
        <v>177</v>
      </c>
      <c r="C8" s="80" t="s">
        <v>40</v>
      </c>
      <c r="D8" s="80" t="s">
        <v>38</v>
      </c>
      <c r="E8" s="79" t="s">
        <v>46</v>
      </c>
    </row>
    <row r="9" spans="1:5" ht="114.6" customHeight="1">
      <c r="A9" s="78" t="s">
        <v>37</v>
      </c>
      <c r="B9" s="82" t="s">
        <v>48</v>
      </c>
      <c r="C9" s="81" t="s">
        <v>33</v>
      </c>
      <c r="D9" s="81" t="s">
        <v>47</v>
      </c>
      <c r="E9" s="82" t="s">
        <v>124</v>
      </c>
    </row>
    <row r="10" spans="1:5" ht="102" customHeight="1">
      <c r="A10" s="78" t="s">
        <v>28</v>
      </c>
      <c r="B10" s="82" t="s">
        <v>154</v>
      </c>
      <c r="C10" s="81" t="s">
        <v>33</v>
      </c>
      <c r="D10" s="81" t="s">
        <v>44</v>
      </c>
      <c r="E10" s="82" t="s">
        <v>163</v>
      </c>
    </row>
  </sheetData>
  <sheetProtection algorithmName="SHA-512" hashValue="rAKsFLNj/pebzM8w9/Cqlm8vctFxRWFl7KmlZVvv/iwRoyDAVWDXA7stIl+OXzDua2wdEDtjMutF2muxMmGF7g==" saltValue="TaLWnLQz3wtBCWdA0JbKTg==" spinCount="100000" sheet="1" objects="1" scenarios="1"/>
  <mergeCells count="2">
    <mergeCell ref="E3:E4"/>
    <mergeCell ref="A1:E1"/>
  </mergeCells>
  <printOptions horizontalCentered="1"/>
  <pageMargins left="0.3" right="0.3" top="1.25" bottom="1.25" header="0.3" footer="0.3"/>
  <pageSetup scale="65" fitToHeight="2" pageOrder="overThenDown" orientation="landscape" r:id="rId1"/>
  <headerFooter>
    <oddHeader>&amp;R&amp;D</oddHeader>
    <oddFooter>&amp;LLMOP RNG Flow Rate Estimation Tool&amp;C&amp;P&amp;RTechnology Matrix</oddFooter>
  </headerFooter>
  <rowBreaks count="1" manualBreakCount="1">
    <brk id="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B10"/>
  <sheetViews>
    <sheetView zoomScale="95" zoomScaleNormal="95" workbookViewId="0"/>
  </sheetViews>
  <sheetFormatPr defaultColWidth="9.109375" defaultRowHeight="14.4"/>
  <cols>
    <col min="1" max="1" width="39.6640625" style="83" customWidth="1"/>
    <col min="2" max="2" width="85.6640625" style="83" customWidth="1"/>
    <col min="3" max="16384" width="9.109375" style="83"/>
  </cols>
  <sheetData>
    <row r="1" spans="1:2" ht="18">
      <c r="A1" s="123" t="s">
        <v>164</v>
      </c>
      <c r="B1" s="123" t="s">
        <v>29</v>
      </c>
    </row>
    <row r="2" spans="1:2" ht="72" customHeight="1">
      <c r="A2" s="208" t="s">
        <v>176</v>
      </c>
      <c r="B2" s="209"/>
    </row>
    <row r="3" spans="1:2" ht="140.1" customHeight="1">
      <c r="A3" s="204" t="s">
        <v>175</v>
      </c>
      <c r="B3" s="129" t="s">
        <v>171</v>
      </c>
    </row>
    <row r="4" spans="1:2" ht="18" customHeight="1">
      <c r="A4" s="204"/>
      <c r="B4" s="120" t="s">
        <v>172</v>
      </c>
    </row>
    <row r="5" spans="1:2" ht="18" customHeight="1">
      <c r="A5" s="204"/>
      <c r="B5" s="120" t="s">
        <v>98</v>
      </c>
    </row>
    <row r="6" spans="1:2" ht="18" customHeight="1">
      <c r="A6" s="204"/>
      <c r="B6" s="120" t="s">
        <v>173</v>
      </c>
    </row>
    <row r="7" spans="1:2" ht="18" customHeight="1">
      <c r="A7" s="204"/>
      <c r="B7" s="121" t="s">
        <v>99</v>
      </c>
    </row>
    <row r="8" spans="1:2" ht="107.4" customHeight="1">
      <c r="A8" s="84" t="s">
        <v>39</v>
      </c>
      <c r="B8" s="122" t="s">
        <v>130</v>
      </c>
    </row>
    <row r="9" spans="1:2" ht="30" customHeight="1">
      <c r="A9" s="205" t="s">
        <v>174</v>
      </c>
      <c r="B9" s="205"/>
    </row>
    <row r="10" spans="1:2">
      <c r="A10" s="206" t="s">
        <v>152</v>
      </c>
      <c r="B10" s="207"/>
    </row>
  </sheetData>
  <sheetProtection algorithmName="SHA-512" hashValue="093RD7JQGyLrPaMB/jX6wVGmdX0SEUhSmgp1uWBZCX/rKoBLKJ603ovgRJFC/lmnNqdebygLYHp/zI07HQZsUg==" saltValue="JaK4DWpUFxfo7IXSvUO7LQ==" spinCount="100000" sheet="1" objects="1" scenarios="1"/>
  <mergeCells count="4">
    <mergeCell ref="A3:A7"/>
    <mergeCell ref="A9:B9"/>
    <mergeCell ref="A10:B10"/>
    <mergeCell ref="A2:B2"/>
  </mergeCells>
  <hyperlinks>
    <hyperlink ref="A10" r:id="rId1" xr:uid="{00000000-0004-0000-0400-000000000000}"/>
  </hyperlinks>
  <printOptions horizontalCentered="1"/>
  <pageMargins left="0.5" right="0.5" top="0.75" bottom="0.75" header="0.3" footer="0.3"/>
  <pageSetup scale="70" orientation="landscape" horizontalDpi="4294967293" r:id="rId2"/>
  <headerFooter>
    <oddHeader>&amp;R&amp;D</oddHeader>
    <oddFooter>&amp;LLMOP RNG Flow Rate Estimation Tool&amp;C&amp;P&amp;RRNG Specifications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A1:S16"/>
  <sheetViews>
    <sheetView zoomScale="92" zoomScaleNormal="92" workbookViewId="0">
      <selection sqref="A1:B1"/>
    </sheetView>
  </sheetViews>
  <sheetFormatPr defaultColWidth="9.109375" defaultRowHeight="13.8"/>
  <cols>
    <col min="1" max="1" width="33.33203125" style="90" customWidth="1"/>
    <col min="2" max="2" width="29.88671875" style="90" customWidth="1"/>
    <col min="3" max="4" width="24.88671875" style="90" customWidth="1"/>
    <col min="5" max="5" width="13" style="90" customWidth="1"/>
    <col min="6" max="6" width="24.109375" style="90" customWidth="1"/>
    <col min="7" max="7" width="18.5546875" style="90" customWidth="1"/>
    <col min="8" max="8" width="24.109375" style="90" customWidth="1"/>
    <col min="9" max="9" width="30.88671875" style="90" customWidth="1"/>
    <col min="10" max="16384" width="9.109375" style="90"/>
  </cols>
  <sheetData>
    <row r="1" spans="1:19" ht="18">
      <c r="A1" s="210" t="s">
        <v>24</v>
      </c>
      <c r="B1" s="211"/>
      <c r="C1" s="94"/>
      <c r="D1" s="94"/>
      <c r="E1" s="94"/>
      <c r="F1" s="94"/>
      <c r="G1" s="94"/>
      <c r="H1" s="94"/>
      <c r="I1" s="94"/>
    </row>
    <row r="2" spans="1:19" ht="62.25" customHeight="1">
      <c r="A2" s="213" t="s">
        <v>49</v>
      </c>
      <c r="B2" s="213"/>
      <c r="C2" s="213"/>
      <c r="D2" s="213"/>
      <c r="E2" s="213"/>
      <c r="F2" s="213"/>
      <c r="G2" s="213"/>
      <c r="H2" s="213"/>
      <c r="I2" s="213"/>
      <c r="J2" s="91"/>
      <c r="K2" s="91"/>
      <c r="L2" s="91"/>
      <c r="M2" s="91"/>
      <c r="N2" s="91"/>
      <c r="O2" s="91"/>
      <c r="P2" s="91"/>
      <c r="Q2" s="91"/>
      <c r="R2" s="91"/>
      <c r="S2" s="91"/>
    </row>
    <row r="3" spans="1:19" ht="14.4">
      <c r="A3" s="95"/>
      <c r="B3" s="6"/>
      <c r="C3" s="6"/>
      <c r="D3" s="6"/>
      <c r="E3" s="6"/>
      <c r="F3" s="6"/>
      <c r="G3" s="6"/>
      <c r="H3" s="6"/>
      <c r="I3" s="87"/>
    </row>
    <row r="4" spans="1:19" ht="21">
      <c r="A4" s="217" t="s">
        <v>14</v>
      </c>
      <c r="B4" s="217"/>
      <c r="C4" s="217"/>
      <c r="D4" s="6"/>
      <c r="E4" s="6"/>
      <c r="F4" s="6"/>
      <c r="G4" s="6"/>
      <c r="H4" s="6"/>
      <c r="I4" s="87"/>
    </row>
    <row r="5" spans="1:19" ht="30" customHeight="1">
      <c r="A5" s="89">
        <v>1</v>
      </c>
      <c r="B5" s="216" t="s">
        <v>9</v>
      </c>
      <c r="C5" s="216"/>
      <c r="D5" s="41"/>
      <c r="E5" s="41"/>
      <c r="F5" s="41"/>
      <c r="G5" s="41"/>
      <c r="H5" s="41"/>
      <c r="I5" s="41"/>
      <c r="J5" s="92"/>
      <c r="K5" s="92"/>
      <c r="L5" s="92"/>
      <c r="M5" s="92"/>
      <c r="N5" s="92"/>
      <c r="O5" s="92"/>
      <c r="P5" s="92"/>
      <c r="Q5" s="92"/>
      <c r="R5" s="92"/>
      <c r="S5" s="92"/>
    </row>
    <row r="6" spans="1:19" ht="30" customHeight="1">
      <c r="A6" s="89">
        <v>2</v>
      </c>
      <c r="B6" s="216" t="s">
        <v>13</v>
      </c>
      <c r="C6" s="216"/>
      <c r="D6" s="41"/>
      <c r="E6" s="41"/>
      <c r="F6" s="41"/>
      <c r="G6" s="41"/>
      <c r="H6" s="41"/>
      <c r="I6" s="41"/>
      <c r="J6" s="92"/>
      <c r="K6" s="92"/>
      <c r="L6" s="92"/>
      <c r="M6" s="92"/>
      <c r="N6" s="92"/>
      <c r="O6" s="92"/>
      <c r="P6" s="92"/>
      <c r="Q6" s="92"/>
      <c r="R6" s="92"/>
      <c r="S6" s="92"/>
    </row>
    <row r="7" spans="1:19" ht="30" customHeight="1">
      <c r="A7" s="89">
        <v>3</v>
      </c>
      <c r="B7" s="216" t="s">
        <v>11</v>
      </c>
      <c r="C7" s="216"/>
      <c r="D7" s="41"/>
      <c r="E7" s="41"/>
      <c r="F7" s="41"/>
      <c r="G7" s="41"/>
      <c r="H7" s="41"/>
      <c r="I7" s="41"/>
      <c r="J7" s="92"/>
      <c r="K7" s="92"/>
      <c r="L7" s="92"/>
      <c r="M7" s="92"/>
      <c r="N7" s="92"/>
      <c r="O7" s="92"/>
      <c r="P7" s="92"/>
      <c r="Q7" s="92"/>
      <c r="R7" s="92"/>
      <c r="S7" s="92"/>
    </row>
    <row r="8" spans="1:19" ht="30" customHeight="1">
      <c r="A8" s="89">
        <v>4</v>
      </c>
      <c r="B8" s="216" t="s">
        <v>12</v>
      </c>
      <c r="C8" s="216"/>
      <c r="D8" s="41"/>
      <c r="E8" s="41"/>
      <c r="F8" s="41"/>
      <c r="G8" s="41"/>
      <c r="H8" s="41"/>
      <c r="I8" s="41"/>
      <c r="J8" s="92"/>
      <c r="K8" s="92"/>
      <c r="L8" s="92"/>
      <c r="M8" s="92"/>
      <c r="N8" s="92"/>
      <c r="O8" s="92"/>
      <c r="P8" s="92"/>
      <c r="Q8" s="92"/>
      <c r="R8" s="92"/>
      <c r="S8" s="92"/>
    </row>
    <row r="9" spans="1:19" ht="30" customHeight="1">
      <c r="A9" s="89">
        <v>5</v>
      </c>
      <c r="B9" s="216" t="s">
        <v>10</v>
      </c>
      <c r="C9" s="216"/>
      <c r="D9" s="41"/>
      <c r="E9" s="41"/>
      <c r="F9" s="41"/>
      <c r="G9" s="41"/>
      <c r="H9" s="41"/>
      <c r="I9" s="41"/>
      <c r="J9" s="92"/>
      <c r="K9" s="92"/>
      <c r="L9" s="92"/>
      <c r="M9" s="92"/>
      <c r="N9" s="92"/>
      <c r="O9" s="92"/>
      <c r="P9" s="92"/>
      <c r="Q9" s="92"/>
      <c r="R9" s="92"/>
      <c r="S9" s="92"/>
    </row>
    <row r="10" spans="1:19" ht="14.4">
      <c r="A10" s="88"/>
      <c r="B10" s="41"/>
      <c r="C10" s="41"/>
      <c r="D10" s="41"/>
      <c r="E10" s="41"/>
      <c r="F10" s="41"/>
      <c r="G10" s="41"/>
      <c r="H10" s="41"/>
      <c r="I10" s="41"/>
      <c r="J10" s="92"/>
      <c r="K10" s="92"/>
      <c r="L10" s="92"/>
      <c r="M10" s="92"/>
      <c r="N10" s="92"/>
      <c r="O10" s="92"/>
      <c r="P10" s="92"/>
      <c r="Q10" s="92"/>
      <c r="R10" s="92"/>
      <c r="S10" s="92"/>
    </row>
    <row r="11" spans="1:19" ht="34.5" customHeight="1">
      <c r="A11" s="214" t="s">
        <v>100</v>
      </c>
      <c r="B11" s="214"/>
      <c r="C11" s="214"/>
      <c r="D11" s="214"/>
      <c r="E11" s="214"/>
      <c r="F11" s="214"/>
      <c r="G11" s="214"/>
      <c r="H11" s="214"/>
      <c r="I11" s="214"/>
    </row>
    <row r="12" spans="1:19">
      <c r="A12" s="85"/>
      <c r="B12" s="85"/>
      <c r="C12" s="85"/>
      <c r="D12" s="85"/>
      <c r="E12" s="85"/>
      <c r="F12" s="85"/>
      <c r="G12" s="85"/>
      <c r="H12" s="85"/>
      <c r="I12" s="85"/>
    </row>
    <row r="13" spans="1:19" s="93" customFormat="1" ht="21.75" customHeight="1">
      <c r="A13" s="215" t="s">
        <v>15</v>
      </c>
      <c r="B13" s="212" t="s">
        <v>16</v>
      </c>
      <c r="C13" s="212"/>
      <c r="D13" s="212"/>
      <c r="E13" s="212"/>
      <c r="F13" s="212"/>
      <c r="G13" s="212"/>
      <c r="H13" s="212" t="s">
        <v>3</v>
      </c>
      <c r="I13" s="212"/>
    </row>
    <row r="14" spans="1:19" ht="57.6">
      <c r="A14" s="215"/>
      <c r="B14" s="86" t="s">
        <v>1</v>
      </c>
      <c r="C14" s="86" t="s">
        <v>2</v>
      </c>
      <c r="D14" s="86" t="s">
        <v>5</v>
      </c>
      <c r="E14" s="86" t="s">
        <v>8</v>
      </c>
      <c r="F14" s="86" t="s">
        <v>101</v>
      </c>
      <c r="G14" s="86" t="s">
        <v>7</v>
      </c>
      <c r="H14" s="86" t="s">
        <v>4</v>
      </c>
      <c r="I14" s="86" t="s">
        <v>21</v>
      </c>
    </row>
    <row r="15" spans="1:19" ht="144">
      <c r="A15" s="96" t="s">
        <v>132</v>
      </c>
      <c r="B15" s="96" t="s">
        <v>133</v>
      </c>
      <c r="C15" s="96" t="s">
        <v>136</v>
      </c>
      <c r="D15" s="96" t="s">
        <v>26</v>
      </c>
      <c r="E15" s="96" t="s">
        <v>138</v>
      </c>
      <c r="F15" s="97" t="s">
        <v>125</v>
      </c>
      <c r="G15" s="96" t="s">
        <v>140</v>
      </c>
      <c r="H15" s="96" t="s">
        <v>141</v>
      </c>
      <c r="I15" s="97" t="s">
        <v>23</v>
      </c>
    </row>
    <row r="16" spans="1:19" ht="201.6">
      <c r="A16" s="96" t="s">
        <v>104</v>
      </c>
      <c r="B16" s="96" t="s">
        <v>134</v>
      </c>
      <c r="C16" s="96" t="s">
        <v>135</v>
      </c>
      <c r="D16" s="96" t="s">
        <v>137</v>
      </c>
      <c r="E16" s="96" t="s">
        <v>139</v>
      </c>
      <c r="F16" s="97" t="s">
        <v>22</v>
      </c>
      <c r="G16" s="96" t="s">
        <v>6</v>
      </c>
      <c r="H16" s="96" t="s">
        <v>142</v>
      </c>
      <c r="I16" s="97" t="s">
        <v>27</v>
      </c>
    </row>
  </sheetData>
  <sheetProtection algorithmName="SHA-512" hashValue="+8Xwb1VOqbeNEZ2uOF7x6tjcFf+kXEdzdIXgZGeasIpyq4YM/Zy9Mra/F+b1BtufhZrVdFB+gOcgw63YQnbpFQ==" saltValue="yggMm+vJnM638wVlg/tIxw==" spinCount="100000" sheet="1" objects="1" scenarios="1"/>
  <mergeCells count="12">
    <mergeCell ref="A1:B1"/>
    <mergeCell ref="B13:G13"/>
    <mergeCell ref="H13:I13"/>
    <mergeCell ref="A2:I2"/>
    <mergeCell ref="A11:I11"/>
    <mergeCell ref="A13:A14"/>
    <mergeCell ref="B5:C5"/>
    <mergeCell ref="B6:C6"/>
    <mergeCell ref="B7:C7"/>
    <mergeCell ref="B8:C8"/>
    <mergeCell ref="B9:C9"/>
    <mergeCell ref="A4:C4"/>
  </mergeCells>
  <printOptions horizontalCentered="1"/>
  <pageMargins left="0.3" right="0.3" top="0.7" bottom="0.7" header="0.3" footer="0.3"/>
  <pageSetup scale="59" orientation="landscape" horizontalDpi="1200" verticalDpi="1200" r:id="rId1"/>
  <headerFooter>
    <oddHeader>&amp;R&amp;D</oddHeader>
    <oddFooter>&amp;LLMOP RNG Flow Rate Estimation Tool&amp;C&amp;P&amp;RField Condition Ranking Matrix</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sheetPr>
  <dimension ref="A1:E20"/>
  <sheetViews>
    <sheetView topLeftCell="C1" zoomScale="93" zoomScaleNormal="93" workbookViewId="0">
      <selection activeCell="C1" sqref="C1:E1"/>
    </sheetView>
  </sheetViews>
  <sheetFormatPr defaultColWidth="9.109375" defaultRowHeight="14.4"/>
  <cols>
    <col min="1" max="2" width="2" style="50" customWidth="1"/>
    <col min="3" max="3" width="26.33203125" style="50" customWidth="1"/>
    <col min="4" max="4" width="43.33203125" style="50" customWidth="1"/>
    <col min="5" max="5" width="15.33203125" style="50" customWidth="1"/>
    <col min="6" max="16384" width="9.109375" style="50"/>
  </cols>
  <sheetData>
    <row r="1" spans="1:5" ht="16.2">
      <c r="A1" s="101"/>
      <c r="B1" s="101" t="s">
        <v>112</v>
      </c>
      <c r="C1" s="218" t="s">
        <v>149</v>
      </c>
      <c r="D1" s="211"/>
      <c r="E1" s="211"/>
    </row>
    <row r="2" spans="1:5" ht="15" customHeight="1">
      <c r="C2" s="117" t="s">
        <v>150</v>
      </c>
    </row>
    <row r="3" spans="1:5" ht="15" customHeight="1">
      <c r="C3" s="116"/>
    </row>
    <row r="4" spans="1:5">
      <c r="C4" s="103" t="s">
        <v>111</v>
      </c>
    </row>
    <row r="5" spans="1:5" ht="25.5" customHeight="1">
      <c r="C5" s="100" t="s">
        <v>105</v>
      </c>
      <c r="D5" s="100" t="s">
        <v>109</v>
      </c>
    </row>
    <row r="6" spans="1:5" ht="35.1" customHeight="1">
      <c r="C6" s="98" t="s">
        <v>106</v>
      </c>
      <c r="D6" s="99" t="s">
        <v>146</v>
      </c>
    </row>
    <row r="7" spans="1:5" ht="35.1" customHeight="1">
      <c r="C7" s="98" t="s">
        <v>107</v>
      </c>
      <c r="D7" s="99" t="s">
        <v>143</v>
      </c>
    </row>
    <row r="8" spans="1:5" ht="65.099999999999994" customHeight="1">
      <c r="C8" s="98" t="s">
        <v>108</v>
      </c>
      <c r="D8" s="99" t="s">
        <v>144</v>
      </c>
    </row>
    <row r="9" spans="1:5" ht="50.1" customHeight="1">
      <c r="C9" s="98" t="s">
        <v>110</v>
      </c>
      <c r="D9" s="99" t="s">
        <v>145</v>
      </c>
    </row>
    <row r="10" spans="1:5" ht="15" customHeight="1">
      <c r="C10" s="102"/>
    </row>
    <row r="11" spans="1:5" ht="15" customHeight="1">
      <c r="C11" s="102"/>
    </row>
    <row r="12" spans="1:5" s="94" customFormat="1" ht="16.2">
      <c r="A12" s="101"/>
      <c r="B12" s="101" t="s">
        <v>113</v>
      </c>
      <c r="C12" s="115" t="s">
        <v>151</v>
      </c>
    </row>
    <row r="13" spans="1:5" ht="15" customHeight="1">
      <c r="C13" s="117" t="s">
        <v>150</v>
      </c>
    </row>
    <row r="14" spans="1:5" ht="15" customHeight="1">
      <c r="C14" s="117"/>
    </row>
    <row r="15" spans="1:5">
      <c r="C15" s="103" t="s">
        <v>114</v>
      </c>
    </row>
    <row r="16" spans="1:5" ht="36" customHeight="1">
      <c r="C16" s="104" t="s">
        <v>115</v>
      </c>
      <c r="D16" s="105" t="s">
        <v>147</v>
      </c>
    </row>
    <row r="17" spans="3:4" ht="15.6">
      <c r="C17" s="106" t="s">
        <v>119</v>
      </c>
      <c r="D17" s="106" t="s">
        <v>116</v>
      </c>
    </row>
    <row r="18" spans="3:4" ht="15.6">
      <c r="C18" s="106" t="s">
        <v>120</v>
      </c>
      <c r="D18" s="106" t="s">
        <v>117</v>
      </c>
    </row>
    <row r="19" spans="3:4" ht="15.6">
      <c r="C19" s="106" t="s">
        <v>121</v>
      </c>
      <c r="D19" s="106" t="s">
        <v>148</v>
      </c>
    </row>
    <row r="20" spans="3:4" ht="15.6">
      <c r="C20" s="106" t="s">
        <v>122</v>
      </c>
      <c r="D20" s="106" t="s">
        <v>118</v>
      </c>
    </row>
  </sheetData>
  <sheetProtection algorithmName="SHA-512" hashValue="B2T/cY4PXzj3CET77lpLsC+tz2oy/mmSEdjR31TMxI3NkRNy1kfyYIAm8xkkWUrs3vGcqozl6RaYYSgJSPNH/A==" saltValue="y+IpOJoxzzKCmU7GOGsktg==" spinCount="100000" sheet="1" objects="1" scenarios="1"/>
  <mergeCells count="1">
    <mergeCell ref="C1:E1"/>
  </mergeCells>
  <hyperlinks>
    <hyperlink ref="C1" r:id="rId1" display="SWANA. March 1997. Landfill Gas Operation and Maintenance Manual of Practice. Table 9.4. https://www.nrel.gov/docs/legosti/fy97/23070.pdf " xr:uid="{00000000-0004-0000-0600-000000000000}"/>
    <hyperlink ref="C12" r:id="rId2" display="SWANA. March 1997. Landfill Gas Operation and Maintenance Manual of Practice. Table 2.1. https://www.nrel.gov/docs/legosti/fy97/23070.pdf " xr:uid="{00000000-0004-0000-0600-000001000000}"/>
    <hyperlink ref="C2" r:id="rId3" xr:uid="{00000000-0004-0000-0600-000002000000}"/>
    <hyperlink ref="C13" r:id="rId4" xr:uid="{00000000-0004-0000-0600-000003000000}"/>
  </hyperlinks>
  <pageMargins left="0.7" right="0.7" top="0.75" bottom="0.75" header="0.3" footer="0.3"/>
  <pageSetup orientation="portrait" horizontalDpi="4294967293" r:id="rId5"/>
  <headerFooter>
    <oddHeader>&amp;R&amp;D</oddHeader>
    <oddFooter>&amp;LLMOP RNG Flow Rate Estimation Tool&amp;C&amp;P&amp;RReferences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Introduction</vt:lpstr>
      <vt:lpstr>Inputs</vt:lpstr>
      <vt:lpstr>Outputs</vt:lpstr>
      <vt:lpstr>Technology Matrix</vt:lpstr>
      <vt:lpstr>RNG Specifications</vt:lpstr>
      <vt:lpstr>Field Condition Ranking Matrix</vt:lpstr>
      <vt:lpstr>References</vt:lpstr>
      <vt:lpstr>'Field Condition Ranking Matrix'!Print_Area</vt:lpstr>
      <vt:lpstr>Inputs!Print_Area</vt:lpstr>
      <vt:lpstr>Introduction!Print_Area</vt:lpstr>
      <vt:lpstr>Outputs!Print_Area</vt:lpstr>
      <vt:lpstr>'RNG Specifications'!Print_Area</vt:lpstr>
      <vt:lpstr>'Technology Matrix'!Print_Titles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Lamb</dc:creator>
  <cp:lastModifiedBy>Jeanette Alvis</cp:lastModifiedBy>
  <cp:lastPrinted>2020-01-03T18:50:24Z</cp:lastPrinted>
  <dcterms:created xsi:type="dcterms:W3CDTF">2017-10-30T15:00:47Z</dcterms:created>
  <dcterms:modified xsi:type="dcterms:W3CDTF">2020-01-15T14:37:15Z</dcterms:modified>
</cp:coreProperties>
</file>