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0" yWindow="0" windowWidth="20490" windowHeight="6945" tabRatio="686"/>
  </bookViews>
  <sheets>
    <sheet name="SUMMARY" sheetId="2" r:id="rId1"/>
    <sheet name="FUND" sheetId="8" r:id="rId2"/>
    <sheet name="PROJECT A" sheetId="6" r:id="rId3"/>
    <sheet name="PROJECT B" sheetId="1" r:id="rId4"/>
    <sheet name="PROJECT C" sheetId="5" r:id="rId5"/>
    <sheet name="PROJECT D" sheetId="10" r:id="rId6"/>
    <sheet name="PROJECT E" sheetId="11" r:id="rId7"/>
    <sheet name="CAPITALIZATION" sheetId="13" r:id="rId8"/>
    <sheet name="DEBT SERVICE" sheetId="12" r:id="rId9"/>
  </sheets>
  <definedNames>
    <definedName name="ACRES_A">SUMMARY!$E$93</definedName>
    <definedName name="ACRES_B">SUMMARY!$G$93</definedName>
    <definedName name="ACRES_C">SUMMARY!$I$93</definedName>
    <definedName name="ACRES_D">SUMMARY!$K$93</definedName>
    <definedName name="ACRES_E">SUMMARY!$M$93</definedName>
    <definedName name="COST_ACQUISITION_A">SUMMARY!$E$95</definedName>
    <definedName name="COST_ACQUISITION_B">SUMMARY!$G$95</definedName>
    <definedName name="COST_ACQUISITION_C">SUMMARY!$I$95</definedName>
    <definedName name="COST_ACQUISITION_D">SUMMARY!$K$95</definedName>
    <definedName name="COST_ACQUISITION_E">SUMMARY!$M$95</definedName>
    <definedName name="COST_COMMISSION_A">SUMMARY!$E$81</definedName>
    <definedName name="COST_COMMISSION_B">SUMMARY!$G$81</definedName>
    <definedName name="COST_COMMISSION_C">SUMMARY!$I$81</definedName>
    <definedName name="COST_COMMISSION_D">SUMMARY!$K$81</definedName>
    <definedName name="COST_COMMISSION_E">SUMMARY!$M$81</definedName>
    <definedName name="COST_CONSTRUCTION_A">SUMMARY!$E$109</definedName>
    <definedName name="COST_CONSTRUCTION_B">SUMMARY!$G$109</definedName>
    <definedName name="COST_CONSTRUCTION_C">SUMMARY!$I$109</definedName>
    <definedName name="COST_CONSTRUCTION_D">SUMMARY!$K$109</definedName>
    <definedName name="COST_CONSTRUCTION_E">SUMMARY!$M$109</definedName>
    <definedName name="COST_ENDOWMENT_A">SUMMARY!$E$143</definedName>
    <definedName name="COST_ENDOWMENT_B">SUMMARY!$G$143</definedName>
    <definedName name="COST_ENDOWMENT_C">SUMMARY!$I$143</definedName>
    <definedName name="COST_ENDOWMENT_D">SUMMARY!$K$143</definedName>
    <definedName name="COST_ENDOWMENT_E">SUMMARY!$M$143</definedName>
    <definedName name="COST_MAINTENANCE_A">SUMMARY!$E$157</definedName>
    <definedName name="COST_MAINTENANCE_B">SUMMARY!$G$157</definedName>
    <definedName name="COST_MAINTENANCE_C">SUMMARY!$I$157</definedName>
    <definedName name="COST_MAINTENANCE_D">SUMMARY!$K$157</definedName>
    <definedName name="COST_MAINTENANCE_E">SUMMARY!$M$157</definedName>
    <definedName name="COST_MARKETING_A">SUMMARY!$E$161</definedName>
    <definedName name="COST_MARKETING_B">SUMMARY!$G$161</definedName>
    <definedName name="COST_MARKETING_C">SUMMARY!$I$161</definedName>
    <definedName name="COST_MARKETING_D">SUMMARY!$K$161</definedName>
    <definedName name="COST_MARKETING_E">SUMMARY!$M$161</definedName>
    <definedName name="COST_MGMTFEES_A">SUMMARY!$E$167</definedName>
    <definedName name="COST_MGMTFEES_B">SUMMARY!$G$167</definedName>
    <definedName name="COST_MGMTFEES_C">SUMMARY!$I$167</definedName>
    <definedName name="COST_MGMTFEES_D">SUMMARY!$K$167</definedName>
    <definedName name="COST_MGMTFEES_E">SUMMARY!$M$167</definedName>
    <definedName name="COST_MISCELLANEOUS_A">SUMMARY!$E$163</definedName>
    <definedName name="COST_MISCELLANEOUS_B">SUMMARY!$G$163</definedName>
    <definedName name="COST_MISCELLANEOUS_C">SUMMARY!$I$163</definedName>
    <definedName name="COST_MISCELLANEOUS_D">SUMMARY!$K$163</definedName>
    <definedName name="COST_MISCELLANEOUS_E">SUMMARY!$M$163</definedName>
    <definedName name="COST_MONITORING_A">SUMMARY!$E$159</definedName>
    <definedName name="COST_MONITORING_B">SUMMARY!$G$159</definedName>
    <definedName name="COST_MONITORING_C">SUMMARY!$I$159</definedName>
    <definedName name="COST_MONITORING_D">SUMMARY!$K$159</definedName>
    <definedName name="COST_MONITORING_E">SUMMARY!$M$159</definedName>
    <definedName name="COST_PRECONSTRUCTION_A">SUMMARY!$E$103</definedName>
    <definedName name="COST_PRECONSTRUCTION_B">SUMMARY!$G$103</definedName>
    <definedName name="COST_PRECONSTRUCTION_C">SUMMARY!$I$103</definedName>
    <definedName name="COST_PRECONSTRUCTION_D">SUMMARY!$K$103</definedName>
    <definedName name="COST_PRECONSTRUCTION_E">SUMMARY!$M$103</definedName>
    <definedName name="COST_TRANSACTION_A">SUMMARY!$E$83</definedName>
    <definedName name="COST_TRANSACTION_B">SUMMARY!$G$83</definedName>
    <definedName name="COST_TRANSACTION_C">SUMMARY!$I$83</definedName>
    <definedName name="COST_TRANSACTION_D">SUMMARY!$K$83</definedName>
    <definedName name="COST_TRANSACTION_E">SUMMARY!$M$83</definedName>
    <definedName name="CREDITS_A">SUMMARY!$E$65</definedName>
    <definedName name="CREDITS_B">SUMMARY!$G$65</definedName>
    <definedName name="CREDITS_C">SUMMARY!$I$65</definedName>
    <definedName name="CREDITS_D">SUMMARY!$K$65</definedName>
    <definedName name="CREDITS_E">SUMMARY!$M$65</definedName>
    <definedName name="CREDITS_END_A">SUMMARY!$E$69</definedName>
    <definedName name="CREDITS_END_B">SUMMARY!$G$69</definedName>
    <definedName name="CREDITS_END_C">SUMMARY!$I$69</definedName>
    <definedName name="CREDITS_END_D">SUMMARY!$K$69</definedName>
    <definedName name="CREDITS_END_E">SUMMARY!$M$69</definedName>
    <definedName name="CREDITS_INITIAL_A">SUMMARY!$E$67</definedName>
    <definedName name="CREDITS_INITIAL_B">SUMMARY!$G$67</definedName>
    <definedName name="CREDITS_INITIAL_C">SUMMARY!$I$67</definedName>
    <definedName name="CREDITS_INITIAL_D">SUMMARY!$K$67</definedName>
    <definedName name="CREDITS_INITIAL_E">SUMMARY!$M$67</definedName>
    <definedName name="CREDITS_PRICE_A">SUMMARY!$E$77</definedName>
    <definedName name="CREDITS_PRICE_B">SUMMARY!$G$77</definedName>
    <definedName name="CREDITS_PRICE_C">SUMMARY!$I$77</definedName>
    <definedName name="CREDITS_PRICE_D">SUMMARY!$K$77</definedName>
    <definedName name="CREDITS_PRICE_E">SUMMARY!$M$77</definedName>
    <definedName name="CREDITS_RELEASEDYR1_A">SUMMARY!$E$73</definedName>
    <definedName name="CREDITS_RELEASEDYR1_B">SUMMARY!$G$73</definedName>
    <definedName name="CREDITS_RELEASEDYR1_C">SUMMARY!$I$73</definedName>
    <definedName name="CREDITS_RELEASEDYR1_D">SUMMARY!$K$73</definedName>
    <definedName name="CREDITS_RELEASEDYR1_E">SUMMARY!$M$73</definedName>
    <definedName name="CREDITS_SOLD_A">SUMMARY!$E$71</definedName>
    <definedName name="CREDITS_SOLD_B">SUMMARY!$G$71</definedName>
    <definedName name="CREDITS_SOLD_C">SUMMARY!$I$71</definedName>
    <definedName name="CREDITS_SOLD_D">SUMMARY!$K$71</definedName>
    <definedName name="CREDITS_SOLD_E">SUMMARY!$M$71</definedName>
    <definedName name="DISCOUNTRATE_A">SUMMARY!$E$58</definedName>
    <definedName name="DISCOUNTRATE_B">SUMMARY!$G$58</definedName>
    <definedName name="DISCOUNTRATE_C">SUMMARY!$I$58</definedName>
    <definedName name="DISCOUNTRATE_D">SUMMARY!$K$58</definedName>
    <definedName name="DISCOUNTRATE_E">SUMMARY!$M$58</definedName>
    <definedName name="ENDOWMENT_A">SUMMARY!$E$149</definedName>
    <definedName name="ENDOWMENT_B">SUMMARY!$G$149</definedName>
    <definedName name="ENDOWMENT_C">SUMMARY!$I$149</definedName>
    <definedName name="ENDOWMENT_D">SUMMARY!$K$149</definedName>
    <definedName name="ENDOWMENT_E">SUMMARY!$M$149</definedName>
    <definedName name="ENDOWMENT_GROWTH_A">SUMMARY!$E$151</definedName>
    <definedName name="ENDOWMENT_GROWTH_B">SUMMARY!$G$151</definedName>
    <definedName name="ENDOWMENT_GROWTH_C">SUMMARY!$I$151</definedName>
    <definedName name="ENDOWMENT_GROWTH_D">SUMMARY!$K$151</definedName>
    <definedName name="ENDOWMENT_GROWTH_E">SUMMARY!$M$151</definedName>
    <definedName name="EQUITY_A">SUMMARY!$E$137</definedName>
    <definedName name="EQUITY_B">SUMMARY!$G$137</definedName>
    <definedName name="EQUITY_C">SUMMARY!$I$137</definedName>
    <definedName name="EQUITY_D">SUMMARY!$K$137</definedName>
    <definedName name="EQUITY_E">SUMMARY!$M$137</definedName>
    <definedName name="EQUITY_GP">SUMMARY!$E$27</definedName>
    <definedName name="EQUITY_LP">SUMMARY!$E$29</definedName>
    <definedName name="ESC_COST_A">SUMMARY!$E$165</definedName>
    <definedName name="ESC_COST_B">SUMMARY!$G$165</definedName>
    <definedName name="ESC_COST_C">SUMMARY!$I$165</definedName>
    <definedName name="ESC_COST_D">SUMMARY!$K$165</definedName>
    <definedName name="ESC_COST_E">SUMMARY!$M$165</definedName>
    <definedName name="ESC_CREDIT_A">SUMMARY!$E$79</definedName>
    <definedName name="ESC_CREDIT_B">SUMMARY!$G$79</definedName>
    <definedName name="ESC_CREDIT_C">SUMMARY!$I$79</definedName>
    <definedName name="ESC_CREDIT_D">SUMMARY!$K$79</definedName>
    <definedName name="ESC_CREDIT_E">SUMMARY!$M$79</definedName>
    <definedName name="EST_ENDOWMENT_A">SUMMARY!$E$153</definedName>
    <definedName name="EST_ENDOWMENT_B">SUMMARY!$G$153</definedName>
    <definedName name="EST_ENDOWMENT_C">SUMMARY!$I$153</definedName>
    <definedName name="EST_ENDOWMENT_D">SUMMARY!$K$153</definedName>
    <definedName name="EST_ENDOWMENT_E">SUMMARY!$M$153</definedName>
    <definedName name="FINANCINGA_A_LTC">SUMMARY!$E$121</definedName>
    <definedName name="FINANCINGA_A_PRINCIPAL">SUMMARY!$E$123</definedName>
    <definedName name="FINANCINGA_A_RATE">SUMMARY!$E$127</definedName>
    <definedName name="FINANCINGA_A_TABLE">'DEBT SERVICE'!$A$6:$G$606</definedName>
    <definedName name="FINANCINGA_A_TERM">SUMMARY!$E$125</definedName>
    <definedName name="FINANCINGA_A_TOTALDEBTSERVICE">'DEBT SERVICE'!$D$6:$D$606</definedName>
    <definedName name="FINANCINGA_A_YEAR">'DEBT SERVICE'!$B$6:$B$606</definedName>
    <definedName name="FINANCINGA_B_LTC">SUMMARY!$G$121</definedName>
    <definedName name="FINANCINGA_B_PRINCIPAL">SUMMARY!$G$123</definedName>
    <definedName name="FINANCINGA_B_RATE">SUMMARY!$G$127</definedName>
    <definedName name="FINANCINGA_B_TABLE">'DEBT SERVICE'!$O$6:$U$606</definedName>
    <definedName name="FINANCINGA_B_TERM">SUMMARY!$G$125</definedName>
    <definedName name="FINANCINGA_B_TOTALDEBTSERVICE">'DEBT SERVICE'!$R$6:$R$606</definedName>
    <definedName name="FINANCINGA_B_YEAR">'DEBT SERVICE'!$P$6:$P$606</definedName>
    <definedName name="FINANCINGA_C_LTC">SUMMARY!$I$121</definedName>
    <definedName name="FINANCINGA_C_PRINCIPAL">SUMMARY!$I$123</definedName>
    <definedName name="FINANCINGA_C_RATE">SUMMARY!$I$127</definedName>
    <definedName name="FINANCINGA_C_TABLE">'DEBT SERVICE'!$AC$6:$AI$606</definedName>
    <definedName name="FINANCINGA_C_TERM">SUMMARY!$I$125</definedName>
    <definedName name="FINANCINGA_C_TOTALDEBTSERVICE">'DEBT SERVICE'!$AF$6:$AF$606</definedName>
    <definedName name="FINANCINGA_C_YEAR">'DEBT SERVICE'!$AD$6:$AD$606</definedName>
    <definedName name="FINANCINGA_D_LTC">SUMMARY!$K$121</definedName>
    <definedName name="FINANCINGA_D_PRINCIPAL">SUMMARY!$K$123</definedName>
    <definedName name="FINANCINGA_D_RATE">SUMMARY!$K$127</definedName>
    <definedName name="FINANCINGA_D_TABLE">'DEBT SERVICE'!$AQ$6:$AW$606</definedName>
    <definedName name="FINANCINGA_D_TERM">SUMMARY!$K$125</definedName>
    <definedName name="FINANCINGA_D_TOTALDEBTSERVICE">'DEBT SERVICE'!$AT$6:$AT$606</definedName>
    <definedName name="FINANCINGA_D_YEAR">'DEBT SERVICE'!$AR$6:$AR$606</definedName>
    <definedName name="FINANCINGA_E_LTC">SUMMARY!$M$121</definedName>
    <definedName name="FINANCINGA_E_PRINCIPAL">SUMMARY!$M$123</definedName>
    <definedName name="FINANCINGA_E_RATE">SUMMARY!$M$127</definedName>
    <definedName name="FINANCINGA_E_TABLE">'DEBT SERVICE'!$BE$6:$BK$606</definedName>
    <definedName name="FINANCINGA_E_TERM">SUMMARY!$M$125</definedName>
    <definedName name="FINANCINGA_E_TOTALDEBTSERVICE">'DEBT SERVICE'!$BH$6:$BH$606</definedName>
    <definedName name="FINANCINGA_E_YEAR">'DEBT SERVICE'!$BF$6:$BF$606</definedName>
    <definedName name="FINANCINGB_A_PRINCIPAL">SUMMARY!$E$131</definedName>
    <definedName name="FINANCINGB_A_RATE">SUMMARY!$E$135</definedName>
    <definedName name="FINANCINGB_A_TABLE">'DEBT SERVICE'!$H$6:$N$606</definedName>
    <definedName name="FINANCINGB_A_TERM">SUMMARY!$E$133</definedName>
    <definedName name="FINANCINGB_A_TOTALDEBTSERVICE">'DEBT SERVICE'!$K$6:$K$606</definedName>
    <definedName name="FINANCINGB_A_YEAR">'DEBT SERVICE'!$I$6:$I$606</definedName>
    <definedName name="FINANCINGB_B_PRINCIPAL">SUMMARY!$G$131</definedName>
    <definedName name="FINANCINGB_B_RATE">SUMMARY!$G$135</definedName>
    <definedName name="FINANCINGB_B_TABLE">'DEBT SERVICE'!$V$6:$AB$606</definedName>
    <definedName name="FINANCINGB_B_TERM">SUMMARY!$G$133</definedName>
    <definedName name="FINANCINGB_B_TOTALDEBTSERVICE">'DEBT SERVICE'!$Y$6:$Y$606</definedName>
    <definedName name="FINANCINGB_B_YEAR">'DEBT SERVICE'!$W$6:$W$606</definedName>
    <definedName name="FINANCINGB_C_PRINCIPAL">SUMMARY!$I$131</definedName>
    <definedName name="FINANCINGB_C_RATE">SUMMARY!$I$135</definedName>
    <definedName name="FINANCINGB_C_TABLE">'DEBT SERVICE'!$AJ$6:$AP$606</definedName>
    <definedName name="FINANCINGB_C_TERM">SUMMARY!$I$133</definedName>
    <definedName name="FINANCINGB_C_TOTALDEBTSERVICE">'DEBT SERVICE'!$AM$6:$AM$606</definedName>
    <definedName name="FINANCINGB_C_YEAR">'DEBT SERVICE'!$AK$6:$AK$606</definedName>
    <definedName name="FINANCINGB_D_PRINCIPAL">SUMMARY!$K$131</definedName>
    <definedName name="FINANCINGB_D_RATE">SUMMARY!$K$135</definedName>
    <definedName name="FINANCINGB_D_TABLE">'DEBT SERVICE'!$AX$6:$BD$606</definedName>
    <definedName name="FINANCINGB_D_TERM">SUMMARY!$K$133</definedName>
    <definedName name="FINANCINGB_D_TOTALDEBTSERVICE">'DEBT SERVICE'!$BA$6:$BA$606</definedName>
    <definedName name="FINANCINGB_D_YEAR">'DEBT SERVICE'!$AY$6:$AY$606</definedName>
    <definedName name="FINANCINGB_E_PRINCIPAL">SUMMARY!$M$131</definedName>
    <definedName name="FINANCINGB_E_RATE">SUMMARY!$M$135</definedName>
    <definedName name="FINANCINGB_E_TABLE">'DEBT SERVICE'!$BL$6:$BR$606</definedName>
    <definedName name="FINANCINGB_E_TERM">SUMMARY!$M$133</definedName>
    <definedName name="FINANCINGB_E_TOTALDEBTSERVICE">'DEBT SERVICE'!$BO$6:$BO$606</definedName>
    <definedName name="FINANCINGB_E_YEAR">'DEBT SERVICE'!$BM$6:$BM$606</definedName>
    <definedName name="FUND_A">FUND!$AA$16:$BG$79</definedName>
    <definedName name="FUND_COMMITMENT_LEVEL">SUMMARY!$E$25</definedName>
    <definedName name="FUND_DATES">FUND!$AA$16:$CK$19</definedName>
    <definedName name="FUND_FORMATION">SUMMARY!$M$27</definedName>
    <definedName name="FUND_INFLATION">SUMMARY!$M$23</definedName>
    <definedName name="FUND_INVESTOR_HURDLE">SUMMARY!$E$33</definedName>
    <definedName name="FUND_MANAGER_FEE">SUMMARY!$E$37</definedName>
    <definedName name="FUND_MANAGER_INTEREST">SUMMARY!$E$35</definedName>
    <definedName name="FUND_MISCELLANEOUS">SUMMARY!$M$29</definedName>
    <definedName name="FUND_RESERVE">SUMMARY!$M$31</definedName>
    <definedName name="FUND_TOTAL_COMMITMENT">SUMMARY!$E$23</definedName>
    <definedName name="_xlnm.Print_Area" localSheetId="0">SUMMARY!$B$2:$N$170</definedName>
    <definedName name="PROJECTA_A">'PROJECT A'!$AA$16:$BG$96</definedName>
    <definedName name="PROJECTB_A">'PROJECT B'!$AA$16:$BG$96</definedName>
    <definedName name="PROJECTC_A">'PROJECT C'!$AA$16:$BG$96</definedName>
    <definedName name="PROJECTD_A">'PROJECT D'!$AA$16:$BG$96</definedName>
    <definedName name="PROJECTE_A">'PROJECT E'!$AA$16:$BG$94</definedName>
    <definedName name="PROJECTVALUE_A">SUMMARY!$E$89</definedName>
    <definedName name="PROJECTVALUE_B">SUMMARY!$G$89</definedName>
    <definedName name="PROJECTVALUE_C">SUMMARY!$I$89</definedName>
    <definedName name="PROJECTVALUE_D">SUMMARY!$K$89</definedName>
    <definedName name="PROJECTVALUE_E">SUMMARY!$M$89</definedName>
    <definedName name="RESERVE_OPENING_A">SUMMARY!$E$91</definedName>
    <definedName name="RESERVE_OPENING_B">SUMMARY!$G$91</definedName>
    <definedName name="RESERVE_OPENING_C">SUMMARY!$I$91</definedName>
    <definedName name="RESERVE_OPENING_D">SUMMARY!$K$91</definedName>
    <definedName name="RESERVE_OPENING_E">SUMMARY!$M$91</definedName>
    <definedName name="REVENUE_OTHER_A">SUMMARY!$E$85</definedName>
    <definedName name="REVENUE_OTHER_B">SUMMARY!$G$85</definedName>
    <definedName name="REVENUE_OTHER_C">SUMMARY!$I$85</definedName>
    <definedName name="REVENUE_OTHER_D">SUMMARY!$K$85</definedName>
    <definedName name="REVENUE_OTHER_E">SUMMARY!$M$85</definedName>
    <definedName name="solver_adj" localSheetId="2" hidden="1">'PROJECT A'!$AF$40</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'PROJECT A'!$AU$39</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YEAR_ACQUIRE_A">SUMMARY!$E$56</definedName>
    <definedName name="YEAR_ACQUIRE_B">SUMMARY!$G$56</definedName>
    <definedName name="YEAR_ACQUIRE_C">SUMMARY!$I$56</definedName>
    <definedName name="YEAR_ACQUIRE_D">SUMMARY!$K$56</definedName>
    <definedName name="YEAR_ACQUIRE_E">SUMMARY!$M$56</definedName>
    <definedName name="YEAR_FUNDLENGTH">SUMMARY!$M$37</definedName>
    <definedName name="YEAR_MONITORINGLENGTH_A">SUMMARY!$E$62</definedName>
    <definedName name="YEAR_MONITORINGLENGTH_B">SUMMARY!$G$62</definedName>
    <definedName name="YEAR_MONITORINGLENGTH_C">SUMMARY!$I$62</definedName>
    <definedName name="YEAR_MONITORINGLENGTH_D">SUMMARY!$K$62</definedName>
    <definedName name="YEAR_MONITORINGLENGTH_E">SUMMARY!$M$62</definedName>
    <definedName name="YEAR_PROJECTLENGTH_A">SUMMARY!$E$60</definedName>
    <definedName name="YEAR_PROJECTLENGTH_B">SUMMARY!$G$60</definedName>
    <definedName name="YEAR_PROJECTLENGTH_C">SUMMARY!$I$60</definedName>
    <definedName name="YEAR_PROJECTLENGTH_D">SUMMARY!$K$60</definedName>
    <definedName name="YEAR_PROJECTLENGTH_E">SUMMARY!$M$60</definedName>
    <definedName name="YEAR_START_FUND">SUMMARY!$M$35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L606" i="12"/>
  <c r="BL605"/>
  <c r="BL604"/>
  <c r="BL603"/>
  <c r="BL602"/>
  <c r="BL601"/>
  <c r="BL600"/>
  <c r="BL599"/>
  <c r="BL598"/>
  <c r="BL597"/>
  <c r="BL596"/>
  <c r="BL595"/>
  <c r="BL594"/>
  <c r="BL593"/>
  <c r="BL592"/>
  <c r="BL591"/>
  <c r="BL590"/>
  <c r="BL589"/>
  <c r="BL588"/>
  <c r="BL587"/>
  <c r="BL586"/>
  <c r="BL585"/>
  <c r="BL584"/>
  <c r="BL583"/>
  <c r="BL582"/>
  <c r="BL581"/>
  <c r="BL580"/>
  <c r="BL579"/>
  <c r="BL578"/>
  <c r="BL577"/>
  <c r="BL576"/>
  <c r="BL575"/>
  <c r="BL574"/>
  <c r="BL573"/>
  <c r="BL572"/>
  <c r="BL571"/>
  <c r="BL570"/>
  <c r="BL569"/>
  <c r="BL568"/>
  <c r="BL567"/>
  <c r="BL566"/>
  <c r="BL565"/>
  <c r="BL564"/>
  <c r="BL563"/>
  <c r="BL562"/>
  <c r="BL561"/>
  <c r="BL560"/>
  <c r="BL559"/>
  <c r="BL558"/>
  <c r="BL557"/>
  <c r="BL556"/>
  <c r="BL555"/>
  <c r="BL554"/>
  <c r="BL553"/>
  <c r="BL552"/>
  <c r="BL551"/>
  <c r="BL550"/>
  <c r="BL549"/>
  <c r="BL548"/>
  <c r="BL547"/>
  <c r="BL546"/>
  <c r="BL545"/>
  <c r="BL544"/>
  <c r="BL543"/>
  <c r="BL542"/>
  <c r="BL541"/>
  <c r="BL540"/>
  <c r="BL539"/>
  <c r="BL538"/>
  <c r="BL537"/>
  <c r="BL536"/>
  <c r="BL535"/>
  <c r="BL534"/>
  <c r="BL533"/>
  <c r="BL532"/>
  <c r="BL531"/>
  <c r="BL530"/>
  <c r="BL529"/>
  <c r="BL528"/>
  <c r="BL527"/>
  <c r="BL526"/>
  <c r="BL525"/>
  <c r="BL524"/>
  <c r="BL523"/>
  <c r="BL522"/>
  <c r="BL521"/>
  <c r="BL520"/>
  <c r="BL519"/>
  <c r="BL518"/>
  <c r="BL517"/>
  <c r="BL516"/>
  <c r="BL515"/>
  <c r="BL514"/>
  <c r="BL513"/>
  <c r="BL512"/>
  <c r="BL511"/>
  <c r="BL510"/>
  <c r="BL509"/>
  <c r="BL508"/>
  <c r="BL507"/>
  <c r="BL506"/>
  <c r="BL505"/>
  <c r="BL504"/>
  <c r="BL503"/>
  <c r="BL502"/>
  <c r="BL501"/>
  <c r="BL500"/>
  <c r="BL499"/>
  <c r="BL498"/>
  <c r="BL497"/>
  <c r="BL496"/>
  <c r="BL495"/>
  <c r="BL494"/>
  <c r="BL493"/>
  <c r="BL492"/>
  <c r="BL491"/>
  <c r="BL490"/>
  <c r="BL489"/>
  <c r="BL488"/>
  <c r="BL487"/>
  <c r="BL486"/>
  <c r="BL485"/>
  <c r="BL484"/>
  <c r="BL483"/>
  <c r="BL482"/>
  <c r="BL481"/>
  <c r="BL480"/>
  <c r="BL479"/>
  <c r="BL478"/>
  <c r="BL477"/>
  <c r="BL476"/>
  <c r="BL475"/>
  <c r="BL474"/>
  <c r="BL473"/>
  <c r="BL472"/>
  <c r="BL471"/>
  <c r="BL470"/>
  <c r="BL469"/>
  <c r="BL468"/>
  <c r="BL467"/>
  <c r="BL466"/>
  <c r="BL465"/>
  <c r="BL464"/>
  <c r="BL463"/>
  <c r="BL462"/>
  <c r="BL461"/>
  <c r="BL460"/>
  <c r="BL459"/>
  <c r="BL458"/>
  <c r="BL457"/>
  <c r="BL456"/>
  <c r="BL455"/>
  <c r="BL454"/>
  <c r="BL453"/>
  <c r="BL452"/>
  <c r="BL451"/>
  <c r="BL450"/>
  <c r="BL449"/>
  <c r="BL448"/>
  <c r="BL447"/>
  <c r="BL446"/>
  <c r="BL445"/>
  <c r="BL444"/>
  <c r="BL443"/>
  <c r="BL442"/>
  <c r="BL441"/>
  <c r="BL440"/>
  <c r="BL439"/>
  <c r="BL438"/>
  <c r="BL437"/>
  <c r="BL436"/>
  <c r="BL435"/>
  <c r="BL434"/>
  <c r="BL433"/>
  <c r="BL432"/>
  <c r="BL431"/>
  <c r="BL430"/>
  <c r="BL429"/>
  <c r="BL428"/>
  <c r="BL427"/>
  <c r="BL426"/>
  <c r="BL425"/>
  <c r="BL424"/>
  <c r="BL423"/>
  <c r="BL422"/>
  <c r="BL421"/>
  <c r="BL420"/>
  <c r="BL419"/>
  <c r="BL418"/>
  <c r="BL417"/>
  <c r="BL416"/>
  <c r="BL415"/>
  <c r="BL414"/>
  <c r="BL413"/>
  <c r="BL412"/>
  <c r="BL411"/>
  <c r="BL410"/>
  <c r="BL409"/>
  <c r="BL408"/>
  <c r="BL407"/>
  <c r="BL406"/>
  <c r="BL405"/>
  <c r="BL404"/>
  <c r="BL403"/>
  <c r="BL402"/>
  <c r="BL401"/>
  <c r="BL400"/>
  <c r="BL399"/>
  <c r="BL398"/>
  <c r="BL397"/>
  <c r="BL396"/>
  <c r="BL395"/>
  <c r="BL394"/>
  <c r="BL393"/>
  <c r="BL392"/>
  <c r="BL391"/>
  <c r="BL390"/>
  <c r="BL389"/>
  <c r="BL388"/>
  <c r="BL387"/>
  <c r="BL386"/>
  <c r="BL385"/>
  <c r="BL384"/>
  <c r="BL383"/>
  <c r="BL382"/>
  <c r="BL381"/>
  <c r="BL380"/>
  <c r="BL379"/>
  <c r="BL378"/>
  <c r="BL377"/>
  <c r="BL376"/>
  <c r="BL375"/>
  <c r="BL374"/>
  <c r="BL373"/>
  <c r="BL372"/>
  <c r="BL371"/>
  <c r="BL370"/>
  <c r="BL369"/>
  <c r="BL368"/>
  <c r="BL367"/>
  <c r="BL366"/>
  <c r="BL365"/>
  <c r="BL364"/>
  <c r="BL363"/>
  <c r="BL362"/>
  <c r="BL361"/>
  <c r="BL360"/>
  <c r="BL359"/>
  <c r="BL358"/>
  <c r="BL357"/>
  <c r="BL356"/>
  <c r="BL355"/>
  <c r="BL354"/>
  <c r="BL353"/>
  <c r="BL352"/>
  <c r="BL351"/>
  <c r="BL350"/>
  <c r="BL349"/>
  <c r="BL348"/>
  <c r="BL347"/>
  <c r="BL346"/>
  <c r="BL345"/>
  <c r="BL344"/>
  <c r="BL343"/>
  <c r="BL342"/>
  <c r="BL341"/>
  <c r="BL340"/>
  <c r="BL339"/>
  <c r="BL338"/>
  <c r="BL337"/>
  <c r="BL336"/>
  <c r="BL335"/>
  <c r="BL334"/>
  <c r="BL333"/>
  <c r="BL332"/>
  <c r="BL331"/>
  <c r="BL330"/>
  <c r="BL329"/>
  <c r="BL328"/>
  <c r="BL327"/>
  <c r="BL326"/>
  <c r="BL325"/>
  <c r="BL324"/>
  <c r="BL323"/>
  <c r="BL322"/>
  <c r="BL321"/>
  <c r="BL320"/>
  <c r="BL319"/>
  <c r="BL318"/>
  <c r="BL317"/>
  <c r="BL316"/>
  <c r="BL315"/>
  <c r="BL314"/>
  <c r="BL313"/>
  <c r="BL312"/>
  <c r="BL311"/>
  <c r="BL310"/>
  <c r="BL309"/>
  <c r="BL308"/>
  <c r="BL307"/>
  <c r="BL306"/>
  <c r="BL305"/>
  <c r="BL304"/>
  <c r="BL303"/>
  <c r="BL302"/>
  <c r="BL301"/>
  <c r="BL300"/>
  <c r="BL299"/>
  <c r="BL298"/>
  <c r="BL297"/>
  <c r="BL296"/>
  <c r="BL295"/>
  <c r="BL294"/>
  <c r="BL293"/>
  <c r="BL292"/>
  <c r="BL291"/>
  <c r="BL290"/>
  <c r="BL289"/>
  <c r="BL288"/>
  <c r="BL287"/>
  <c r="BL286"/>
  <c r="BL285"/>
  <c r="BL284"/>
  <c r="BL283"/>
  <c r="BL282"/>
  <c r="BL281"/>
  <c r="BL280"/>
  <c r="BL279"/>
  <c r="BL278"/>
  <c r="BL277"/>
  <c r="BL276"/>
  <c r="BL275"/>
  <c r="BL274"/>
  <c r="BL273"/>
  <c r="BL272"/>
  <c r="BL271"/>
  <c r="BL270"/>
  <c r="BL269"/>
  <c r="BL268"/>
  <c r="BL267"/>
  <c r="BL266"/>
  <c r="BL265"/>
  <c r="BL264"/>
  <c r="BL263"/>
  <c r="BL262"/>
  <c r="BL261"/>
  <c r="BL260"/>
  <c r="BL259"/>
  <c r="BL258"/>
  <c r="BL257"/>
  <c r="BL256"/>
  <c r="BL255"/>
  <c r="BL254"/>
  <c r="BL253"/>
  <c r="BL252"/>
  <c r="BL251"/>
  <c r="BL250"/>
  <c r="BL249"/>
  <c r="BL248"/>
  <c r="BL247"/>
  <c r="BL246"/>
  <c r="BL245"/>
  <c r="BL244"/>
  <c r="BL243"/>
  <c r="BL242"/>
  <c r="BL241"/>
  <c r="BL240"/>
  <c r="BL239"/>
  <c r="BL238"/>
  <c r="BL237"/>
  <c r="BL236"/>
  <c r="BL235"/>
  <c r="BL234"/>
  <c r="BL233"/>
  <c r="BL232"/>
  <c r="BL231"/>
  <c r="BL230"/>
  <c r="BL229"/>
  <c r="BL228"/>
  <c r="BL227"/>
  <c r="BL226"/>
  <c r="BL225"/>
  <c r="BL224"/>
  <c r="BL223"/>
  <c r="BL222"/>
  <c r="BL221"/>
  <c r="BL220"/>
  <c r="BL219"/>
  <c r="BL218"/>
  <c r="BL217"/>
  <c r="BL216"/>
  <c r="BL215"/>
  <c r="BL214"/>
  <c r="BL213"/>
  <c r="BL212"/>
  <c r="BL211"/>
  <c r="BL210"/>
  <c r="BL209"/>
  <c r="BL208"/>
  <c r="BL207"/>
  <c r="BL206"/>
  <c r="BL205"/>
  <c r="BL204"/>
  <c r="BL203"/>
  <c r="BL202"/>
  <c r="BL201"/>
  <c r="BL200"/>
  <c r="BL199"/>
  <c r="BL198"/>
  <c r="BL197"/>
  <c r="BL196"/>
  <c r="BL195"/>
  <c r="BL194"/>
  <c r="BL193"/>
  <c r="BL192"/>
  <c r="BL191"/>
  <c r="BL190"/>
  <c r="BL189"/>
  <c r="BL188"/>
  <c r="BL187"/>
  <c r="BL186"/>
  <c r="BL185"/>
  <c r="BL184"/>
  <c r="BL183"/>
  <c r="BL182"/>
  <c r="BL181"/>
  <c r="BL180"/>
  <c r="BL179"/>
  <c r="BL178"/>
  <c r="BL177"/>
  <c r="BL176"/>
  <c r="BL175"/>
  <c r="BL174"/>
  <c r="BL173"/>
  <c r="BL172"/>
  <c r="BL171"/>
  <c r="BL170"/>
  <c r="BL169"/>
  <c r="BL168"/>
  <c r="BL167"/>
  <c r="BL166"/>
  <c r="BL165"/>
  <c r="BL164"/>
  <c r="BL163"/>
  <c r="BL162"/>
  <c r="BL161"/>
  <c r="BL160"/>
  <c r="BL159"/>
  <c r="BL158"/>
  <c r="BL157"/>
  <c r="BL156"/>
  <c r="BL155"/>
  <c r="BL154"/>
  <c r="BL153"/>
  <c r="BL152"/>
  <c r="BL151"/>
  <c r="BL150"/>
  <c r="BL149"/>
  <c r="BL148"/>
  <c r="BL147"/>
  <c r="BL146"/>
  <c r="BL145"/>
  <c r="BL144"/>
  <c r="BL143"/>
  <c r="BL142"/>
  <c r="BL141"/>
  <c r="BL140"/>
  <c r="BL139"/>
  <c r="BL138"/>
  <c r="BL137"/>
  <c r="BL136"/>
  <c r="BL135"/>
  <c r="BL134"/>
  <c r="BL133"/>
  <c r="BL132"/>
  <c r="BL131"/>
  <c r="BL130"/>
  <c r="BL129"/>
  <c r="BL128"/>
  <c r="BL127"/>
  <c r="BL126"/>
  <c r="BL125"/>
  <c r="BL124"/>
  <c r="BL123"/>
  <c r="BL122"/>
  <c r="BL121"/>
  <c r="BL120"/>
  <c r="BL119"/>
  <c r="BL118"/>
  <c r="BL117"/>
  <c r="BL116"/>
  <c r="BL115"/>
  <c r="BL114"/>
  <c r="BL113"/>
  <c r="BL112"/>
  <c r="BL111"/>
  <c r="BL110"/>
  <c r="BL109"/>
  <c r="BL108"/>
  <c r="BL107"/>
  <c r="BL106"/>
  <c r="BL105"/>
  <c r="BL104"/>
  <c r="BL103"/>
  <c r="BL102"/>
  <c r="BL101"/>
  <c r="BL100"/>
  <c r="BL99"/>
  <c r="BL98"/>
  <c r="BL97"/>
  <c r="BL96"/>
  <c r="BL95"/>
  <c r="BL94"/>
  <c r="BL93"/>
  <c r="BL92"/>
  <c r="BL91"/>
  <c r="BL90"/>
  <c r="BL89"/>
  <c r="BL88"/>
  <c r="BL87"/>
  <c r="BL86"/>
  <c r="BL85"/>
  <c r="BL84"/>
  <c r="BL83"/>
  <c r="BL82"/>
  <c r="BL81"/>
  <c r="BL80"/>
  <c r="BL79"/>
  <c r="BL78"/>
  <c r="BL77"/>
  <c r="BL76"/>
  <c r="BL75"/>
  <c r="BL74"/>
  <c r="BL73"/>
  <c r="BL72"/>
  <c r="BL71"/>
  <c r="BL70"/>
  <c r="BL69"/>
  <c r="BL68"/>
  <c r="BL67"/>
  <c r="BL66"/>
  <c r="BL65"/>
  <c r="BL64"/>
  <c r="BL63"/>
  <c r="BL62"/>
  <c r="BL61"/>
  <c r="BL60"/>
  <c r="BL59"/>
  <c r="BL58"/>
  <c r="BL57"/>
  <c r="BL56"/>
  <c r="BL55"/>
  <c r="BL54"/>
  <c r="BL53"/>
  <c r="BL52"/>
  <c r="BL51"/>
  <c r="BL50"/>
  <c r="BL49"/>
  <c r="BL48"/>
  <c r="BL47"/>
  <c r="BL46"/>
  <c r="BL45"/>
  <c r="BL44"/>
  <c r="BL43"/>
  <c r="BL42"/>
  <c r="BL41"/>
  <c r="BL40"/>
  <c r="BL39"/>
  <c r="BL38"/>
  <c r="BL37"/>
  <c r="BL36"/>
  <c r="BL35"/>
  <c r="BL34"/>
  <c r="BL33"/>
  <c r="BL32"/>
  <c r="BL31"/>
  <c r="BL30"/>
  <c r="BL29"/>
  <c r="BL28"/>
  <c r="BL27"/>
  <c r="BL26"/>
  <c r="BL25"/>
  <c r="BL24"/>
  <c r="BL23"/>
  <c r="BL22"/>
  <c r="BL21"/>
  <c r="BL20"/>
  <c r="BL19"/>
  <c r="BL18"/>
  <c r="BL17"/>
  <c r="BL16"/>
  <c r="BL15"/>
  <c r="BL14"/>
  <c r="BL13"/>
  <c r="BL12"/>
  <c r="BL11"/>
  <c r="BL10"/>
  <c r="BL9"/>
  <c r="BL8"/>
  <c r="BL7"/>
  <c r="BL6"/>
  <c r="BN6"/>
  <c r="M133" i="2"/>
  <c r="B606" i="12"/>
  <c r="BM606"/>
  <c r="BE606"/>
  <c r="BE605"/>
  <c r="BE604"/>
  <c r="BE603"/>
  <c r="BE602"/>
  <c r="BE601"/>
  <c r="BE600"/>
  <c r="BE599"/>
  <c r="BE598"/>
  <c r="BE597"/>
  <c r="BE596"/>
  <c r="BE595"/>
  <c r="BE594"/>
  <c r="BE593"/>
  <c r="BE592"/>
  <c r="BE591"/>
  <c r="BE590"/>
  <c r="BE589"/>
  <c r="BE588"/>
  <c r="BE587"/>
  <c r="BE586"/>
  <c r="BE585"/>
  <c r="BE584"/>
  <c r="BE583"/>
  <c r="BE582"/>
  <c r="BE581"/>
  <c r="BE580"/>
  <c r="BE579"/>
  <c r="BE578"/>
  <c r="BE577"/>
  <c r="BE576"/>
  <c r="BE575"/>
  <c r="BE574"/>
  <c r="BE573"/>
  <c r="BE572"/>
  <c r="BE571"/>
  <c r="BE570"/>
  <c r="BE569"/>
  <c r="BE568"/>
  <c r="BE567"/>
  <c r="BE566"/>
  <c r="BE565"/>
  <c r="BE564"/>
  <c r="BE563"/>
  <c r="BE562"/>
  <c r="BE561"/>
  <c r="BE560"/>
  <c r="BE559"/>
  <c r="BE558"/>
  <c r="BE557"/>
  <c r="BE556"/>
  <c r="BE555"/>
  <c r="BE554"/>
  <c r="BE553"/>
  <c r="BE552"/>
  <c r="BE551"/>
  <c r="BE550"/>
  <c r="BE549"/>
  <c r="BE548"/>
  <c r="BE547"/>
  <c r="BE546"/>
  <c r="BE545"/>
  <c r="BE544"/>
  <c r="BE543"/>
  <c r="BE542"/>
  <c r="BE541"/>
  <c r="BE540"/>
  <c r="BE539"/>
  <c r="BE538"/>
  <c r="BE537"/>
  <c r="BE536"/>
  <c r="BE535"/>
  <c r="BE534"/>
  <c r="BE533"/>
  <c r="BE532"/>
  <c r="BE531"/>
  <c r="BE530"/>
  <c r="BE529"/>
  <c r="BE528"/>
  <c r="BE527"/>
  <c r="BE526"/>
  <c r="BE525"/>
  <c r="BE524"/>
  <c r="BE523"/>
  <c r="BE522"/>
  <c r="BE521"/>
  <c r="BE520"/>
  <c r="BE519"/>
  <c r="BE518"/>
  <c r="BE517"/>
  <c r="BE516"/>
  <c r="BE515"/>
  <c r="BE514"/>
  <c r="BE513"/>
  <c r="BE512"/>
  <c r="BE511"/>
  <c r="BE510"/>
  <c r="BE509"/>
  <c r="BE508"/>
  <c r="BE507"/>
  <c r="BE506"/>
  <c r="BE505"/>
  <c r="BE504"/>
  <c r="BE503"/>
  <c r="BE502"/>
  <c r="BE501"/>
  <c r="BE500"/>
  <c r="BE499"/>
  <c r="BE498"/>
  <c r="BE497"/>
  <c r="BE496"/>
  <c r="BE495"/>
  <c r="BE494"/>
  <c r="BE493"/>
  <c r="BE492"/>
  <c r="BE491"/>
  <c r="BE490"/>
  <c r="BE489"/>
  <c r="BE488"/>
  <c r="BE487"/>
  <c r="BE486"/>
  <c r="BE485"/>
  <c r="BE484"/>
  <c r="BE483"/>
  <c r="BE482"/>
  <c r="BE481"/>
  <c r="BE480"/>
  <c r="BE479"/>
  <c r="BE478"/>
  <c r="BE477"/>
  <c r="BE476"/>
  <c r="BE475"/>
  <c r="BE474"/>
  <c r="BE473"/>
  <c r="BE472"/>
  <c r="BE471"/>
  <c r="BE470"/>
  <c r="BE469"/>
  <c r="BE468"/>
  <c r="BE467"/>
  <c r="BE466"/>
  <c r="BE465"/>
  <c r="BE464"/>
  <c r="BE463"/>
  <c r="BE462"/>
  <c r="BE461"/>
  <c r="BE460"/>
  <c r="BE459"/>
  <c r="BE458"/>
  <c r="BE457"/>
  <c r="BE456"/>
  <c r="BE455"/>
  <c r="BE454"/>
  <c r="BE453"/>
  <c r="BE452"/>
  <c r="BE451"/>
  <c r="BE450"/>
  <c r="BE449"/>
  <c r="BE448"/>
  <c r="BE447"/>
  <c r="BE446"/>
  <c r="BE445"/>
  <c r="BE444"/>
  <c r="BE443"/>
  <c r="BE442"/>
  <c r="BE441"/>
  <c r="BE440"/>
  <c r="BE439"/>
  <c r="BE438"/>
  <c r="BE437"/>
  <c r="BE436"/>
  <c r="BE435"/>
  <c r="BE434"/>
  <c r="BE433"/>
  <c r="BE432"/>
  <c r="BE431"/>
  <c r="BE430"/>
  <c r="BE429"/>
  <c r="BE428"/>
  <c r="BE427"/>
  <c r="BE426"/>
  <c r="BE425"/>
  <c r="BE424"/>
  <c r="BE423"/>
  <c r="BE422"/>
  <c r="BE421"/>
  <c r="BE420"/>
  <c r="BE419"/>
  <c r="BE418"/>
  <c r="BE417"/>
  <c r="BE416"/>
  <c r="BE415"/>
  <c r="BE414"/>
  <c r="BE413"/>
  <c r="BE412"/>
  <c r="BE411"/>
  <c r="BE410"/>
  <c r="BE409"/>
  <c r="BE408"/>
  <c r="BE407"/>
  <c r="BE406"/>
  <c r="BE405"/>
  <c r="BE404"/>
  <c r="BE403"/>
  <c r="BE402"/>
  <c r="BE401"/>
  <c r="BE400"/>
  <c r="BE399"/>
  <c r="BE398"/>
  <c r="BE397"/>
  <c r="BE396"/>
  <c r="BE395"/>
  <c r="BE394"/>
  <c r="BE393"/>
  <c r="BE392"/>
  <c r="BE391"/>
  <c r="BE390"/>
  <c r="BE389"/>
  <c r="BE388"/>
  <c r="BE387"/>
  <c r="BE386"/>
  <c r="BE385"/>
  <c r="BE384"/>
  <c r="BE383"/>
  <c r="BE382"/>
  <c r="BE381"/>
  <c r="BE380"/>
  <c r="BE379"/>
  <c r="BE378"/>
  <c r="BE377"/>
  <c r="BE376"/>
  <c r="BE375"/>
  <c r="BE374"/>
  <c r="BE373"/>
  <c r="BE372"/>
  <c r="BE371"/>
  <c r="BE370"/>
  <c r="BE369"/>
  <c r="BE368"/>
  <c r="BE367"/>
  <c r="BE366"/>
  <c r="BE365"/>
  <c r="BE364"/>
  <c r="BE363"/>
  <c r="BE362"/>
  <c r="BE361"/>
  <c r="BE360"/>
  <c r="BE359"/>
  <c r="BE358"/>
  <c r="BE357"/>
  <c r="BE356"/>
  <c r="BE355"/>
  <c r="BE354"/>
  <c r="BE353"/>
  <c r="BE352"/>
  <c r="BE351"/>
  <c r="BE350"/>
  <c r="BE349"/>
  <c r="BE348"/>
  <c r="BE347"/>
  <c r="BE346"/>
  <c r="BE345"/>
  <c r="BE344"/>
  <c r="BE343"/>
  <c r="BE342"/>
  <c r="BE341"/>
  <c r="BE340"/>
  <c r="BE339"/>
  <c r="BE338"/>
  <c r="BE337"/>
  <c r="BE336"/>
  <c r="BE335"/>
  <c r="BE334"/>
  <c r="BE333"/>
  <c r="BE332"/>
  <c r="BE331"/>
  <c r="BE330"/>
  <c r="BE329"/>
  <c r="BE328"/>
  <c r="BE327"/>
  <c r="BE326"/>
  <c r="BE325"/>
  <c r="BE324"/>
  <c r="BE323"/>
  <c r="BE322"/>
  <c r="BE321"/>
  <c r="BE320"/>
  <c r="BE319"/>
  <c r="BE318"/>
  <c r="BE317"/>
  <c r="BE316"/>
  <c r="BE315"/>
  <c r="BE314"/>
  <c r="BE313"/>
  <c r="BE312"/>
  <c r="BE311"/>
  <c r="BE310"/>
  <c r="BE309"/>
  <c r="BE308"/>
  <c r="BE307"/>
  <c r="BE306"/>
  <c r="BE305"/>
  <c r="BE304"/>
  <c r="BE303"/>
  <c r="BE302"/>
  <c r="BE301"/>
  <c r="BE300"/>
  <c r="BE299"/>
  <c r="BE298"/>
  <c r="BE297"/>
  <c r="BE296"/>
  <c r="BE295"/>
  <c r="BE294"/>
  <c r="BE293"/>
  <c r="BE292"/>
  <c r="BE291"/>
  <c r="BE290"/>
  <c r="BE289"/>
  <c r="BE288"/>
  <c r="BE287"/>
  <c r="BE286"/>
  <c r="BE285"/>
  <c r="BE284"/>
  <c r="BE283"/>
  <c r="BE282"/>
  <c r="BE281"/>
  <c r="BE280"/>
  <c r="BE279"/>
  <c r="BE278"/>
  <c r="BE277"/>
  <c r="BE276"/>
  <c r="BE275"/>
  <c r="BE274"/>
  <c r="BE273"/>
  <c r="BE272"/>
  <c r="BE271"/>
  <c r="BE270"/>
  <c r="BE269"/>
  <c r="BE268"/>
  <c r="BE267"/>
  <c r="BE266"/>
  <c r="BE265"/>
  <c r="BE264"/>
  <c r="BE263"/>
  <c r="BE262"/>
  <c r="BE261"/>
  <c r="BE260"/>
  <c r="BE259"/>
  <c r="BE258"/>
  <c r="BE257"/>
  <c r="BE256"/>
  <c r="BE255"/>
  <c r="BE254"/>
  <c r="BE253"/>
  <c r="BE252"/>
  <c r="BE251"/>
  <c r="BE250"/>
  <c r="BE249"/>
  <c r="BE248"/>
  <c r="BE247"/>
  <c r="BE246"/>
  <c r="BE245"/>
  <c r="BE244"/>
  <c r="BE243"/>
  <c r="BE242"/>
  <c r="BE241"/>
  <c r="BE240"/>
  <c r="BE239"/>
  <c r="BE238"/>
  <c r="BE237"/>
  <c r="BE236"/>
  <c r="BE235"/>
  <c r="BE234"/>
  <c r="BE233"/>
  <c r="BE232"/>
  <c r="BE231"/>
  <c r="BE230"/>
  <c r="BE229"/>
  <c r="BE228"/>
  <c r="BE227"/>
  <c r="BE226"/>
  <c r="BE225"/>
  <c r="BE224"/>
  <c r="BE223"/>
  <c r="BE222"/>
  <c r="BE221"/>
  <c r="BE220"/>
  <c r="BE219"/>
  <c r="BE218"/>
  <c r="BE217"/>
  <c r="BE216"/>
  <c r="BE215"/>
  <c r="BE214"/>
  <c r="BE213"/>
  <c r="BE212"/>
  <c r="BE211"/>
  <c r="BE210"/>
  <c r="BE209"/>
  <c r="BE208"/>
  <c r="BE207"/>
  <c r="BE206"/>
  <c r="BE20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BE15"/>
  <c r="BE14"/>
  <c r="BE13"/>
  <c r="BE12"/>
  <c r="BE11"/>
  <c r="BE10"/>
  <c r="BE9"/>
  <c r="BE8"/>
  <c r="BE7"/>
  <c r="BE6"/>
  <c r="M95" i="2"/>
  <c r="M103"/>
  <c r="W64" i="11" s="1"/>
  <c r="M109" i="2"/>
  <c r="M125"/>
  <c r="BF606" i="12"/>
  <c r="AX606"/>
  <c r="AX605"/>
  <c r="AX604"/>
  <c r="AX603"/>
  <c r="AX602"/>
  <c r="AX601"/>
  <c r="AX600"/>
  <c r="AX599"/>
  <c r="AX598"/>
  <c r="AX597"/>
  <c r="AX596"/>
  <c r="AX595"/>
  <c r="AX594"/>
  <c r="AX593"/>
  <c r="AX592"/>
  <c r="AX591"/>
  <c r="AX590"/>
  <c r="AX589"/>
  <c r="AX588"/>
  <c r="AX587"/>
  <c r="AX586"/>
  <c r="AX585"/>
  <c r="AX584"/>
  <c r="AX583"/>
  <c r="AX582"/>
  <c r="AX581"/>
  <c r="AX580"/>
  <c r="AX579"/>
  <c r="AX578"/>
  <c r="AX577"/>
  <c r="AX576"/>
  <c r="AX575"/>
  <c r="AX574"/>
  <c r="AX573"/>
  <c r="AX572"/>
  <c r="AX571"/>
  <c r="AX570"/>
  <c r="AX569"/>
  <c r="AX568"/>
  <c r="AX567"/>
  <c r="AX566"/>
  <c r="AX565"/>
  <c r="AX564"/>
  <c r="AX563"/>
  <c r="AX562"/>
  <c r="AX561"/>
  <c r="AX560"/>
  <c r="AX559"/>
  <c r="AX558"/>
  <c r="AX557"/>
  <c r="AX556"/>
  <c r="AX555"/>
  <c r="AX554"/>
  <c r="AX553"/>
  <c r="AX552"/>
  <c r="AX551"/>
  <c r="AX550"/>
  <c r="AX549"/>
  <c r="AX548"/>
  <c r="AX547"/>
  <c r="AX546"/>
  <c r="AX545"/>
  <c r="AX544"/>
  <c r="AX543"/>
  <c r="AX542"/>
  <c r="AX541"/>
  <c r="AX540"/>
  <c r="AX539"/>
  <c r="AX538"/>
  <c r="AX537"/>
  <c r="AX536"/>
  <c r="AX535"/>
  <c r="AX534"/>
  <c r="AX533"/>
  <c r="AX532"/>
  <c r="AX531"/>
  <c r="AX530"/>
  <c r="AX529"/>
  <c r="AX528"/>
  <c r="AX527"/>
  <c r="AX526"/>
  <c r="AX525"/>
  <c r="AX524"/>
  <c r="AX523"/>
  <c r="AX522"/>
  <c r="AX521"/>
  <c r="AX520"/>
  <c r="AX519"/>
  <c r="AX518"/>
  <c r="AX517"/>
  <c r="AX516"/>
  <c r="AX515"/>
  <c r="AX514"/>
  <c r="AX513"/>
  <c r="AX512"/>
  <c r="AX511"/>
  <c r="AX510"/>
  <c r="AX509"/>
  <c r="AX508"/>
  <c r="AX507"/>
  <c r="AX506"/>
  <c r="AX505"/>
  <c r="AX504"/>
  <c r="AX503"/>
  <c r="AX502"/>
  <c r="AX501"/>
  <c r="AX500"/>
  <c r="AX499"/>
  <c r="AX498"/>
  <c r="AX497"/>
  <c r="AX496"/>
  <c r="AX495"/>
  <c r="AX494"/>
  <c r="AX493"/>
  <c r="AX492"/>
  <c r="AX491"/>
  <c r="AX490"/>
  <c r="AX489"/>
  <c r="AX488"/>
  <c r="AX487"/>
  <c r="AX486"/>
  <c r="AX485"/>
  <c r="AX484"/>
  <c r="AX483"/>
  <c r="AX482"/>
  <c r="AX481"/>
  <c r="AX480"/>
  <c r="AX479"/>
  <c r="AX478"/>
  <c r="AX477"/>
  <c r="AX476"/>
  <c r="AX475"/>
  <c r="AX474"/>
  <c r="AX473"/>
  <c r="AX472"/>
  <c r="AX471"/>
  <c r="AX470"/>
  <c r="AX469"/>
  <c r="AX468"/>
  <c r="AX467"/>
  <c r="AX466"/>
  <c r="AX465"/>
  <c r="AX464"/>
  <c r="AX463"/>
  <c r="AX462"/>
  <c r="AX461"/>
  <c r="AX460"/>
  <c r="AX459"/>
  <c r="AX458"/>
  <c r="AX457"/>
  <c r="AX456"/>
  <c r="AX455"/>
  <c r="AX454"/>
  <c r="AX453"/>
  <c r="AX452"/>
  <c r="AX451"/>
  <c r="AX450"/>
  <c r="AX449"/>
  <c r="AX448"/>
  <c r="AX447"/>
  <c r="AX446"/>
  <c r="AX445"/>
  <c r="AX444"/>
  <c r="AX443"/>
  <c r="AX442"/>
  <c r="AX441"/>
  <c r="AX440"/>
  <c r="AX439"/>
  <c r="AX438"/>
  <c r="AX437"/>
  <c r="AX436"/>
  <c r="AX435"/>
  <c r="AX434"/>
  <c r="AX433"/>
  <c r="AX432"/>
  <c r="AX431"/>
  <c r="AX430"/>
  <c r="AX429"/>
  <c r="AX428"/>
  <c r="AX427"/>
  <c r="AX426"/>
  <c r="AX425"/>
  <c r="AX424"/>
  <c r="AX423"/>
  <c r="AX422"/>
  <c r="AX421"/>
  <c r="AX420"/>
  <c r="AX419"/>
  <c r="AX418"/>
  <c r="AX417"/>
  <c r="AX416"/>
  <c r="AX415"/>
  <c r="AX414"/>
  <c r="AX413"/>
  <c r="AX412"/>
  <c r="AX411"/>
  <c r="AX410"/>
  <c r="AX409"/>
  <c r="AX408"/>
  <c r="AX407"/>
  <c r="AX406"/>
  <c r="AX405"/>
  <c r="AX404"/>
  <c r="AX403"/>
  <c r="AX402"/>
  <c r="AX401"/>
  <c r="AX400"/>
  <c r="AX399"/>
  <c r="AX398"/>
  <c r="AX397"/>
  <c r="AX396"/>
  <c r="AX395"/>
  <c r="AX394"/>
  <c r="AX393"/>
  <c r="AX392"/>
  <c r="AX391"/>
  <c r="AX390"/>
  <c r="AX389"/>
  <c r="AX388"/>
  <c r="AX387"/>
  <c r="AX386"/>
  <c r="AX385"/>
  <c r="AX384"/>
  <c r="AX383"/>
  <c r="AX382"/>
  <c r="AX381"/>
  <c r="AX380"/>
  <c r="AX379"/>
  <c r="AX378"/>
  <c r="AX377"/>
  <c r="AX376"/>
  <c r="AX375"/>
  <c r="AX374"/>
  <c r="AX373"/>
  <c r="AX372"/>
  <c r="AX371"/>
  <c r="AX370"/>
  <c r="AX369"/>
  <c r="AX368"/>
  <c r="AX367"/>
  <c r="AX366"/>
  <c r="AX365"/>
  <c r="AX364"/>
  <c r="AX363"/>
  <c r="AX362"/>
  <c r="AX361"/>
  <c r="AX360"/>
  <c r="AX359"/>
  <c r="AX358"/>
  <c r="AX357"/>
  <c r="AX356"/>
  <c r="AX355"/>
  <c r="AX354"/>
  <c r="AX353"/>
  <c r="AX352"/>
  <c r="AX351"/>
  <c r="AX350"/>
  <c r="AX349"/>
  <c r="AX348"/>
  <c r="AX347"/>
  <c r="AX346"/>
  <c r="AX345"/>
  <c r="AX344"/>
  <c r="AX343"/>
  <c r="AX342"/>
  <c r="AX341"/>
  <c r="AX340"/>
  <c r="AX339"/>
  <c r="AX338"/>
  <c r="AX337"/>
  <c r="AX336"/>
  <c r="AX335"/>
  <c r="AX334"/>
  <c r="AX333"/>
  <c r="AX332"/>
  <c r="AX331"/>
  <c r="AX330"/>
  <c r="AX329"/>
  <c r="AX328"/>
  <c r="AX327"/>
  <c r="AX326"/>
  <c r="AX325"/>
  <c r="AX324"/>
  <c r="AX323"/>
  <c r="AX322"/>
  <c r="AX321"/>
  <c r="AX320"/>
  <c r="AX319"/>
  <c r="AX318"/>
  <c r="AX317"/>
  <c r="AX316"/>
  <c r="AX315"/>
  <c r="AX314"/>
  <c r="AX313"/>
  <c r="AX312"/>
  <c r="AX311"/>
  <c r="AX310"/>
  <c r="AX309"/>
  <c r="AX308"/>
  <c r="AX307"/>
  <c r="AX306"/>
  <c r="AX305"/>
  <c r="AX304"/>
  <c r="AX303"/>
  <c r="AX302"/>
  <c r="AX301"/>
  <c r="AX300"/>
  <c r="AX299"/>
  <c r="AX298"/>
  <c r="AX297"/>
  <c r="AX296"/>
  <c r="AX295"/>
  <c r="AX294"/>
  <c r="AX293"/>
  <c r="AX292"/>
  <c r="AX291"/>
  <c r="AX290"/>
  <c r="AX289"/>
  <c r="AX288"/>
  <c r="AX287"/>
  <c r="AX286"/>
  <c r="AX285"/>
  <c r="AX284"/>
  <c r="AX283"/>
  <c r="AX282"/>
  <c r="AX281"/>
  <c r="AX280"/>
  <c r="AX279"/>
  <c r="AX278"/>
  <c r="AX277"/>
  <c r="AX276"/>
  <c r="AX275"/>
  <c r="AX274"/>
  <c r="AX273"/>
  <c r="AX272"/>
  <c r="AX271"/>
  <c r="AX270"/>
  <c r="AX269"/>
  <c r="AX268"/>
  <c r="AX267"/>
  <c r="AX266"/>
  <c r="AX265"/>
  <c r="AX264"/>
  <c r="AX263"/>
  <c r="AX262"/>
  <c r="AX261"/>
  <c r="AX260"/>
  <c r="AX259"/>
  <c r="AX258"/>
  <c r="AX257"/>
  <c r="AX256"/>
  <c r="AX255"/>
  <c r="AX254"/>
  <c r="AX253"/>
  <c r="AX252"/>
  <c r="AX251"/>
  <c r="AX250"/>
  <c r="AX249"/>
  <c r="AX248"/>
  <c r="AX247"/>
  <c r="AX246"/>
  <c r="AX245"/>
  <c r="AX244"/>
  <c r="AX243"/>
  <c r="AX242"/>
  <c r="AX241"/>
  <c r="AX240"/>
  <c r="AX239"/>
  <c r="AX238"/>
  <c r="AX237"/>
  <c r="AX236"/>
  <c r="AX235"/>
  <c r="AX234"/>
  <c r="AX233"/>
  <c r="AX232"/>
  <c r="AX231"/>
  <c r="AX230"/>
  <c r="AX229"/>
  <c r="AX228"/>
  <c r="AX227"/>
  <c r="AX226"/>
  <c r="AX225"/>
  <c r="AX224"/>
  <c r="AX223"/>
  <c r="AX222"/>
  <c r="AX221"/>
  <c r="AX220"/>
  <c r="AX219"/>
  <c r="AX218"/>
  <c r="AX217"/>
  <c r="AX216"/>
  <c r="AX215"/>
  <c r="AX214"/>
  <c r="AX213"/>
  <c r="AX212"/>
  <c r="AX211"/>
  <c r="AX210"/>
  <c r="AX209"/>
  <c r="AX208"/>
  <c r="AX207"/>
  <c r="AX206"/>
  <c r="AX205"/>
  <c r="AX204"/>
  <c r="AX203"/>
  <c r="AX202"/>
  <c r="AX201"/>
  <c r="AX200"/>
  <c r="AX199"/>
  <c r="AX198"/>
  <c r="AX197"/>
  <c r="AX196"/>
  <c r="AX195"/>
  <c r="AX194"/>
  <c r="AX193"/>
  <c r="AX192"/>
  <c r="AX191"/>
  <c r="AX190"/>
  <c r="AX189"/>
  <c r="AX188"/>
  <c r="AX187"/>
  <c r="AX186"/>
  <c r="AX185"/>
  <c r="AX184"/>
  <c r="AX183"/>
  <c r="AX182"/>
  <c r="AX181"/>
  <c r="AX180"/>
  <c r="AX179"/>
  <c r="AX178"/>
  <c r="AX177"/>
  <c r="AX176"/>
  <c r="AX175"/>
  <c r="AX174"/>
  <c r="AX173"/>
  <c r="AX172"/>
  <c r="AX171"/>
  <c r="AX170"/>
  <c r="AX169"/>
  <c r="AX168"/>
  <c r="AX167"/>
  <c r="AX166"/>
  <c r="AX165"/>
  <c r="AX164"/>
  <c r="AX163"/>
  <c r="AX162"/>
  <c r="AX161"/>
  <c r="AX160"/>
  <c r="AX159"/>
  <c r="AX158"/>
  <c r="AX157"/>
  <c r="AX156"/>
  <c r="AX155"/>
  <c r="AX154"/>
  <c r="AX153"/>
  <c r="AX152"/>
  <c r="AX151"/>
  <c r="AX150"/>
  <c r="AX149"/>
  <c r="AX148"/>
  <c r="AX147"/>
  <c r="AX146"/>
  <c r="AX145"/>
  <c r="AX144"/>
  <c r="AX143"/>
  <c r="AX142"/>
  <c r="AX141"/>
  <c r="AX140"/>
  <c r="AX139"/>
  <c r="AX138"/>
  <c r="AX137"/>
  <c r="AX136"/>
  <c r="AX135"/>
  <c r="AX134"/>
  <c r="AX133"/>
  <c r="AX132"/>
  <c r="AX131"/>
  <c r="AX130"/>
  <c r="AX129"/>
  <c r="AX128"/>
  <c r="AX127"/>
  <c r="AX126"/>
  <c r="AX125"/>
  <c r="AX124"/>
  <c r="AX123"/>
  <c r="AX122"/>
  <c r="AX121"/>
  <c r="AX120"/>
  <c r="AX119"/>
  <c r="AX118"/>
  <c r="AX117"/>
  <c r="AX116"/>
  <c r="AX115"/>
  <c r="AX114"/>
  <c r="AX113"/>
  <c r="AX112"/>
  <c r="AX111"/>
  <c r="AX110"/>
  <c r="AX109"/>
  <c r="AX108"/>
  <c r="AX107"/>
  <c r="AX106"/>
  <c r="AX105"/>
  <c r="AX104"/>
  <c r="AX103"/>
  <c r="AX102"/>
  <c r="AX101"/>
  <c r="AX100"/>
  <c r="AX99"/>
  <c r="AX98"/>
  <c r="AX97"/>
  <c r="AX96"/>
  <c r="AX95"/>
  <c r="AX94"/>
  <c r="AX93"/>
  <c r="AX92"/>
  <c r="AX91"/>
  <c r="AX90"/>
  <c r="AX89"/>
  <c r="AX88"/>
  <c r="AX87"/>
  <c r="AX86"/>
  <c r="AX85"/>
  <c r="AX84"/>
  <c r="AX83"/>
  <c r="AX82"/>
  <c r="AX81"/>
  <c r="AX80"/>
  <c r="AX79"/>
  <c r="AX78"/>
  <c r="AX77"/>
  <c r="AX76"/>
  <c r="AX75"/>
  <c r="AX74"/>
  <c r="AX73"/>
  <c r="AX72"/>
  <c r="AX71"/>
  <c r="AX70"/>
  <c r="AX69"/>
  <c r="AX68"/>
  <c r="AX67"/>
  <c r="AX66"/>
  <c r="AX65"/>
  <c r="AX64"/>
  <c r="AX63"/>
  <c r="AX62"/>
  <c r="AX61"/>
  <c r="AX60"/>
  <c r="AX59"/>
  <c r="AX58"/>
  <c r="AX57"/>
  <c r="AX56"/>
  <c r="AX55"/>
  <c r="AX54"/>
  <c r="AX53"/>
  <c r="AX52"/>
  <c r="AX51"/>
  <c r="AX50"/>
  <c r="AX49"/>
  <c r="AX48"/>
  <c r="AX47"/>
  <c r="AX46"/>
  <c r="AX45"/>
  <c r="AX44"/>
  <c r="AX43"/>
  <c r="AX42"/>
  <c r="AX41"/>
  <c r="AX40"/>
  <c r="AX39"/>
  <c r="AX38"/>
  <c r="AX37"/>
  <c r="AX36"/>
  <c r="AX35"/>
  <c r="AX34"/>
  <c r="AX33"/>
  <c r="AX32"/>
  <c r="AX31"/>
  <c r="AX30"/>
  <c r="AX29"/>
  <c r="AX28"/>
  <c r="AX27"/>
  <c r="AX26"/>
  <c r="AX25"/>
  <c r="AX24"/>
  <c r="AX23"/>
  <c r="AX22"/>
  <c r="AX21"/>
  <c r="AX20"/>
  <c r="AX19"/>
  <c r="AX18"/>
  <c r="AX17"/>
  <c r="AX16"/>
  <c r="AX15"/>
  <c r="AX14"/>
  <c r="AX13"/>
  <c r="AX12"/>
  <c r="AX11"/>
  <c r="AX10"/>
  <c r="AX9"/>
  <c r="AX8"/>
  <c r="AX7"/>
  <c r="AX6"/>
  <c r="K133" i="2"/>
  <c r="AY606" i="12"/>
  <c r="AQ606"/>
  <c r="AQ605"/>
  <c r="AQ604"/>
  <c r="AQ603"/>
  <c r="AQ602"/>
  <c r="AQ601"/>
  <c r="AQ600"/>
  <c r="AQ599"/>
  <c r="AQ598"/>
  <c r="AQ597"/>
  <c r="AQ596"/>
  <c r="AQ595"/>
  <c r="AQ594"/>
  <c r="AQ593"/>
  <c r="AQ592"/>
  <c r="AQ591"/>
  <c r="AQ590"/>
  <c r="AQ589"/>
  <c r="AQ588"/>
  <c r="AQ587"/>
  <c r="AQ586"/>
  <c r="AQ585"/>
  <c r="AQ584"/>
  <c r="AQ583"/>
  <c r="AQ582"/>
  <c r="AQ581"/>
  <c r="AQ580"/>
  <c r="AQ579"/>
  <c r="AQ578"/>
  <c r="AQ577"/>
  <c r="AQ576"/>
  <c r="AQ575"/>
  <c r="AQ574"/>
  <c r="AQ573"/>
  <c r="AQ572"/>
  <c r="AQ571"/>
  <c r="AQ570"/>
  <c r="AQ569"/>
  <c r="AQ568"/>
  <c r="AQ567"/>
  <c r="AQ566"/>
  <c r="AQ565"/>
  <c r="AQ564"/>
  <c r="AQ563"/>
  <c r="AQ562"/>
  <c r="AQ561"/>
  <c r="AQ560"/>
  <c r="AQ559"/>
  <c r="AQ558"/>
  <c r="AQ557"/>
  <c r="AQ556"/>
  <c r="AQ555"/>
  <c r="AQ554"/>
  <c r="AQ553"/>
  <c r="AQ552"/>
  <c r="AQ551"/>
  <c r="AQ550"/>
  <c r="AQ549"/>
  <c r="AQ548"/>
  <c r="AQ547"/>
  <c r="AQ546"/>
  <c r="AQ545"/>
  <c r="AQ544"/>
  <c r="AQ543"/>
  <c r="AQ542"/>
  <c r="AQ541"/>
  <c r="AQ540"/>
  <c r="AQ539"/>
  <c r="AQ538"/>
  <c r="AQ537"/>
  <c r="AQ536"/>
  <c r="AQ535"/>
  <c r="AQ534"/>
  <c r="AQ533"/>
  <c r="AQ532"/>
  <c r="AQ531"/>
  <c r="AQ530"/>
  <c r="AQ529"/>
  <c r="AQ528"/>
  <c r="AQ527"/>
  <c r="AQ526"/>
  <c r="AQ525"/>
  <c r="AQ524"/>
  <c r="AQ523"/>
  <c r="AQ522"/>
  <c r="AQ521"/>
  <c r="AQ520"/>
  <c r="AQ519"/>
  <c r="AQ518"/>
  <c r="AQ517"/>
  <c r="AQ516"/>
  <c r="AQ515"/>
  <c r="AQ514"/>
  <c r="AQ513"/>
  <c r="AQ512"/>
  <c r="AQ511"/>
  <c r="AQ510"/>
  <c r="AQ509"/>
  <c r="AQ508"/>
  <c r="AQ507"/>
  <c r="AQ506"/>
  <c r="AQ505"/>
  <c r="AQ504"/>
  <c r="AQ503"/>
  <c r="AQ502"/>
  <c r="AQ501"/>
  <c r="AQ500"/>
  <c r="AQ499"/>
  <c r="AQ498"/>
  <c r="AQ497"/>
  <c r="AQ496"/>
  <c r="AQ495"/>
  <c r="AQ494"/>
  <c r="AQ493"/>
  <c r="AQ492"/>
  <c r="AQ491"/>
  <c r="AQ490"/>
  <c r="AQ489"/>
  <c r="AQ488"/>
  <c r="AQ487"/>
  <c r="AQ486"/>
  <c r="AQ485"/>
  <c r="AQ484"/>
  <c r="AQ483"/>
  <c r="AQ482"/>
  <c r="AQ481"/>
  <c r="AQ480"/>
  <c r="AQ479"/>
  <c r="AQ478"/>
  <c r="AQ477"/>
  <c r="AQ476"/>
  <c r="AQ475"/>
  <c r="AQ474"/>
  <c r="AQ473"/>
  <c r="AQ472"/>
  <c r="AQ471"/>
  <c r="AQ470"/>
  <c r="AQ469"/>
  <c r="AQ468"/>
  <c r="AQ467"/>
  <c r="AQ466"/>
  <c r="AQ465"/>
  <c r="AQ464"/>
  <c r="AQ463"/>
  <c r="AQ462"/>
  <c r="AQ461"/>
  <c r="AQ460"/>
  <c r="AQ459"/>
  <c r="AQ458"/>
  <c r="AQ457"/>
  <c r="AQ456"/>
  <c r="AQ455"/>
  <c r="AQ454"/>
  <c r="AQ453"/>
  <c r="AQ452"/>
  <c r="AQ451"/>
  <c r="AQ450"/>
  <c r="AQ449"/>
  <c r="AQ448"/>
  <c r="AQ447"/>
  <c r="AQ446"/>
  <c r="AQ445"/>
  <c r="AQ444"/>
  <c r="AQ443"/>
  <c r="AQ442"/>
  <c r="AQ441"/>
  <c r="AQ440"/>
  <c r="AQ439"/>
  <c r="AQ438"/>
  <c r="AQ437"/>
  <c r="AQ436"/>
  <c r="AQ435"/>
  <c r="AQ434"/>
  <c r="AQ433"/>
  <c r="AQ432"/>
  <c r="AQ431"/>
  <c r="AQ430"/>
  <c r="AQ429"/>
  <c r="AQ428"/>
  <c r="AQ427"/>
  <c r="AQ426"/>
  <c r="AQ425"/>
  <c r="AQ424"/>
  <c r="AQ423"/>
  <c r="AQ422"/>
  <c r="AQ421"/>
  <c r="AQ420"/>
  <c r="AQ419"/>
  <c r="AQ418"/>
  <c r="AQ417"/>
  <c r="AQ416"/>
  <c r="AQ415"/>
  <c r="AQ414"/>
  <c r="AQ413"/>
  <c r="AQ412"/>
  <c r="AQ411"/>
  <c r="AQ410"/>
  <c r="AQ409"/>
  <c r="AQ408"/>
  <c r="AQ407"/>
  <c r="AQ406"/>
  <c r="AQ405"/>
  <c r="AQ404"/>
  <c r="AQ403"/>
  <c r="AQ402"/>
  <c r="AQ401"/>
  <c r="AQ400"/>
  <c r="AQ399"/>
  <c r="AQ398"/>
  <c r="AQ397"/>
  <c r="AQ396"/>
  <c r="AQ395"/>
  <c r="AQ394"/>
  <c r="AQ393"/>
  <c r="AQ392"/>
  <c r="AQ391"/>
  <c r="AQ390"/>
  <c r="AQ389"/>
  <c r="AQ388"/>
  <c r="AQ387"/>
  <c r="AQ386"/>
  <c r="AQ385"/>
  <c r="AQ384"/>
  <c r="AQ383"/>
  <c r="AQ382"/>
  <c r="AQ381"/>
  <c r="AQ380"/>
  <c r="AQ379"/>
  <c r="AQ378"/>
  <c r="AQ377"/>
  <c r="AQ376"/>
  <c r="AQ375"/>
  <c r="AQ374"/>
  <c r="AQ373"/>
  <c r="AQ372"/>
  <c r="AQ371"/>
  <c r="AQ370"/>
  <c r="AQ369"/>
  <c r="AQ368"/>
  <c r="AQ367"/>
  <c r="AQ366"/>
  <c r="AQ365"/>
  <c r="AQ364"/>
  <c r="AQ363"/>
  <c r="AQ362"/>
  <c r="AQ361"/>
  <c r="AQ360"/>
  <c r="AQ359"/>
  <c r="AQ358"/>
  <c r="AQ357"/>
  <c r="AQ356"/>
  <c r="AQ355"/>
  <c r="AQ354"/>
  <c r="AQ353"/>
  <c r="AQ352"/>
  <c r="AQ351"/>
  <c r="AQ350"/>
  <c r="AQ349"/>
  <c r="AQ348"/>
  <c r="AQ347"/>
  <c r="AQ346"/>
  <c r="AQ345"/>
  <c r="AQ344"/>
  <c r="AQ343"/>
  <c r="AQ342"/>
  <c r="AQ341"/>
  <c r="AQ340"/>
  <c r="AQ339"/>
  <c r="AQ338"/>
  <c r="AQ337"/>
  <c r="AQ336"/>
  <c r="AQ335"/>
  <c r="AQ334"/>
  <c r="AQ333"/>
  <c r="AQ332"/>
  <c r="AQ331"/>
  <c r="AQ330"/>
  <c r="AQ329"/>
  <c r="AQ328"/>
  <c r="AQ327"/>
  <c r="AQ326"/>
  <c r="AQ325"/>
  <c r="AQ324"/>
  <c r="AQ323"/>
  <c r="AQ322"/>
  <c r="AQ321"/>
  <c r="AQ320"/>
  <c r="AQ319"/>
  <c r="AQ318"/>
  <c r="AQ317"/>
  <c r="AQ316"/>
  <c r="AQ315"/>
  <c r="AQ314"/>
  <c r="AQ313"/>
  <c r="AQ312"/>
  <c r="AQ311"/>
  <c r="AQ310"/>
  <c r="AQ309"/>
  <c r="AQ308"/>
  <c r="AQ307"/>
  <c r="AQ306"/>
  <c r="AQ305"/>
  <c r="AQ304"/>
  <c r="AQ303"/>
  <c r="AQ302"/>
  <c r="AQ301"/>
  <c r="AQ300"/>
  <c r="AQ299"/>
  <c r="AQ298"/>
  <c r="AQ297"/>
  <c r="AQ296"/>
  <c r="AQ295"/>
  <c r="AQ294"/>
  <c r="AQ293"/>
  <c r="AQ292"/>
  <c r="AQ291"/>
  <c r="AQ290"/>
  <c r="AQ289"/>
  <c r="AQ288"/>
  <c r="AQ287"/>
  <c r="AQ286"/>
  <c r="AQ285"/>
  <c r="AQ284"/>
  <c r="AQ283"/>
  <c r="AQ282"/>
  <c r="AQ281"/>
  <c r="AQ280"/>
  <c r="AQ279"/>
  <c r="AQ278"/>
  <c r="AQ277"/>
  <c r="AQ276"/>
  <c r="AQ275"/>
  <c r="AQ274"/>
  <c r="AQ273"/>
  <c r="AQ272"/>
  <c r="AQ271"/>
  <c r="AQ270"/>
  <c r="AQ269"/>
  <c r="AQ268"/>
  <c r="AQ267"/>
  <c r="AQ266"/>
  <c r="AQ265"/>
  <c r="AQ264"/>
  <c r="AQ263"/>
  <c r="AQ262"/>
  <c r="AQ261"/>
  <c r="AQ260"/>
  <c r="AQ259"/>
  <c r="AQ258"/>
  <c r="AQ257"/>
  <c r="AQ256"/>
  <c r="AQ255"/>
  <c r="AQ254"/>
  <c r="AQ253"/>
  <c r="AQ252"/>
  <c r="AQ251"/>
  <c r="AQ250"/>
  <c r="AQ249"/>
  <c r="AQ248"/>
  <c r="AQ247"/>
  <c r="AQ246"/>
  <c r="AQ245"/>
  <c r="AQ244"/>
  <c r="AQ243"/>
  <c r="AQ242"/>
  <c r="AQ241"/>
  <c r="AQ240"/>
  <c r="AQ239"/>
  <c r="AQ238"/>
  <c r="AQ237"/>
  <c r="AQ236"/>
  <c r="AQ235"/>
  <c r="AQ234"/>
  <c r="AQ233"/>
  <c r="AQ232"/>
  <c r="AQ231"/>
  <c r="AQ230"/>
  <c r="AQ229"/>
  <c r="AQ228"/>
  <c r="AQ227"/>
  <c r="AQ226"/>
  <c r="AQ225"/>
  <c r="AQ224"/>
  <c r="AQ223"/>
  <c r="AQ222"/>
  <c r="AQ221"/>
  <c r="AQ220"/>
  <c r="AQ219"/>
  <c r="AQ218"/>
  <c r="AQ217"/>
  <c r="AQ216"/>
  <c r="AQ215"/>
  <c r="AQ214"/>
  <c r="AQ213"/>
  <c r="AQ212"/>
  <c r="AQ211"/>
  <c r="AQ210"/>
  <c r="AQ209"/>
  <c r="AQ208"/>
  <c r="AQ207"/>
  <c r="AQ206"/>
  <c r="AQ205"/>
  <c r="AQ204"/>
  <c r="AQ203"/>
  <c r="AQ202"/>
  <c r="AQ201"/>
  <c r="AQ200"/>
  <c r="AQ199"/>
  <c r="AQ198"/>
  <c r="AQ197"/>
  <c r="AQ196"/>
  <c r="AQ195"/>
  <c r="AQ194"/>
  <c r="AQ193"/>
  <c r="AQ192"/>
  <c r="AQ191"/>
  <c r="AQ190"/>
  <c r="AQ189"/>
  <c r="AQ188"/>
  <c r="AQ187"/>
  <c r="AQ186"/>
  <c r="AQ185"/>
  <c r="AQ184"/>
  <c r="AQ183"/>
  <c r="AQ182"/>
  <c r="AQ181"/>
  <c r="AQ180"/>
  <c r="AQ179"/>
  <c r="AQ178"/>
  <c r="AQ177"/>
  <c r="AQ176"/>
  <c r="AQ175"/>
  <c r="AQ174"/>
  <c r="AQ173"/>
  <c r="AQ172"/>
  <c r="AQ171"/>
  <c r="AQ170"/>
  <c r="AQ169"/>
  <c r="AQ168"/>
  <c r="AQ167"/>
  <c r="AQ166"/>
  <c r="AQ165"/>
  <c r="AQ164"/>
  <c r="AQ163"/>
  <c r="AQ162"/>
  <c r="AQ161"/>
  <c r="AQ160"/>
  <c r="AQ159"/>
  <c r="AQ158"/>
  <c r="AQ157"/>
  <c r="AQ156"/>
  <c r="AQ155"/>
  <c r="AQ154"/>
  <c r="AQ153"/>
  <c r="AQ152"/>
  <c r="AQ151"/>
  <c r="AQ150"/>
  <c r="AQ149"/>
  <c r="AQ148"/>
  <c r="AQ147"/>
  <c r="AQ146"/>
  <c r="AQ145"/>
  <c r="AQ144"/>
  <c r="AQ143"/>
  <c r="AQ142"/>
  <c r="AQ141"/>
  <c r="AQ140"/>
  <c r="AQ139"/>
  <c r="AQ138"/>
  <c r="AQ137"/>
  <c r="AQ136"/>
  <c r="AQ135"/>
  <c r="AQ134"/>
  <c r="AQ133"/>
  <c r="AQ132"/>
  <c r="AQ131"/>
  <c r="AQ130"/>
  <c r="AQ129"/>
  <c r="AQ128"/>
  <c r="AQ127"/>
  <c r="AQ126"/>
  <c r="AQ125"/>
  <c r="AQ124"/>
  <c r="AQ123"/>
  <c r="AQ122"/>
  <c r="AQ121"/>
  <c r="AQ120"/>
  <c r="AQ119"/>
  <c r="AQ118"/>
  <c r="AQ117"/>
  <c r="AQ116"/>
  <c r="AQ115"/>
  <c r="AQ114"/>
  <c r="AQ113"/>
  <c r="AQ112"/>
  <c r="AQ111"/>
  <c r="AQ110"/>
  <c r="AQ109"/>
  <c r="AQ108"/>
  <c r="AQ107"/>
  <c r="AQ106"/>
  <c r="AQ105"/>
  <c r="AQ104"/>
  <c r="AQ103"/>
  <c r="AQ102"/>
  <c r="AQ101"/>
  <c r="AQ100"/>
  <c r="AQ99"/>
  <c r="AQ98"/>
  <c r="AQ97"/>
  <c r="AQ96"/>
  <c r="AQ95"/>
  <c r="AQ94"/>
  <c r="AQ93"/>
  <c r="AQ92"/>
  <c r="AQ91"/>
  <c r="AQ90"/>
  <c r="AQ89"/>
  <c r="AQ88"/>
  <c r="AQ87"/>
  <c r="AQ86"/>
  <c r="AQ85"/>
  <c r="AQ84"/>
  <c r="AQ83"/>
  <c r="AQ82"/>
  <c r="AQ81"/>
  <c r="AQ80"/>
  <c r="AQ79"/>
  <c r="AQ78"/>
  <c r="AQ77"/>
  <c r="AQ76"/>
  <c r="AQ75"/>
  <c r="AQ74"/>
  <c r="AQ73"/>
  <c r="AQ72"/>
  <c r="AQ71"/>
  <c r="AQ70"/>
  <c r="AQ69"/>
  <c r="AQ68"/>
  <c r="AQ67"/>
  <c r="AQ66"/>
  <c r="AQ65"/>
  <c r="AQ64"/>
  <c r="AQ63"/>
  <c r="AQ62"/>
  <c r="AQ61"/>
  <c r="AQ60"/>
  <c r="AQ59"/>
  <c r="AQ58"/>
  <c r="AQ57"/>
  <c r="AQ56"/>
  <c r="AQ55"/>
  <c r="AQ54"/>
  <c r="AQ53"/>
  <c r="AQ52"/>
  <c r="AQ51"/>
  <c r="AQ50"/>
  <c r="AQ49"/>
  <c r="AQ48"/>
  <c r="AQ47"/>
  <c r="AQ46"/>
  <c r="AQ45"/>
  <c r="AQ44"/>
  <c r="AQ43"/>
  <c r="AQ42"/>
  <c r="AQ41"/>
  <c r="AQ40"/>
  <c r="AQ39"/>
  <c r="AQ38"/>
  <c r="AQ37"/>
  <c r="AQ36"/>
  <c r="AQ35"/>
  <c r="AQ34"/>
  <c r="AQ33"/>
  <c r="AQ32"/>
  <c r="AQ31"/>
  <c r="AQ30"/>
  <c r="AQ29"/>
  <c r="AQ28"/>
  <c r="AQ27"/>
  <c r="AQ26"/>
  <c r="AQ25"/>
  <c r="AQ24"/>
  <c r="AQ23"/>
  <c r="AQ22"/>
  <c r="AQ21"/>
  <c r="AQ20"/>
  <c r="AQ19"/>
  <c r="AQ18"/>
  <c r="AQ17"/>
  <c r="AQ16"/>
  <c r="AQ15"/>
  <c r="AQ14"/>
  <c r="AQ13"/>
  <c r="AQ12"/>
  <c r="AQ11"/>
  <c r="AQ10"/>
  <c r="AQ9"/>
  <c r="AQ8"/>
  <c r="AQ7"/>
  <c r="AQ6"/>
  <c r="K95" i="2"/>
  <c r="W63" i="10" s="1"/>
  <c r="K103" i="2"/>
  <c r="W64" i="10" s="1"/>
  <c r="K109" i="2"/>
  <c r="K125"/>
  <c r="AR606" i="12"/>
  <c r="AJ606"/>
  <c r="AJ605"/>
  <c r="AJ604"/>
  <c r="AJ603"/>
  <c r="AJ602"/>
  <c r="AJ601"/>
  <c r="AJ600"/>
  <c r="AJ599"/>
  <c r="AJ598"/>
  <c r="AJ597"/>
  <c r="AJ596"/>
  <c r="AJ595"/>
  <c r="AJ594"/>
  <c r="AJ593"/>
  <c r="AJ592"/>
  <c r="AJ591"/>
  <c r="AJ590"/>
  <c r="AJ589"/>
  <c r="AJ588"/>
  <c r="AJ587"/>
  <c r="AJ586"/>
  <c r="AJ585"/>
  <c r="AJ584"/>
  <c r="AJ583"/>
  <c r="AJ582"/>
  <c r="AJ581"/>
  <c r="AJ580"/>
  <c r="AJ579"/>
  <c r="AJ578"/>
  <c r="AJ577"/>
  <c r="AJ576"/>
  <c r="AJ575"/>
  <c r="AJ574"/>
  <c r="AJ573"/>
  <c r="AJ572"/>
  <c r="AJ571"/>
  <c r="AJ570"/>
  <c r="AJ569"/>
  <c r="AJ568"/>
  <c r="AJ567"/>
  <c r="AJ566"/>
  <c r="AJ565"/>
  <c r="AJ564"/>
  <c r="AJ563"/>
  <c r="AJ562"/>
  <c r="AJ561"/>
  <c r="AJ560"/>
  <c r="AJ559"/>
  <c r="AJ558"/>
  <c r="AJ557"/>
  <c r="AJ556"/>
  <c r="AJ555"/>
  <c r="AJ554"/>
  <c r="AJ553"/>
  <c r="AJ552"/>
  <c r="AJ551"/>
  <c r="AJ550"/>
  <c r="AJ549"/>
  <c r="AJ548"/>
  <c r="AJ547"/>
  <c r="AJ546"/>
  <c r="AJ545"/>
  <c r="AJ544"/>
  <c r="AJ543"/>
  <c r="AJ542"/>
  <c r="AJ541"/>
  <c r="AJ540"/>
  <c r="AJ539"/>
  <c r="AJ538"/>
  <c r="AJ537"/>
  <c r="AJ536"/>
  <c r="AJ535"/>
  <c r="AJ534"/>
  <c r="AJ533"/>
  <c r="AJ532"/>
  <c r="AJ531"/>
  <c r="AJ530"/>
  <c r="AJ529"/>
  <c r="AJ528"/>
  <c r="AJ527"/>
  <c r="AJ526"/>
  <c r="AJ525"/>
  <c r="AJ524"/>
  <c r="AJ523"/>
  <c r="AJ522"/>
  <c r="AJ521"/>
  <c r="AJ520"/>
  <c r="AJ519"/>
  <c r="AJ518"/>
  <c r="AJ517"/>
  <c r="AJ516"/>
  <c r="AJ515"/>
  <c r="AJ514"/>
  <c r="AJ513"/>
  <c r="AJ512"/>
  <c r="AJ511"/>
  <c r="AJ510"/>
  <c r="AJ509"/>
  <c r="AJ508"/>
  <c r="AJ507"/>
  <c r="AJ506"/>
  <c r="AJ505"/>
  <c r="AJ504"/>
  <c r="AJ503"/>
  <c r="AJ502"/>
  <c r="AJ501"/>
  <c r="AJ500"/>
  <c r="AJ499"/>
  <c r="AJ498"/>
  <c r="AJ497"/>
  <c r="AJ496"/>
  <c r="AJ495"/>
  <c r="AJ494"/>
  <c r="AJ493"/>
  <c r="AJ492"/>
  <c r="AJ491"/>
  <c r="AJ490"/>
  <c r="AJ489"/>
  <c r="AJ488"/>
  <c r="AJ487"/>
  <c r="AJ486"/>
  <c r="AJ485"/>
  <c r="AJ484"/>
  <c r="AJ483"/>
  <c r="AJ482"/>
  <c r="AJ481"/>
  <c r="AJ480"/>
  <c r="AJ479"/>
  <c r="AJ478"/>
  <c r="AJ477"/>
  <c r="AJ476"/>
  <c r="AJ475"/>
  <c r="AJ474"/>
  <c r="AJ473"/>
  <c r="AJ472"/>
  <c r="AJ471"/>
  <c r="AJ470"/>
  <c r="AJ469"/>
  <c r="AJ468"/>
  <c r="AJ467"/>
  <c r="AJ466"/>
  <c r="AJ465"/>
  <c r="AJ464"/>
  <c r="AJ463"/>
  <c r="AJ462"/>
  <c r="AJ461"/>
  <c r="AJ460"/>
  <c r="AJ459"/>
  <c r="AJ458"/>
  <c r="AJ457"/>
  <c r="AJ456"/>
  <c r="AJ455"/>
  <c r="AJ454"/>
  <c r="AJ453"/>
  <c r="AJ452"/>
  <c r="AJ451"/>
  <c r="AJ450"/>
  <c r="AJ449"/>
  <c r="AJ448"/>
  <c r="AJ447"/>
  <c r="AJ446"/>
  <c r="AJ445"/>
  <c r="AJ444"/>
  <c r="AJ443"/>
  <c r="AJ442"/>
  <c r="AJ441"/>
  <c r="AJ440"/>
  <c r="AJ439"/>
  <c r="AJ438"/>
  <c r="AJ437"/>
  <c r="AJ436"/>
  <c r="AJ435"/>
  <c r="AJ434"/>
  <c r="AJ433"/>
  <c r="AJ432"/>
  <c r="AJ431"/>
  <c r="AJ430"/>
  <c r="AJ429"/>
  <c r="AJ428"/>
  <c r="AJ427"/>
  <c r="AJ426"/>
  <c r="AJ425"/>
  <c r="AJ424"/>
  <c r="AJ423"/>
  <c r="AJ422"/>
  <c r="AJ421"/>
  <c r="AJ420"/>
  <c r="AJ419"/>
  <c r="AJ418"/>
  <c r="AJ417"/>
  <c r="AJ416"/>
  <c r="AJ415"/>
  <c r="AJ414"/>
  <c r="AJ413"/>
  <c r="AJ412"/>
  <c r="AJ411"/>
  <c r="AJ410"/>
  <c r="AJ409"/>
  <c r="AJ408"/>
  <c r="AJ407"/>
  <c r="AJ406"/>
  <c r="AJ405"/>
  <c r="AJ404"/>
  <c r="AJ403"/>
  <c r="AJ402"/>
  <c r="AJ401"/>
  <c r="AJ400"/>
  <c r="AJ399"/>
  <c r="AJ398"/>
  <c r="AJ397"/>
  <c r="AJ396"/>
  <c r="AJ395"/>
  <c r="AJ394"/>
  <c r="AJ393"/>
  <c r="AJ392"/>
  <c r="AJ391"/>
  <c r="AJ390"/>
  <c r="AJ389"/>
  <c r="AJ388"/>
  <c r="AJ387"/>
  <c r="AJ386"/>
  <c r="AJ385"/>
  <c r="AJ384"/>
  <c r="AJ383"/>
  <c r="AJ382"/>
  <c r="AJ381"/>
  <c r="AJ380"/>
  <c r="AJ379"/>
  <c r="AJ378"/>
  <c r="AJ377"/>
  <c r="AJ376"/>
  <c r="AJ375"/>
  <c r="AJ374"/>
  <c r="AJ373"/>
  <c r="AJ372"/>
  <c r="AJ371"/>
  <c r="AJ370"/>
  <c r="AJ369"/>
  <c r="AJ368"/>
  <c r="AJ367"/>
  <c r="AJ366"/>
  <c r="AJ365"/>
  <c r="AJ364"/>
  <c r="AJ363"/>
  <c r="AJ362"/>
  <c r="AJ361"/>
  <c r="AJ360"/>
  <c r="AJ359"/>
  <c r="AJ358"/>
  <c r="AJ357"/>
  <c r="AJ356"/>
  <c r="AJ355"/>
  <c r="AJ354"/>
  <c r="AJ353"/>
  <c r="AJ352"/>
  <c r="AJ351"/>
  <c r="AJ350"/>
  <c r="AJ349"/>
  <c r="AJ348"/>
  <c r="AJ347"/>
  <c r="AJ346"/>
  <c r="AJ345"/>
  <c r="AJ344"/>
  <c r="AJ343"/>
  <c r="AJ342"/>
  <c r="AJ341"/>
  <c r="AJ340"/>
  <c r="AJ339"/>
  <c r="AJ338"/>
  <c r="AJ337"/>
  <c r="AJ336"/>
  <c r="AJ335"/>
  <c r="AJ334"/>
  <c r="AJ333"/>
  <c r="AJ332"/>
  <c r="AJ331"/>
  <c r="AJ330"/>
  <c r="AJ329"/>
  <c r="AJ328"/>
  <c r="AJ327"/>
  <c r="AJ326"/>
  <c r="AJ325"/>
  <c r="AJ324"/>
  <c r="AJ323"/>
  <c r="AJ322"/>
  <c r="AJ321"/>
  <c r="AJ320"/>
  <c r="AJ319"/>
  <c r="AJ318"/>
  <c r="AJ317"/>
  <c r="AJ316"/>
  <c r="AJ315"/>
  <c r="AJ314"/>
  <c r="AJ313"/>
  <c r="AJ312"/>
  <c r="AJ311"/>
  <c r="AJ310"/>
  <c r="AJ309"/>
  <c r="AJ308"/>
  <c r="AJ307"/>
  <c r="AJ306"/>
  <c r="AJ305"/>
  <c r="AJ304"/>
  <c r="AJ303"/>
  <c r="AJ302"/>
  <c r="AJ301"/>
  <c r="AJ300"/>
  <c r="AJ299"/>
  <c r="AJ298"/>
  <c r="AJ297"/>
  <c r="AJ296"/>
  <c r="AJ295"/>
  <c r="AJ294"/>
  <c r="AJ293"/>
  <c r="AJ292"/>
  <c r="AJ291"/>
  <c r="AJ290"/>
  <c r="AJ289"/>
  <c r="AJ288"/>
  <c r="AJ287"/>
  <c r="AJ286"/>
  <c r="AJ285"/>
  <c r="AJ284"/>
  <c r="AJ283"/>
  <c r="AJ282"/>
  <c r="AJ281"/>
  <c r="AJ280"/>
  <c r="AJ279"/>
  <c r="AJ278"/>
  <c r="AJ277"/>
  <c r="AJ276"/>
  <c r="AJ275"/>
  <c r="AJ274"/>
  <c r="AJ273"/>
  <c r="AJ272"/>
  <c r="AJ271"/>
  <c r="AJ270"/>
  <c r="AJ269"/>
  <c r="AJ268"/>
  <c r="AJ267"/>
  <c r="AJ266"/>
  <c r="AJ265"/>
  <c r="AJ264"/>
  <c r="AJ263"/>
  <c r="AJ262"/>
  <c r="AJ261"/>
  <c r="AJ260"/>
  <c r="AJ259"/>
  <c r="AJ258"/>
  <c r="AJ257"/>
  <c r="AJ256"/>
  <c r="AJ255"/>
  <c r="AJ254"/>
  <c r="AJ253"/>
  <c r="AJ252"/>
  <c r="AJ251"/>
  <c r="AJ250"/>
  <c r="AJ249"/>
  <c r="AJ248"/>
  <c r="AJ247"/>
  <c r="AJ246"/>
  <c r="AJ245"/>
  <c r="AJ244"/>
  <c r="AJ243"/>
  <c r="AJ242"/>
  <c r="AJ241"/>
  <c r="AJ240"/>
  <c r="AJ239"/>
  <c r="AJ238"/>
  <c r="AJ237"/>
  <c r="AJ236"/>
  <c r="AJ235"/>
  <c r="AJ234"/>
  <c r="AJ233"/>
  <c r="AJ232"/>
  <c r="AJ231"/>
  <c r="AJ230"/>
  <c r="AJ229"/>
  <c r="AJ228"/>
  <c r="AJ227"/>
  <c r="AJ226"/>
  <c r="AJ225"/>
  <c r="AJ224"/>
  <c r="AJ223"/>
  <c r="AJ222"/>
  <c r="AJ221"/>
  <c r="AJ220"/>
  <c r="AJ219"/>
  <c r="AJ218"/>
  <c r="AJ217"/>
  <c r="AJ216"/>
  <c r="AJ215"/>
  <c r="AJ214"/>
  <c r="AJ213"/>
  <c r="AJ212"/>
  <c r="AJ211"/>
  <c r="AJ210"/>
  <c r="AJ209"/>
  <c r="AJ208"/>
  <c r="AJ207"/>
  <c r="AJ206"/>
  <c r="AJ205"/>
  <c r="AJ204"/>
  <c r="AJ203"/>
  <c r="AJ202"/>
  <c r="AJ201"/>
  <c r="AJ200"/>
  <c r="AJ199"/>
  <c r="AJ198"/>
  <c r="AJ197"/>
  <c r="AJ196"/>
  <c r="AJ195"/>
  <c r="AJ194"/>
  <c r="AJ193"/>
  <c r="AJ192"/>
  <c r="AJ191"/>
  <c r="AJ190"/>
  <c r="AJ189"/>
  <c r="AJ188"/>
  <c r="AJ187"/>
  <c r="AJ186"/>
  <c r="AJ185"/>
  <c r="AJ184"/>
  <c r="AJ183"/>
  <c r="AJ182"/>
  <c r="AJ181"/>
  <c r="AJ180"/>
  <c r="AJ179"/>
  <c r="AJ178"/>
  <c r="AJ177"/>
  <c r="AJ176"/>
  <c r="AJ175"/>
  <c r="AJ174"/>
  <c r="AJ173"/>
  <c r="AJ172"/>
  <c r="AJ171"/>
  <c r="AJ170"/>
  <c r="AJ169"/>
  <c r="AJ168"/>
  <c r="AJ167"/>
  <c r="AJ166"/>
  <c r="AJ165"/>
  <c r="AJ164"/>
  <c r="AJ163"/>
  <c r="AJ162"/>
  <c r="AJ161"/>
  <c r="AJ160"/>
  <c r="AJ159"/>
  <c r="AJ158"/>
  <c r="AJ157"/>
  <c r="AJ156"/>
  <c r="AJ155"/>
  <c r="AJ154"/>
  <c r="AJ153"/>
  <c r="AJ152"/>
  <c r="AJ151"/>
  <c r="AJ150"/>
  <c r="AJ149"/>
  <c r="AJ148"/>
  <c r="AJ147"/>
  <c r="AJ146"/>
  <c r="AJ145"/>
  <c r="AJ144"/>
  <c r="AJ143"/>
  <c r="AJ142"/>
  <c r="AJ141"/>
  <c r="AJ140"/>
  <c r="AJ139"/>
  <c r="AJ138"/>
  <c r="AJ137"/>
  <c r="AJ136"/>
  <c r="AJ135"/>
  <c r="AJ134"/>
  <c r="AJ133"/>
  <c r="AJ132"/>
  <c r="AJ131"/>
  <c r="AJ130"/>
  <c r="AJ129"/>
  <c r="AJ128"/>
  <c r="AJ127"/>
  <c r="AJ126"/>
  <c r="AJ125"/>
  <c r="AJ124"/>
  <c r="AJ123"/>
  <c r="AJ122"/>
  <c r="AJ121"/>
  <c r="AJ120"/>
  <c r="AJ119"/>
  <c r="AJ118"/>
  <c r="AJ117"/>
  <c r="AJ116"/>
  <c r="AJ115"/>
  <c r="AJ114"/>
  <c r="AJ113"/>
  <c r="AJ112"/>
  <c r="AJ111"/>
  <c r="AJ110"/>
  <c r="AJ109"/>
  <c r="AJ108"/>
  <c r="AJ107"/>
  <c r="AJ106"/>
  <c r="AJ105"/>
  <c r="AJ104"/>
  <c r="AJ103"/>
  <c r="AJ102"/>
  <c r="AJ101"/>
  <c r="AJ100"/>
  <c r="AJ99"/>
  <c r="AJ98"/>
  <c r="AJ97"/>
  <c r="AJ96"/>
  <c r="AJ95"/>
  <c r="AJ94"/>
  <c r="AJ93"/>
  <c r="AJ92"/>
  <c r="AJ91"/>
  <c r="AJ90"/>
  <c r="AJ89"/>
  <c r="AJ88"/>
  <c r="AJ87"/>
  <c r="AJ86"/>
  <c r="AJ85"/>
  <c r="AJ84"/>
  <c r="AJ83"/>
  <c r="AJ82"/>
  <c r="AJ81"/>
  <c r="AJ80"/>
  <c r="AJ79"/>
  <c r="AJ78"/>
  <c r="AJ77"/>
  <c r="AJ76"/>
  <c r="AJ75"/>
  <c r="AJ74"/>
  <c r="AJ73"/>
  <c r="AJ72"/>
  <c r="AJ71"/>
  <c r="AJ70"/>
  <c r="AJ69"/>
  <c r="AJ68"/>
  <c r="AJ67"/>
  <c r="AJ66"/>
  <c r="AJ65"/>
  <c r="AJ64"/>
  <c r="AJ63"/>
  <c r="AJ62"/>
  <c r="AJ61"/>
  <c r="AJ60"/>
  <c r="AJ59"/>
  <c r="AJ58"/>
  <c r="AJ57"/>
  <c r="AJ56"/>
  <c r="AJ55"/>
  <c r="AJ54"/>
  <c r="AJ53"/>
  <c r="AJ52"/>
  <c r="AJ51"/>
  <c r="AJ50"/>
  <c r="AJ49"/>
  <c r="AJ48"/>
  <c r="AJ47"/>
  <c r="AJ46"/>
  <c r="AJ45"/>
  <c r="AJ44"/>
  <c r="AJ43"/>
  <c r="AJ42"/>
  <c r="AJ41"/>
  <c r="AJ40"/>
  <c r="AJ39"/>
  <c r="AJ38"/>
  <c r="AJ37"/>
  <c r="AJ36"/>
  <c r="AJ35"/>
  <c r="AJ34"/>
  <c r="AJ33"/>
  <c r="AJ32"/>
  <c r="AJ31"/>
  <c r="AJ30"/>
  <c r="AJ29"/>
  <c r="AJ28"/>
  <c r="AJ27"/>
  <c r="AJ26"/>
  <c r="AJ25"/>
  <c r="AJ24"/>
  <c r="AJ23"/>
  <c r="AJ22"/>
  <c r="AJ21"/>
  <c r="AJ20"/>
  <c r="AJ19"/>
  <c r="AJ18"/>
  <c r="AJ17"/>
  <c r="AJ16"/>
  <c r="AJ15"/>
  <c r="AJ14"/>
  <c r="AJ13"/>
  <c r="AJ12"/>
  <c r="AJ11"/>
  <c r="AJ10"/>
  <c r="AJ9"/>
  <c r="AJ8"/>
  <c r="AJ7"/>
  <c r="AJ6"/>
  <c r="AL6"/>
  <c r="I133" i="2"/>
  <c r="AK606" i="12"/>
  <c r="AC606"/>
  <c r="AC605"/>
  <c r="AC604"/>
  <c r="AC603"/>
  <c r="AC602"/>
  <c r="AC601"/>
  <c r="AC600"/>
  <c r="AC599"/>
  <c r="AC598"/>
  <c r="AC597"/>
  <c r="AC596"/>
  <c r="AC595"/>
  <c r="AC594"/>
  <c r="AC593"/>
  <c r="AC592"/>
  <c r="AC591"/>
  <c r="AC590"/>
  <c r="AC589"/>
  <c r="AC588"/>
  <c r="AC587"/>
  <c r="AC586"/>
  <c r="AC585"/>
  <c r="AC584"/>
  <c r="AC583"/>
  <c r="AC582"/>
  <c r="AC581"/>
  <c r="AC580"/>
  <c r="AC579"/>
  <c r="AC578"/>
  <c r="AC577"/>
  <c r="AC576"/>
  <c r="AC575"/>
  <c r="AC574"/>
  <c r="AC573"/>
  <c r="AC572"/>
  <c r="AC571"/>
  <c r="AC570"/>
  <c r="AC569"/>
  <c r="AC568"/>
  <c r="AC567"/>
  <c r="AC566"/>
  <c r="AC565"/>
  <c r="AC564"/>
  <c r="AC563"/>
  <c r="AC562"/>
  <c r="AC561"/>
  <c r="AC560"/>
  <c r="AC559"/>
  <c r="AC558"/>
  <c r="AC557"/>
  <c r="AC556"/>
  <c r="AC555"/>
  <c r="AC554"/>
  <c r="AC553"/>
  <c r="AC552"/>
  <c r="AC551"/>
  <c r="AC550"/>
  <c r="AC549"/>
  <c r="AC548"/>
  <c r="AC547"/>
  <c r="AC546"/>
  <c r="AC545"/>
  <c r="AC544"/>
  <c r="AC543"/>
  <c r="AC542"/>
  <c r="AC541"/>
  <c r="AC540"/>
  <c r="AC539"/>
  <c r="AC538"/>
  <c r="AC537"/>
  <c r="AC536"/>
  <c r="AC535"/>
  <c r="AC534"/>
  <c r="AC533"/>
  <c r="AC532"/>
  <c r="AC531"/>
  <c r="AC530"/>
  <c r="AC529"/>
  <c r="AC528"/>
  <c r="AC527"/>
  <c r="AC526"/>
  <c r="AC525"/>
  <c r="AC524"/>
  <c r="AC523"/>
  <c r="AC522"/>
  <c r="AC521"/>
  <c r="AC520"/>
  <c r="AC519"/>
  <c r="AC518"/>
  <c r="AC517"/>
  <c r="AC516"/>
  <c r="AC515"/>
  <c r="AC514"/>
  <c r="AC513"/>
  <c r="AC512"/>
  <c r="AC511"/>
  <c r="AC510"/>
  <c r="AC509"/>
  <c r="AC508"/>
  <c r="AC507"/>
  <c r="AC506"/>
  <c r="AC505"/>
  <c r="AC504"/>
  <c r="AC503"/>
  <c r="AC502"/>
  <c r="AC501"/>
  <c r="AC500"/>
  <c r="AC499"/>
  <c r="AC498"/>
  <c r="AC497"/>
  <c r="AC496"/>
  <c r="AC495"/>
  <c r="AC494"/>
  <c r="AC493"/>
  <c r="AC492"/>
  <c r="AC491"/>
  <c r="AC490"/>
  <c r="AC489"/>
  <c r="AC488"/>
  <c r="AC487"/>
  <c r="AC486"/>
  <c r="AC485"/>
  <c r="AC484"/>
  <c r="AC483"/>
  <c r="AC482"/>
  <c r="AC481"/>
  <c r="AC480"/>
  <c r="AC479"/>
  <c r="AC478"/>
  <c r="AC477"/>
  <c r="AC476"/>
  <c r="AC475"/>
  <c r="AC474"/>
  <c r="AC473"/>
  <c r="AC472"/>
  <c r="AC471"/>
  <c r="AC470"/>
  <c r="AC469"/>
  <c r="AC468"/>
  <c r="AC467"/>
  <c r="AC466"/>
  <c r="AC465"/>
  <c r="AC464"/>
  <c r="AC463"/>
  <c r="AC462"/>
  <c r="AC461"/>
  <c r="AC460"/>
  <c r="AC459"/>
  <c r="AC458"/>
  <c r="AC457"/>
  <c r="AC456"/>
  <c r="AC455"/>
  <c r="AC454"/>
  <c r="AC453"/>
  <c r="AC452"/>
  <c r="AC451"/>
  <c r="AC450"/>
  <c r="AC449"/>
  <c r="AC448"/>
  <c r="AC447"/>
  <c r="AC446"/>
  <c r="AC445"/>
  <c r="AC444"/>
  <c r="AC443"/>
  <c r="AC442"/>
  <c r="AC441"/>
  <c r="AC440"/>
  <c r="AC439"/>
  <c r="AC438"/>
  <c r="AC437"/>
  <c r="AC436"/>
  <c r="AC435"/>
  <c r="AC434"/>
  <c r="AC433"/>
  <c r="AC432"/>
  <c r="AC431"/>
  <c r="AC430"/>
  <c r="AC429"/>
  <c r="AC428"/>
  <c r="AC427"/>
  <c r="AC426"/>
  <c r="AC425"/>
  <c r="AC424"/>
  <c r="AC423"/>
  <c r="AC422"/>
  <c r="AC421"/>
  <c r="AC420"/>
  <c r="AC419"/>
  <c r="AC418"/>
  <c r="AC417"/>
  <c r="AC416"/>
  <c r="AC415"/>
  <c r="AC414"/>
  <c r="AC413"/>
  <c r="AC412"/>
  <c r="AC411"/>
  <c r="AC410"/>
  <c r="AC409"/>
  <c r="AC408"/>
  <c r="AC407"/>
  <c r="AC406"/>
  <c r="AC405"/>
  <c r="AC404"/>
  <c r="AC403"/>
  <c r="AC402"/>
  <c r="AC401"/>
  <c r="AC400"/>
  <c r="AC399"/>
  <c r="AC398"/>
  <c r="AC397"/>
  <c r="AC396"/>
  <c r="AC395"/>
  <c r="AC394"/>
  <c r="AC393"/>
  <c r="AC392"/>
  <c r="AC391"/>
  <c r="AC390"/>
  <c r="AC389"/>
  <c r="AC388"/>
  <c r="AC387"/>
  <c r="AC386"/>
  <c r="AC385"/>
  <c r="AC384"/>
  <c r="AC383"/>
  <c r="AC382"/>
  <c r="AC381"/>
  <c r="AC380"/>
  <c r="AC379"/>
  <c r="AC378"/>
  <c r="AC377"/>
  <c r="AC376"/>
  <c r="AC375"/>
  <c r="AC374"/>
  <c r="AC373"/>
  <c r="AC372"/>
  <c r="AC371"/>
  <c r="AC370"/>
  <c r="AC369"/>
  <c r="AC368"/>
  <c r="AC367"/>
  <c r="AC366"/>
  <c r="AC365"/>
  <c r="AC364"/>
  <c r="AC363"/>
  <c r="AC362"/>
  <c r="AC361"/>
  <c r="AC360"/>
  <c r="AC359"/>
  <c r="AC358"/>
  <c r="AC357"/>
  <c r="AC356"/>
  <c r="AC355"/>
  <c r="AC354"/>
  <c r="AC353"/>
  <c r="AC352"/>
  <c r="AC351"/>
  <c r="AC350"/>
  <c r="AC349"/>
  <c r="AC348"/>
  <c r="AC347"/>
  <c r="AC346"/>
  <c r="AC345"/>
  <c r="AC344"/>
  <c r="AC343"/>
  <c r="AC342"/>
  <c r="AC341"/>
  <c r="AC340"/>
  <c r="AC339"/>
  <c r="AC338"/>
  <c r="AC337"/>
  <c r="AC336"/>
  <c r="AC335"/>
  <c r="AC334"/>
  <c r="AC333"/>
  <c r="AC332"/>
  <c r="AC331"/>
  <c r="AC330"/>
  <c r="AC329"/>
  <c r="AC328"/>
  <c r="AC327"/>
  <c r="AC326"/>
  <c r="AC325"/>
  <c r="AC324"/>
  <c r="AC323"/>
  <c r="AC322"/>
  <c r="AC321"/>
  <c r="AC320"/>
  <c r="AC319"/>
  <c r="AC318"/>
  <c r="AC317"/>
  <c r="AC316"/>
  <c r="AC315"/>
  <c r="AC314"/>
  <c r="AC313"/>
  <c r="AC312"/>
  <c r="AC311"/>
  <c r="AC310"/>
  <c r="AC309"/>
  <c r="AC308"/>
  <c r="AC307"/>
  <c r="AC306"/>
  <c r="AC305"/>
  <c r="AC304"/>
  <c r="AC303"/>
  <c r="AC302"/>
  <c r="AC301"/>
  <c r="AC300"/>
  <c r="AC299"/>
  <c r="AC298"/>
  <c r="AC297"/>
  <c r="AC296"/>
  <c r="AC295"/>
  <c r="AC294"/>
  <c r="AC293"/>
  <c r="AC292"/>
  <c r="AC291"/>
  <c r="AC290"/>
  <c r="AC289"/>
  <c r="AC288"/>
  <c r="AC287"/>
  <c r="AC286"/>
  <c r="AC285"/>
  <c r="AC284"/>
  <c r="AC283"/>
  <c r="AC282"/>
  <c r="AC281"/>
  <c r="AC280"/>
  <c r="AC279"/>
  <c r="AC278"/>
  <c r="AC277"/>
  <c r="AC276"/>
  <c r="AC275"/>
  <c r="AC274"/>
  <c r="AC273"/>
  <c r="AC272"/>
  <c r="AC271"/>
  <c r="AC270"/>
  <c r="AC269"/>
  <c r="AC268"/>
  <c r="AC267"/>
  <c r="AC266"/>
  <c r="AC265"/>
  <c r="AC264"/>
  <c r="AC263"/>
  <c r="AC262"/>
  <c r="AC261"/>
  <c r="AC260"/>
  <c r="AC259"/>
  <c r="AC258"/>
  <c r="AC257"/>
  <c r="AC256"/>
  <c r="AC255"/>
  <c r="AC254"/>
  <c r="AC253"/>
  <c r="AC252"/>
  <c r="AC251"/>
  <c r="AC250"/>
  <c r="AC249"/>
  <c r="AC248"/>
  <c r="AC247"/>
  <c r="AC246"/>
  <c r="AC245"/>
  <c r="AC244"/>
  <c r="AC243"/>
  <c r="AC242"/>
  <c r="AC241"/>
  <c r="AC240"/>
  <c r="AC239"/>
  <c r="AC238"/>
  <c r="AC237"/>
  <c r="AC236"/>
  <c r="AC235"/>
  <c r="AC234"/>
  <c r="AC233"/>
  <c r="AC232"/>
  <c r="AC231"/>
  <c r="AC230"/>
  <c r="AC229"/>
  <c r="AC228"/>
  <c r="AC227"/>
  <c r="AC226"/>
  <c r="AC225"/>
  <c r="AC224"/>
  <c r="AC223"/>
  <c r="AC222"/>
  <c r="AC221"/>
  <c r="AC220"/>
  <c r="AC219"/>
  <c r="AC218"/>
  <c r="AC217"/>
  <c r="AC216"/>
  <c r="AC215"/>
  <c r="AC214"/>
  <c r="AC213"/>
  <c r="AC212"/>
  <c r="AC211"/>
  <c r="AC210"/>
  <c r="AC209"/>
  <c r="AC208"/>
  <c r="AC207"/>
  <c r="AC206"/>
  <c r="AC205"/>
  <c r="AC204"/>
  <c r="AC203"/>
  <c r="AC202"/>
  <c r="AC201"/>
  <c r="AC200"/>
  <c r="AC199"/>
  <c r="AC198"/>
  <c r="AC197"/>
  <c r="AC196"/>
  <c r="AC195"/>
  <c r="AC194"/>
  <c r="AC193"/>
  <c r="AC192"/>
  <c r="AC191"/>
  <c r="AC190"/>
  <c r="AC189"/>
  <c r="AC188"/>
  <c r="AC187"/>
  <c r="AC186"/>
  <c r="AC185"/>
  <c r="AC184"/>
  <c r="AC183"/>
  <c r="AC182"/>
  <c r="AC181"/>
  <c r="AC180"/>
  <c r="AC179"/>
  <c r="AC178"/>
  <c r="AC177"/>
  <c r="AC176"/>
  <c r="AC175"/>
  <c r="AC174"/>
  <c r="AC173"/>
  <c r="AC172"/>
  <c r="AC171"/>
  <c r="AC170"/>
  <c r="AC169"/>
  <c r="AC168"/>
  <c r="AC167"/>
  <c r="AC166"/>
  <c r="AC165"/>
  <c r="AC164"/>
  <c r="AC163"/>
  <c r="AC162"/>
  <c r="AC161"/>
  <c r="AC160"/>
  <c r="AC159"/>
  <c r="AC158"/>
  <c r="AC157"/>
  <c r="AC156"/>
  <c r="AC155"/>
  <c r="AC154"/>
  <c r="AC153"/>
  <c r="AC152"/>
  <c r="AC151"/>
  <c r="AC150"/>
  <c r="AC149"/>
  <c r="AC148"/>
  <c r="AC147"/>
  <c r="AC146"/>
  <c r="AC145"/>
  <c r="AC144"/>
  <c r="AC143"/>
  <c r="AC142"/>
  <c r="AC141"/>
  <c r="AC140"/>
  <c r="AC139"/>
  <c r="AC138"/>
  <c r="AC137"/>
  <c r="AC136"/>
  <c r="AC135"/>
  <c r="AC134"/>
  <c r="AC133"/>
  <c r="AC132"/>
  <c r="AC131"/>
  <c r="AC130"/>
  <c r="AC129"/>
  <c r="AC128"/>
  <c r="AC127"/>
  <c r="AC126"/>
  <c r="AC125"/>
  <c r="AC124"/>
  <c r="AC123"/>
  <c r="AC122"/>
  <c r="AC121"/>
  <c r="AC120"/>
  <c r="AC119"/>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4"/>
  <c r="AC13"/>
  <c r="AC12"/>
  <c r="AC11"/>
  <c r="AC10"/>
  <c r="AC9"/>
  <c r="AC8"/>
  <c r="AC7"/>
  <c r="AC6"/>
  <c r="I95" i="2"/>
  <c r="I103"/>
  <c r="W64" i="5" s="1"/>
  <c r="I109" i="2"/>
  <c r="I125"/>
  <c r="AD606" i="12"/>
  <c r="V606"/>
  <c r="V605"/>
  <c r="V604"/>
  <c r="V603"/>
  <c r="V602"/>
  <c r="V601"/>
  <c r="V600"/>
  <c r="V599"/>
  <c r="V598"/>
  <c r="V597"/>
  <c r="V596"/>
  <c r="V595"/>
  <c r="V594"/>
  <c r="V593"/>
  <c r="V592"/>
  <c r="V591"/>
  <c r="V590"/>
  <c r="V589"/>
  <c r="V588"/>
  <c r="V587"/>
  <c r="V586"/>
  <c r="V585"/>
  <c r="V584"/>
  <c r="V583"/>
  <c r="V582"/>
  <c r="V581"/>
  <c r="V580"/>
  <c r="V579"/>
  <c r="V578"/>
  <c r="V577"/>
  <c r="V576"/>
  <c r="V575"/>
  <c r="V574"/>
  <c r="V573"/>
  <c r="V572"/>
  <c r="V571"/>
  <c r="V570"/>
  <c r="V569"/>
  <c r="V568"/>
  <c r="V567"/>
  <c r="V566"/>
  <c r="V565"/>
  <c r="V564"/>
  <c r="V563"/>
  <c r="V562"/>
  <c r="V561"/>
  <c r="V560"/>
  <c r="V559"/>
  <c r="V558"/>
  <c r="V557"/>
  <c r="V556"/>
  <c r="V555"/>
  <c r="V554"/>
  <c r="V553"/>
  <c r="V552"/>
  <c r="V551"/>
  <c r="V550"/>
  <c r="V549"/>
  <c r="V548"/>
  <c r="V547"/>
  <c r="V546"/>
  <c r="V545"/>
  <c r="V544"/>
  <c r="V543"/>
  <c r="V542"/>
  <c r="V541"/>
  <c r="V540"/>
  <c r="V539"/>
  <c r="V538"/>
  <c r="V537"/>
  <c r="V536"/>
  <c r="V535"/>
  <c r="V534"/>
  <c r="V533"/>
  <c r="V532"/>
  <c r="V531"/>
  <c r="V530"/>
  <c r="V529"/>
  <c r="V528"/>
  <c r="V527"/>
  <c r="V526"/>
  <c r="V525"/>
  <c r="V524"/>
  <c r="V523"/>
  <c r="V522"/>
  <c r="V521"/>
  <c r="V520"/>
  <c r="V519"/>
  <c r="V518"/>
  <c r="V517"/>
  <c r="V516"/>
  <c r="V515"/>
  <c r="V514"/>
  <c r="V513"/>
  <c r="V512"/>
  <c r="V511"/>
  <c r="V510"/>
  <c r="V509"/>
  <c r="V508"/>
  <c r="V507"/>
  <c r="V506"/>
  <c r="V505"/>
  <c r="V504"/>
  <c r="V503"/>
  <c r="V502"/>
  <c r="V501"/>
  <c r="V500"/>
  <c r="V499"/>
  <c r="V498"/>
  <c r="V497"/>
  <c r="V496"/>
  <c r="V495"/>
  <c r="V494"/>
  <c r="V493"/>
  <c r="V492"/>
  <c r="V491"/>
  <c r="V490"/>
  <c r="V489"/>
  <c r="V488"/>
  <c r="V487"/>
  <c r="V486"/>
  <c r="V485"/>
  <c r="V484"/>
  <c r="V483"/>
  <c r="V482"/>
  <c r="V481"/>
  <c r="V480"/>
  <c r="V479"/>
  <c r="V478"/>
  <c r="V477"/>
  <c r="V476"/>
  <c r="V475"/>
  <c r="V474"/>
  <c r="V473"/>
  <c r="V472"/>
  <c r="V471"/>
  <c r="V470"/>
  <c r="V469"/>
  <c r="V468"/>
  <c r="V467"/>
  <c r="V466"/>
  <c r="V465"/>
  <c r="V464"/>
  <c r="V463"/>
  <c r="V462"/>
  <c r="V461"/>
  <c r="V460"/>
  <c r="V459"/>
  <c r="V458"/>
  <c r="V457"/>
  <c r="V456"/>
  <c r="V455"/>
  <c r="V454"/>
  <c r="V453"/>
  <c r="V452"/>
  <c r="V451"/>
  <c r="V450"/>
  <c r="V449"/>
  <c r="V448"/>
  <c r="V447"/>
  <c r="V446"/>
  <c r="V445"/>
  <c r="V444"/>
  <c r="V443"/>
  <c r="V442"/>
  <c r="V441"/>
  <c r="V440"/>
  <c r="V439"/>
  <c r="V438"/>
  <c r="V437"/>
  <c r="V436"/>
  <c r="V435"/>
  <c r="V434"/>
  <c r="V433"/>
  <c r="V432"/>
  <c r="V431"/>
  <c r="V430"/>
  <c r="V429"/>
  <c r="V428"/>
  <c r="V427"/>
  <c r="V426"/>
  <c r="V425"/>
  <c r="V424"/>
  <c r="V423"/>
  <c r="V422"/>
  <c r="V421"/>
  <c r="V420"/>
  <c r="V419"/>
  <c r="V418"/>
  <c r="V417"/>
  <c r="V416"/>
  <c r="V415"/>
  <c r="V414"/>
  <c r="V413"/>
  <c r="V412"/>
  <c r="V411"/>
  <c r="V410"/>
  <c r="V409"/>
  <c r="V408"/>
  <c r="V407"/>
  <c r="V406"/>
  <c r="V405"/>
  <c r="V404"/>
  <c r="V403"/>
  <c r="V402"/>
  <c r="V401"/>
  <c r="V400"/>
  <c r="V399"/>
  <c r="V398"/>
  <c r="V397"/>
  <c r="V396"/>
  <c r="V395"/>
  <c r="V394"/>
  <c r="V393"/>
  <c r="V392"/>
  <c r="V391"/>
  <c r="V390"/>
  <c r="V389"/>
  <c r="V388"/>
  <c r="V387"/>
  <c r="V386"/>
  <c r="V385"/>
  <c r="V384"/>
  <c r="V383"/>
  <c r="V382"/>
  <c r="V381"/>
  <c r="V380"/>
  <c r="V379"/>
  <c r="V378"/>
  <c r="V377"/>
  <c r="V376"/>
  <c r="V375"/>
  <c r="V374"/>
  <c r="V373"/>
  <c r="V372"/>
  <c r="V371"/>
  <c r="V370"/>
  <c r="V369"/>
  <c r="V368"/>
  <c r="V367"/>
  <c r="V366"/>
  <c r="V365"/>
  <c r="V364"/>
  <c r="V363"/>
  <c r="V362"/>
  <c r="V361"/>
  <c r="V360"/>
  <c r="V359"/>
  <c r="V358"/>
  <c r="V357"/>
  <c r="V356"/>
  <c r="V355"/>
  <c r="V354"/>
  <c r="V353"/>
  <c r="V352"/>
  <c r="V351"/>
  <c r="V350"/>
  <c r="V349"/>
  <c r="V348"/>
  <c r="V347"/>
  <c r="V346"/>
  <c r="V345"/>
  <c r="V344"/>
  <c r="V343"/>
  <c r="V342"/>
  <c r="V341"/>
  <c r="V340"/>
  <c r="V339"/>
  <c r="V338"/>
  <c r="V337"/>
  <c r="V336"/>
  <c r="V335"/>
  <c r="V334"/>
  <c r="V333"/>
  <c r="V332"/>
  <c r="V331"/>
  <c r="V330"/>
  <c r="V329"/>
  <c r="V328"/>
  <c r="V327"/>
  <c r="V326"/>
  <c r="V325"/>
  <c r="V324"/>
  <c r="V323"/>
  <c r="V322"/>
  <c r="V321"/>
  <c r="V320"/>
  <c r="V319"/>
  <c r="V318"/>
  <c r="V317"/>
  <c r="V316"/>
  <c r="V315"/>
  <c r="V314"/>
  <c r="V313"/>
  <c r="V312"/>
  <c r="V311"/>
  <c r="V310"/>
  <c r="V309"/>
  <c r="V308"/>
  <c r="V307"/>
  <c r="V306"/>
  <c r="V305"/>
  <c r="V304"/>
  <c r="V303"/>
  <c r="V302"/>
  <c r="V301"/>
  <c r="V300"/>
  <c r="V299"/>
  <c r="V298"/>
  <c r="V297"/>
  <c r="V296"/>
  <c r="V295"/>
  <c r="V294"/>
  <c r="V293"/>
  <c r="V292"/>
  <c r="V291"/>
  <c r="V290"/>
  <c r="V289"/>
  <c r="V288"/>
  <c r="V287"/>
  <c r="V286"/>
  <c r="V285"/>
  <c r="V284"/>
  <c r="V283"/>
  <c r="V282"/>
  <c r="V281"/>
  <c r="V280"/>
  <c r="V279"/>
  <c r="V278"/>
  <c r="V277"/>
  <c r="V276"/>
  <c r="V275"/>
  <c r="V274"/>
  <c r="V273"/>
  <c r="V272"/>
  <c r="V271"/>
  <c r="V270"/>
  <c r="V269"/>
  <c r="V268"/>
  <c r="V267"/>
  <c r="V266"/>
  <c r="V265"/>
  <c r="V264"/>
  <c r="V263"/>
  <c r="V262"/>
  <c r="V261"/>
  <c r="V260"/>
  <c r="V259"/>
  <c r="V258"/>
  <c r="V257"/>
  <c r="V256"/>
  <c r="V255"/>
  <c r="V254"/>
  <c r="V253"/>
  <c r="V252"/>
  <c r="V251"/>
  <c r="V250"/>
  <c r="V249"/>
  <c r="V248"/>
  <c r="V247"/>
  <c r="V246"/>
  <c r="V245"/>
  <c r="V244"/>
  <c r="V243"/>
  <c r="V242"/>
  <c r="V241"/>
  <c r="V240"/>
  <c r="V239"/>
  <c r="V238"/>
  <c r="V237"/>
  <c r="V236"/>
  <c r="V235"/>
  <c r="V234"/>
  <c r="V233"/>
  <c r="V232"/>
  <c r="V231"/>
  <c r="V230"/>
  <c r="V229"/>
  <c r="V228"/>
  <c r="V227"/>
  <c r="V226"/>
  <c r="V225"/>
  <c r="V224"/>
  <c r="V223"/>
  <c r="V222"/>
  <c r="V221"/>
  <c r="V220"/>
  <c r="V219"/>
  <c r="V218"/>
  <c r="V217"/>
  <c r="V216"/>
  <c r="V215"/>
  <c r="V214"/>
  <c r="V213"/>
  <c r="V212"/>
  <c r="V211"/>
  <c r="V210"/>
  <c r="V209"/>
  <c r="V208"/>
  <c r="V207"/>
  <c r="V206"/>
  <c r="V205"/>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V15"/>
  <c r="V14"/>
  <c r="V13"/>
  <c r="V12"/>
  <c r="V11"/>
  <c r="V10"/>
  <c r="V9"/>
  <c r="V8"/>
  <c r="V7"/>
  <c r="V6"/>
  <c r="X6" s="1"/>
  <c r="G133" i="2"/>
  <c r="W606" i="12"/>
  <c r="O606"/>
  <c r="O605"/>
  <c r="O604"/>
  <c r="O603"/>
  <c r="O602"/>
  <c r="O601"/>
  <c r="O600"/>
  <c r="O599"/>
  <c r="O598"/>
  <c r="O597"/>
  <c r="O596"/>
  <c r="O595"/>
  <c r="O594"/>
  <c r="O593"/>
  <c r="O592"/>
  <c r="O591"/>
  <c r="O590"/>
  <c r="O589"/>
  <c r="O588"/>
  <c r="O587"/>
  <c r="O586"/>
  <c r="O585"/>
  <c r="O584"/>
  <c r="O583"/>
  <c r="O582"/>
  <c r="O581"/>
  <c r="O580"/>
  <c r="O579"/>
  <c r="O578"/>
  <c r="O577"/>
  <c r="O576"/>
  <c r="O575"/>
  <c r="O574"/>
  <c r="O573"/>
  <c r="O572"/>
  <c r="O571"/>
  <c r="O570"/>
  <c r="O569"/>
  <c r="O568"/>
  <c r="O567"/>
  <c r="O566"/>
  <c r="O565"/>
  <c r="O564"/>
  <c r="O563"/>
  <c r="O562"/>
  <c r="O561"/>
  <c r="O560"/>
  <c r="O559"/>
  <c r="O558"/>
  <c r="O557"/>
  <c r="O556"/>
  <c r="O555"/>
  <c r="O554"/>
  <c r="O553"/>
  <c r="O552"/>
  <c r="O551"/>
  <c r="O550"/>
  <c r="O549"/>
  <c r="O548"/>
  <c r="O547"/>
  <c r="O546"/>
  <c r="O545"/>
  <c r="O544"/>
  <c r="O543"/>
  <c r="O542"/>
  <c r="O541"/>
  <c r="O540"/>
  <c r="O539"/>
  <c r="O538"/>
  <c r="O537"/>
  <c r="O536"/>
  <c r="O535"/>
  <c r="O534"/>
  <c r="O533"/>
  <c r="O532"/>
  <c r="O531"/>
  <c r="O530"/>
  <c r="O529"/>
  <c r="O528"/>
  <c r="O527"/>
  <c r="O526"/>
  <c r="O525"/>
  <c r="O524"/>
  <c r="O523"/>
  <c r="O522"/>
  <c r="O521"/>
  <c r="O520"/>
  <c r="O519"/>
  <c r="O518"/>
  <c r="O517"/>
  <c r="O516"/>
  <c r="O515"/>
  <c r="O514"/>
  <c r="O513"/>
  <c r="O512"/>
  <c r="O511"/>
  <c r="O510"/>
  <c r="O509"/>
  <c r="O508"/>
  <c r="O507"/>
  <c r="O506"/>
  <c r="O505"/>
  <c r="O504"/>
  <c r="O503"/>
  <c r="O502"/>
  <c r="O501"/>
  <c r="O500"/>
  <c r="O499"/>
  <c r="O498"/>
  <c r="O497"/>
  <c r="O496"/>
  <c r="O495"/>
  <c r="O494"/>
  <c r="O493"/>
  <c r="O492"/>
  <c r="O491"/>
  <c r="O490"/>
  <c r="O489"/>
  <c r="O488"/>
  <c r="O487"/>
  <c r="O486"/>
  <c r="O485"/>
  <c r="O484"/>
  <c r="O483"/>
  <c r="O482"/>
  <c r="O481"/>
  <c r="O480"/>
  <c r="O479"/>
  <c r="O478"/>
  <c r="O477"/>
  <c r="O476"/>
  <c r="O475"/>
  <c r="O474"/>
  <c r="O473"/>
  <c r="O472"/>
  <c r="O471"/>
  <c r="O470"/>
  <c r="O469"/>
  <c r="O468"/>
  <c r="O467"/>
  <c r="O466"/>
  <c r="O465"/>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c r="O425"/>
  <c r="O424"/>
  <c r="O423"/>
  <c r="O422"/>
  <c r="O421"/>
  <c r="O420"/>
  <c r="O419"/>
  <c r="O418"/>
  <c r="O417"/>
  <c r="O416"/>
  <c r="O415"/>
  <c r="O414"/>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G95" i="2"/>
  <c r="G103"/>
  <c r="W64" i="1" s="1"/>
  <c r="G109" i="2"/>
  <c r="W65" i="1" s="1"/>
  <c r="G125" i="2"/>
  <c r="P606" i="12"/>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J6"/>
  <c r="E133" i="2"/>
  <c r="I606" i="12"/>
  <c r="E95" i="2"/>
  <c r="E103"/>
  <c r="E109"/>
  <c r="E125"/>
  <c r="B605" i="12"/>
  <c r="BM605" s="1"/>
  <c r="AY605"/>
  <c r="AR605"/>
  <c r="AD605"/>
  <c r="W605"/>
  <c r="P605"/>
  <c r="B604"/>
  <c r="BM604"/>
  <c r="I604"/>
  <c r="B603"/>
  <c r="BF603" s="1"/>
  <c r="AY603"/>
  <c r="AR603"/>
  <c r="AD603"/>
  <c r="W603"/>
  <c r="P603"/>
  <c r="B602"/>
  <c r="P602" s="1"/>
  <c r="BF602"/>
  <c r="AK602"/>
  <c r="AD602"/>
  <c r="B601"/>
  <c r="BM601" s="1"/>
  <c r="AY601"/>
  <c r="AR601"/>
  <c r="AD601"/>
  <c r="W601"/>
  <c r="P601"/>
  <c r="B600"/>
  <c r="B599"/>
  <c r="BF599" s="1"/>
  <c r="AY599"/>
  <c r="AR599"/>
  <c r="AD599"/>
  <c r="W599"/>
  <c r="P599"/>
  <c r="B598"/>
  <c r="BM598" s="1"/>
  <c r="AK598"/>
  <c r="AD598"/>
  <c r="B597"/>
  <c r="BM597" s="1"/>
  <c r="AY597"/>
  <c r="AR597"/>
  <c r="AD597"/>
  <c r="W597"/>
  <c r="P597"/>
  <c r="B596"/>
  <c r="BM596" s="1"/>
  <c r="AK596"/>
  <c r="AD596"/>
  <c r="B595"/>
  <c r="BF595" s="1"/>
  <c r="AY595"/>
  <c r="AR595"/>
  <c r="AD595"/>
  <c r="W595"/>
  <c r="P595"/>
  <c r="B594"/>
  <c r="BM594" s="1"/>
  <c r="AK594"/>
  <c r="AD594"/>
  <c r="B593"/>
  <c r="BM593" s="1"/>
  <c r="AY593"/>
  <c r="AR593"/>
  <c r="AD593"/>
  <c r="W593"/>
  <c r="P593"/>
  <c r="B592"/>
  <c r="BM592" s="1"/>
  <c r="AD592"/>
  <c r="B591"/>
  <c r="BF591" s="1"/>
  <c r="AY591"/>
  <c r="AR591"/>
  <c r="AD591"/>
  <c r="W591"/>
  <c r="P591"/>
  <c r="B590"/>
  <c r="AD590" s="1"/>
  <c r="BM590"/>
  <c r="BF590"/>
  <c r="AR590"/>
  <c r="AK590"/>
  <c r="P590"/>
  <c r="I590"/>
  <c r="B589"/>
  <c r="AR589" s="1"/>
  <c r="B588"/>
  <c r="BM588"/>
  <c r="AR588"/>
  <c r="AK588"/>
  <c r="P588"/>
  <c r="I588"/>
  <c r="B587"/>
  <c r="AK587" s="1"/>
  <c r="BM587"/>
  <c r="AY587"/>
  <c r="AR587"/>
  <c r="AD587"/>
  <c r="W587"/>
  <c r="I587"/>
  <c r="B586"/>
  <c r="B585"/>
  <c r="AK585" s="1"/>
  <c r="BF585"/>
  <c r="AD585"/>
  <c r="W585"/>
  <c r="B584"/>
  <c r="AY584" s="1"/>
  <c r="BM584"/>
  <c r="AR584"/>
  <c r="AK584"/>
  <c r="AD584"/>
  <c r="P584"/>
  <c r="I584"/>
  <c r="B583"/>
  <c r="AY583"/>
  <c r="B582"/>
  <c r="W582" s="1"/>
  <c r="BM582"/>
  <c r="BF582"/>
  <c r="AR582"/>
  <c r="AK582"/>
  <c r="AD582"/>
  <c r="P582"/>
  <c r="I582"/>
  <c r="B581"/>
  <c r="AK581" s="1"/>
  <c r="BF581"/>
  <c r="AD581"/>
  <c r="W581"/>
  <c r="B580"/>
  <c r="AY580" s="1"/>
  <c r="BM580"/>
  <c r="AR580"/>
  <c r="AK580"/>
  <c r="AD580"/>
  <c r="P580"/>
  <c r="I580"/>
  <c r="B579"/>
  <c r="AY579" s="1"/>
  <c r="B578"/>
  <c r="W578" s="1"/>
  <c r="BM578"/>
  <c r="BF578"/>
  <c r="AR578"/>
  <c r="AK578"/>
  <c r="AD578"/>
  <c r="P578"/>
  <c r="I578"/>
  <c r="B577"/>
  <c r="AK577" s="1"/>
  <c r="BF577"/>
  <c r="AD577"/>
  <c r="W577"/>
  <c r="B576"/>
  <c r="AY576" s="1"/>
  <c r="BM576"/>
  <c r="AR576"/>
  <c r="AK576"/>
  <c r="AD576"/>
  <c r="P576"/>
  <c r="I576"/>
  <c r="B575"/>
  <c r="AD575" s="1"/>
  <c r="AY575"/>
  <c r="B574"/>
  <c r="W574" s="1"/>
  <c r="BM574"/>
  <c r="BF574"/>
  <c r="AR574"/>
  <c r="AK574"/>
  <c r="AD574"/>
  <c r="P574"/>
  <c r="I574"/>
  <c r="B573"/>
  <c r="AK573" s="1"/>
  <c r="BF573"/>
  <c r="AD573"/>
  <c r="W573"/>
  <c r="B572"/>
  <c r="AY572" s="1"/>
  <c r="BM572"/>
  <c r="AR572"/>
  <c r="AK572"/>
  <c r="AD572"/>
  <c r="P572"/>
  <c r="I572"/>
  <c r="B571"/>
  <c r="AY571" s="1"/>
  <c r="AD571"/>
  <c r="B570"/>
  <c r="W570" s="1"/>
  <c r="BM570"/>
  <c r="BF570"/>
  <c r="AR570"/>
  <c r="AK570"/>
  <c r="AD570"/>
  <c r="P570"/>
  <c r="I570"/>
  <c r="B569"/>
  <c r="AK569" s="1"/>
  <c r="BF569"/>
  <c r="AD569"/>
  <c r="W569"/>
  <c r="B568"/>
  <c r="AY568" s="1"/>
  <c r="BM568"/>
  <c r="AR568"/>
  <c r="AK568"/>
  <c r="AD568"/>
  <c r="P568"/>
  <c r="I568"/>
  <c r="B567"/>
  <c r="AY567"/>
  <c r="B566"/>
  <c r="W566" s="1"/>
  <c r="BM566"/>
  <c r="BF566"/>
  <c r="AR566"/>
  <c r="AK566"/>
  <c r="AD566"/>
  <c r="P566"/>
  <c r="I566"/>
  <c r="B565"/>
  <c r="AK565" s="1"/>
  <c r="BF565"/>
  <c r="AD565"/>
  <c r="W565"/>
  <c r="B564"/>
  <c r="AY564" s="1"/>
  <c r="BM564"/>
  <c r="AR564"/>
  <c r="AK564"/>
  <c r="AD564"/>
  <c r="P564"/>
  <c r="I564"/>
  <c r="B563"/>
  <c r="B562"/>
  <c r="W562" s="1"/>
  <c r="BM562"/>
  <c r="BF562"/>
  <c r="AR562"/>
  <c r="AK562"/>
  <c r="AD562"/>
  <c r="P562"/>
  <c r="I562"/>
  <c r="B561"/>
  <c r="AK561" s="1"/>
  <c r="BF561"/>
  <c r="AD561"/>
  <c r="W561"/>
  <c r="B560"/>
  <c r="AY560" s="1"/>
  <c r="BM560"/>
  <c r="AR560"/>
  <c r="AK560"/>
  <c r="AD560"/>
  <c r="P560"/>
  <c r="I560"/>
  <c r="B559"/>
  <c r="AD559" s="1"/>
  <c r="AY559"/>
  <c r="B558"/>
  <c r="W558" s="1"/>
  <c r="BM558"/>
  <c r="BF558"/>
  <c r="AR558"/>
  <c r="AK558"/>
  <c r="AD558"/>
  <c r="P558"/>
  <c r="I558"/>
  <c r="B557"/>
  <c r="AK557" s="1"/>
  <c r="BF557"/>
  <c r="AD557"/>
  <c r="W557"/>
  <c r="B556"/>
  <c r="AY556" s="1"/>
  <c r="BM556"/>
  <c r="AR556"/>
  <c r="AK556"/>
  <c r="AD556"/>
  <c r="P556"/>
  <c r="I556"/>
  <c r="B555"/>
  <c r="AY555" s="1"/>
  <c r="AD555"/>
  <c r="B554"/>
  <c r="W554" s="1"/>
  <c r="BM554"/>
  <c r="BF554"/>
  <c r="AR554"/>
  <c r="AK554"/>
  <c r="AD554"/>
  <c r="P554"/>
  <c r="I554"/>
  <c r="B553"/>
  <c r="AK553" s="1"/>
  <c r="BF553"/>
  <c r="AD553"/>
  <c r="W553"/>
  <c r="B552"/>
  <c r="AY552" s="1"/>
  <c r="BM552"/>
  <c r="AR552"/>
  <c r="AK552"/>
  <c r="AD552"/>
  <c r="P552"/>
  <c r="I552"/>
  <c r="B551"/>
  <c r="AY551"/>
  <c r="B550"/>
  <c r="W550" s="1"/>
  <c r="BM550"/>
  <c r="BF550"/>
  <c r="AR550"/>
  <c r="AK550"/>
  <c r="AD550"/>
  <c r="P550"/>
  <c r="I550"/>
  <c r="B549"/>
  <c r="AK549" s="1"/>
  <c r="BF549"/>
  <c r="AD549"/>
  <c r="W549"/>
  <c r="B548"/>
  <c r="AY548" s="1"/>
  <c r="BM548"/>
  <c r="BF548"/>
  <c r="AR548"/>
  <c r="AK548"/>
  <c r="AD548"/>
  <c r="P548"/>
  <c r="I548"/>
  <c r="B547"/>
  <c r="B546"/>
  <c r="W546" s="1"/>
  <c r="BM546"/>
  <c r="AR546"/>
  <c r="AK546"/>
  <c r="AD546"/>
  <c r="P546"/>
  <c r="I546"/>
  <c r="B545"/>
  <c r="AK545" s="1"/>
  <c r="BF545"/>
  <c r="AD545"/>
  <c r="W545"/>
  <c r="B544"/>
  <c r="AY544" s="1"/>
  <c r="BM544"/>
  <c r="BF544"/>
  <c r="AR544"/>
  <c r="AK544"/>
  <c r="AD544"/>
  <c r="P544"/>
  <c r="I544"/>
  <c r="B543"/>
  <c r="AY543" s="1"/>
  <c r="B542"/>
  <c r="W542" s="1"/>
  <c r="BM542"/>
  <c r="BF542"/>
  <c r="AR542"/>
  <c r="AK542"/>
  <c r="AD542"/>
  <c r="P542"/>
  <c r="I542"/>
  <c r="B541"/>
  <c r="BF541"/>
  <c r="AD541"/>
  <c r="W541"/>
  <c r="B540"/>
  <c r="AY540" s="1"/>
  <c r="BM540"/>
  <c r="AR540"/>
  <c r="AK540"/>
  <c r="AD540"/>
  <c r="P540"/>
  <c r="I540"/>
  <c r="B539"/>
  <c r="BF539"/>
  <c r="AD539"/>
  <c r="W539"/>
  <c r="B538"/>
  <c r="W538" s="1"/>
  <c r="BM538"/>
  <c r="BF538"/>
  <c r="AR538"/>
  <c r="AK538"/>
  <c r="AD538"/>
  <c r="P538"/>
  <c r="I538"/>
  <c r="B537"/>
  <c r="BF537"/>
  <c r="AD537"/>
  <c r="W537"/>
  <c r="P537"/>
  <c r="B536"/>
  <c r="BM536" s="1"/>
  <c r="AR536"/>
  <c r="B535"/>
  <c r="BF535"/>
  <c r="AY535"/>
  <c r="AR535"/>
  <c r="AD535"/>
  <c r="W535"/>
  <c r="P535"/>
  <c r="B534"/>
  <c r="B533"/>
  <c r="AD533"/>
  <c r="W533"/>
  <c r="P533"/>
  <c r="B532"/>
  <c r="BM532" s="1"/>
  <c r="BF532"/>
  <c r="AR532"/>
  <c r="AD532"/>
  <c r="I532"/>
  <c r="B531"/>
  <c r="BF531" s="1"/>
  <c r="AY531"/>
  <c r="AR531"/>
  <c r="AD531"/>
  <c r="P531"/>
  <c r="B530"/>
  <c r="BM530"/>
  <c r="BF530"/>
  <c r="AR530"/>
  <c r="AK530"/>
  <c r="AD530"/>
  <c r="P530"/>
  <c r="I530"/>
  <c r="B529"/>
  <c r="AR529"/>
  <c r="P529"/>
  <c r="B528"/>
  <c r="BM528"/>
  <c r="AR528"/>
  <c r="AK528"/>
  <c r="AD528"/>
  <c r="P528"/>
  <c r="B527"/>
  <c r="BF527"/>
  <c r="AY527"/>
  <c r="AR527"/>
  <c r="W527"/>
  <c r="P527"/>
  <c r="B526"/>
  <c r="BM526" s="1"/>
  <c r="AR526"/>
  <c r="AD526"/>
  <c r="P526"/>
  <c r="B525"/>
  <c r="BF525" s="1"/>
  <c r="AY525"/>
  <c r="W525"/>
  <c r="P525"/>
  <c r="B524"/>
  <c r="B523"/>
  <c r="P523"/>
  <c r="B522"/>
  <c r="BM522"/>
  <c r="BF522"/>
  <c r="AR522"/>
  <c r="AK522"/>
  <c r="P522"/>
  <c r="I522"/>
  <c r="B521"/>
  <c r="BF521"/>
  <c r="AD521"/>
  <c r="P521"/>
  <c r="B520"/>
  <c r="BM520" s="1"/>
  <c r="AR520"/>
  <c r="AK520"/>
  <c r="P520"/>
  <c r="B519"/>
  <c r="BF519"/>
  <c r="AY519"/>
  <c r="AR519"/>
  <c r="AD519"/>
  <c r="W519"/>
  <c r="P519"/>
  <c r="B518"/>
  <c r="BM518"/>
  <c r="B517"/>
  <c r="AY517"/>
  <c r="AD517"/>
  <c r="W517"/>
  <c r="P517"/>
  <c r="B516"/>
  <c r="BM516" s="1"/>
  <c r="BF516"/>
  <c r="AR516"/>
  <c r="AD516"/>
  <c r="I516"/>
  <c r="B515"/>
  <c r="BF515" s="1"/>
  <c r="AY515"/>
  <c r="AD515"/>
  <c r="P515"/>
  <c r="B514"/>
  <c r="BM514"/>
  <c r="BF514"/>
  <c r="AR514"/>
  <c r="AK514"/>
  <c r="AD514"/>
  <c r="P514"/>
  <c r="I514"/>
  <c r="B513"/>
  <c r="AR513" s="1"/>
  <c r="B512"/>
  <c r="BM512"/>
  <c r="AR512"/>
  <c r="AK512"/>
  <c r="AD512"/>
  <c r="P512"/>
  <c r="B511"/>
  <c r="BF511"/>
  <c r="AY511"/>
  <c r="AR511"/>
  <c r="W511"/>
  <c r="P511"/>
  <c r="B510"/>
  <c r="BM510" s="1"/>
  <c r="AR510"/>
  <c r="AD510"/>
  <c r="P510"/>
  <c r="I510"/>
  <c r="B509"/>
  <c r="P509" s="1"/>
  <c r="BF509"/>
  <c r="AK509"/>
  <c r="AD509"/>
  <c r="I509"/>
  <c r="B508"/>
  <c r="BM508"/>
  <c r="BF508"/>
  <c r="AY508"/>
  <c r="AR508"/>
  <c r="AK508"/>
  <c r="AD508"/>
  <c r="W508"/>
  <c r="P508"/>
  <c r="I508"/>
  <c r="B507"/>
  <c r="I507" s="1"/>
  <c r="B506"/>
  <c r="BF506" s="1"/>
  <c r="BM506"/>
  <c r="AY506"/>
  <c r="AR506"/>
  <c r="AK506"/>
  <c r="AD506"/>
  <c r="W506"/>
  <c r="P506"/>
  <c r="I506"/>
  <c r="B505"/>
  <c r="P505" s="1"/>
  <c r="BF505"/>
  <c r="AK505"/>
  <c r="AD505"/>
  <c r="I505"/>
  <c r="B504"/>
  <c r="BM504"/>
  <c r="BF504"/>
  <c r="AY504"/>
  <c r="AR504"/>
  <c r="AK504"/>
  <c r="AD504"/>
  <c r="W504"/>
  <c r="P504"/>
  <c r="I504"/>
  <c r="B503"/>
  <c r="I503" s="1"/>
  <c r="B502"/>
  <c r="BF502" s="1"/>
  <c r="BM502"/>
  <c r="AY502"/>
  <c r="AR502"/>
  <c r="AK502"/>
  <c r="AD502"/>
  <c r="W502"/>
  <c r="P502"/>
  <c r="I502"/>
  <c r="B501"/>
  <c r="P501" s="1"/>
  <c r="BF501"/>
  <c r="AK501"/>
  <c r="AD501"/>
  <c r="I501"/>
  <c r="B500"/>
  <c r="BF500" s="1"/>
  <c r="BM500"/>
  <c r="AY500"/>
  <c r="AR500"/>
  <c r="AK500"/>
  <c r="AD500"/>
  <c r="W500"/>
  <c r="P500"/>
  <c r="I500"/>
  <c r="B499"/>
  <c r="B498"/>
  <c r="BF498" s="1"/>
  <c r="BM498"/>
  <c r="AY498"/>
  <c r="AR498"/>
  <c r="AK498"/>
  <c r="AD498"/>
  <c r="W498"/>
  <c r="P498"/>
  <c r="I498"/>
  <c r="B497"/>
  <c r="P497" s="1"/>
  <c r="BF497"/>
  <c r="AK497"/>
  <c r="AD497"/>
  <c r="I497"/>
  <c r="B496"/>
  <c r="BM496"/>
  <c r="BF496"/>
  <c r="AY496"/>
  <c r="AR496"/>
  <c r="AK496"/>
  <c r="AD496"/>
  <c r="W496"/>
  <c r="P496"/>
  <c r="I496"/>
  <c r="B495"/>
  <c r="BM495" s="1"/>
  <c r="B494"/>
  <c r="BF494" s="1"/>
  <c r="BM494"/>
  <c r="AY494"/>
  <c r="AR494"/>
  <c r="AK494"/>
  <c r="AD494"/>
  <c r="W494"/>
  <c r="P494"/>
  <c r="I494"/>
  <c r="B493"/>
  <c r="P493" s="1"/>
  <c r="BF493"/>
  <c r="AK493"/>
  <c r="AD493"/>
  <c r="I493"/>
  <c r="B492"/>
  <c r="BM492"/>
  <c r="BF492"/>
  <c r="AY492"/>
  <c r="AR492"/>
  <c r="AK492"/>
  <c r="AD492"/>
  <c r="W492"/>
  <c r="P492"/>
  <c r="I492"/>
  <c r="B491"/>
  <c r="BM491"/>
  <c r="B490"/>
  <c r="BF490" s="1"/>
  <c r="BM490"/>
  <c r="AY490"/>
  <c r="AR490"/>
  <c r="AK490"/>
  <c r="AD490"/>
  <c r="W490"/>
  <c r="P490"/>
  <c r="I490"/>
  <c r="B489"/>
  <c r="P489" s="1"/>
  <c r="BF489"/>
  <c r="AK489"/>
  <c r="AD489"/>
  <c r="I489"/>
  <c r="B488"/>
  <c r="BM488"/>
  <c r="BF488"/>
  <c r="AY488"/>
  <c r="AR488"/>
  <c r="AK488"/>
  <c r="AD488"/>
  <c r="W488"/>
  <c r="P488"/>
  <c r="I488"/>
  <c r="B487"/>
  <c r="BM487" s="1"/>
  <c r="B486"/>
  <c r="BF486" s="1"/>
  <c r="BM486"/>
  <c r="AY486"/>
  <c r="AR486"/>
  <c r="AK486"/>
  <c r="AD486"/>
  <c r="W486"/>
  <c r="P486"/>
  <c r="I486"/>
  <c r="B485"/>
  <c r="P485" s="1"/>
  <c r="BF485"/>
  <c r="AK485"/>
  <c r="AD485"/>
  <c r="I485"/>
  <c r="B484"/>
  <c r="BM484"/>
  <c r="BF484"/>
  <c r="AY484"/>
  <c r="AR484"/>
  <c r="AK484"/>
  <c r="AD484"/>
  <c r="W484"/>
  <c r="P484"/>
  <c r="I484"/>
  <c r="B483"/>
  <c r="BM483"/>
  <c r="B482"/>
  <c r="BF482" s="1"/>
  <c r="BM482"/>
  <c r="AY482"/>
  <c r="AR482"/>
  <c r="AK482"/>
  <c r="AD482"/>
  <c r="W482"/>
  <c r="P482"/>
  <c r="I482"/>
  <c r="B481"/>
  <c r="P481" s="1"/>
  <c r="BF481"/>
  <c r="AK481"/>
  <c r="AD481"/>
  <c r="I481"/>
  <c r="B480"/>
  <c r="BM480"/>
  <c r="BF480"/>
  <c r="AY480"/>
  <c r="AR480"/>
  <c r="AK480"/>
  <c r="AD480"/>
  <c r="W480"/>
  <c r="P480"/>
  <c r="I480"/>
  <c r="B479"/>
  <c r="BM479"/>
  <c r="B478"/>
  <c r="BF478" s="1"/>
  <c r="BM478"/>
  <c r="AY478"/>
  <c r="AR478"/>
  <c r="AK478"/>
  <c r="AD478"/>
  <c r="W478"/>
  <c r="P478"/>
  <c r="I478"/>
  <c r="B477"/>
  <c r="P477" s="1"/>
  <c r="BF477"/>
  <c r="AK477"/>
  <c r="AD477"/>
  <c r="I477"/>
  <c r="B476"/>
  <c r="BM476"/>
  <c r="BF476"/>
  <c r="AY476"/>
  <c r="AR476"/>
  <c r="AK476"/>
  <c r="AD476"/>
  <c r="W476"/>
  <c r="P476"/>
  <c r="I476"/>
  <c r="B475"/>
  <c r="BM475" s="1"/>
  <c r="B474"/>
  <c r="BF474" s="1"/>
  <c r="BM474"/>
  <c r="AY474"/>
  <c r="AR474"/>
  <c r="AK474"/>
  <c r="AD474"/>
  <c r="W474"/>
  <c r="P474"/>
  <c r="I474"/>
  <c r="B473"/>
  <c r="P473" s="1"/>
  <c r="BF473"/>
  <c r="AK473"/>
  <c r="AD473"/>
  <c r="I473"/>
  <c r="B472"/>
  <c r="BM472"/>
  <c r="BF472"/>
  <c r="AY472"/>
  <c r="AR472"/>
  <c r="AK472"/>
  <c r="AD472"/>
  <c r="W472"/>
  <c r="P472"/>
  <c r="I472"/>
  <c r="B471"/>
  <c r="BM471"/>
  <c r="B470"/>
  <c r="BF470" s="1"/>
  <c r="BM470"/>
  <c r="AY470"/>
  <c r="AR470"/>
  <c r="AK470"/>
  <c r="AD470"/>
  <c r="W470"/>
  <c r="P470"/>
  <c r="I470"/>
  <c r="B469"/>
  <c r="P469" s="1"/>
  <c r="BF469"/>
  <c r="AK469"/>
  <c r="AD469"/>
  <c r="I469"/>
  <c r="B468"/>
  <c r="BM468"/>
  <c r="BF468"/>
  <c r="AY468"/>
  <c r="AR468"/>
  <c r="AK468"/>
  <c r="AD468"/>
  <c r="W468"/>
  <c r="P468"/>
  <c r="I468"/>
  <c r="B467"/>
  <c r="B466"/>
  <c r="BF466" s="1"/>
  <c r="BM466"/>
  <c r="AY466"/>
  <c r="AR466"/>
  <c r="AK466"/>
  <c r="AD466"/>
  <c r="W466"/>
  <c r="P466"/>
  <c r="I466"/>
  <c r="B465"/>
  <c r="P465" s="1"/>
  <c r="BF465"/>
  <c r="AK465"/>
  <c r="AD465"/>
  <c r="I465"/>
  <c r="B464"/>
  <c r="BF464" s="1"/>
  <c r="BM464"/>
  <c r="AY464"/>
  <c r="AR464"/>
  <c r="AK464"/>
  <c r="AD464"/>
  <c r="W464"/>
  <c r="P464"/>
  <c r="I464"/>
  <c r="B463"/>
  <c r="BM463"/>
  <c r="AD463"/>
  <c r="I463"/>
  <c r="B462"/>
  <c r="BF462" s="1"/>
  <c r="BM462"/>
  <c r="AY462"/>
  <c r="AR462"/>
  <c r="AK462"/>
  <c r="AD462"/>
  <c r="W462"/>
  <c r="P462"/>
  <c r="I462"/>
  <c r="B461"/>
  <c r="P461" s="1"/>
  <c r="BF461"/>
  <c r="AK461"/>
  <c r="AD461"/>
  <c r="I461"/>
  <c r="B460"/>
  <c r="BM460"/>
  <c r="BF460"/>
  <c r="AY460"/>
  <c r="AR460"/>
  <c r="AK460"/>
  <c r="AD460"/>
  <c r="W460"/>
  <c r="P460"/>
  <c r="I460"/>
  <c r="B459"/>
  <c r="BM459"/>
  <c r="AD459"/>
  <c r="I459"/>
  <c r="B458"/>
  <c r="BF458" s="1"/>
  <c r="BM458"/>
  <c r="AY458"/>
  <c r="AR458"/>
  <c r="AK458"/>
  <c r="AD458"/>
  <c r="W458"/>
  <c r="P458"/>
  <c r="I458"/>
  <c r="B457"/>
  <c r="P457" s="1"/>
  <c r="BF457"/>
  <c r="AK457"/>
  <c r="AD457"/>
  <c r="I457"/>
  <c r="B456"/>
  <c r="BM456"/>
  <c r="BF456"/>
  <c r="AY456"/>
  <c r="AR456"/>
  <c r="AK456"/>
  <c r="AD456"/>
  <c r="W456"/>
  <c r="P456"/>
  <c r="I456"/>
  <c r="B455"/>
  <c r="BM455"/>
  <c r="AD455"/>
  <c r="I455"/>
  <c r="B454"/>
  <c r="BF454" s="1"/>
  <c r="BM454"/>
  <c r="AY454"/>
  <c r="AR454"/>
  <c r="AK454"/>
  <c r="AD454"/>
  <c r="W454"/>
  <c r="P454"/>
  <c r="I454"/>
  <c r="B453"/>
  <c r="P453" s="1"/>
  <c r="BF453"/>
  <c r="AK453"/>
  <c r="AD453"/>
  <c r="I453"/>
  <c r="B452"/>
  <c r="BM452"/>
  <c r="BF452"/>
  <c r="AY452"/>
  <c r="AR452"/>
  <c r="AK452"/>
  <c r="AD452"/>
  <c r="W452"/>
  <c r="P452"/>
  <c r="I452"/>
  <c r="B451"/>
  <c r="BM451"/>
  <c r="AD451"/>
  <c r="I451"/>
  <c r="B450"/>
  <c r="BF450" s="1"/>
  <c r="BM450"/>
  <c r="AY450"/>
  <c r="AR450"/>
  <c r="AK450"/>
  <c r="AD450"/>
  <c r="W450"/>
  <c r="P450"/>
  <c r="I450"/>
  <c r="B449"/>
  <c r="P449" s="1"/>
  <c r="BF449"/>
  <c r="AK449"/>
  <c r="AD449"/>
  <c r="I449"/>
  <c r="B448"/>
  <c r="BM448"/>
  <c r="BF448"/>
  <c r="AY448"/>
  <c r="AR448"/>
  <c r="AK448"/>
  <c r="AD448"/>
  <c r="W448"/>
  <c r="P448"/>
  <c r="I448"/>
  <c r="B447"/>
  <c r="BM447"/>
  <c r="BF447"/>
  <c r="AK447"/>
  <c r="AD447"/>
  <c r="I447"/>
  <c r="B446"/>
  <c r="BF446" s="1"/>
  <c r="BM446"/>
  <c r="AY446"/>
  <c r="AR446"/>
  <c r="AK446"/>
  <c r="AD446"/>
  <c r="W446"/>
  <c r="P446"/>
  <c r="I446"/>
  <c r="B445"/>
  <c r="BM445" s="1"/>
  <c r="AK445"/>
  <c r="AD445"/>
  <c r="B444"/>
  <c r="BM444"/>
  <c r="BF444"/>
  <c r="AY444"/>
  <c r="AR444"/>
  <c r="AK444"/>
  <c r="AD444"/>
  <c r="W444"/>
  <c r="P444"/>
  <c r="I444"/>
  <c r="B443"/>
  <c r="BM443" s="1"/>
  <c r="BF443"/>
  <c r="AK443"/>
  <c r="AD443"/>
  <c r="B442"/>
  <c r="BF442" s="1"/>
  <c r="BM442"/>
  <c r="AY442"/>
  <c r="AR442"/>
  <c r="AK442"/>
  <c r="AD442"/>
  <c r="W442"/>
  <c r="P442"/>
  <c r="I442"/>
  <c r="B441"/>
  <c r="AD441" s="1"/>
  <c r="AK441"/>
  <c r="B440"/>
  <c r="BM440"/>
  <c r="BF440"/>
  <c r="AY440"/>
  <c r="AR440"/>
  <c r="AK440"/>
  <c r="AD440"/>
  <c r="W440"/>
  <c r="P440"/>
  <c r="I440"/>
  <c r="B439"/>
  <c r="BM439" s="1"/>
  <c r="AD439"/>
  <c r="B438"/>
  <c r="BF438" s="1"/>
  <c r="BM438"/>
  <c r="AY438"/>
  <c r="AR438"/>
  <c r="AK438"/>
  <c r="AD438"/>
  <c r="W438"/>
  <c r="P438"/>
  <c r="I438"/>
  <c r="B437"/>
  <c r="BM437" s="1"/>
  <c r="AD437"/>
  <c r="B436"/>
  <c r="BF436" s="1"/>
  <c r="BM436"/>
  <c r="AY436"/>
  <c r="AR436"/>
  <c r="AK436"/>
  <c r="AD436"/>
  <c r="W436"/>
  <c r="P436"/>
  <c r="I436"/>
  <c r="B435"/>
  <c r="AD435" s="1"/>
  <c r="BM435"/>
  <c r="BF435"/>
  <c r="AY435"/>
  <c r="AK435"/>
  <c r="W435"/>
  <c r="I435"/>
  <c r="B434"/>
  <c r="BF434" s="1"/>
  <c r="BM434"/>
  <c r="AY434"/>
  <c r="AR434"/>
  <c r="AK434"/>
  <c r="AD434"/>
  <c r="W434"/>
  <c r="P434"/>
  <c r="I434"/>
  <c r="B433"/>
  <c r="BM433" s="1"/>
  <c r="BF433"/>
  <c r="AD433"/>
  <c r="W433"/>
  <c r="I433"/>
  <c r="B432"/>
  <c r="B431"/>
  <c r="BM431"/>
  <c r="BF431"/>
  <c r="AY431"/>
  <c r="AR431"/>
  <c r="AK431"/>
  <c r="AD431"/>
  <c r="W431"/>
  <c r="P431"/>
  <c r="I431"/>
  <c r="B430"/>
  <c r="AK430" s="1"/>
  <c r="BF430"/>
  <c r="AD430"/>
  <c r="W430"/>
  <c r="B429"/>
  <c r="BF429" s="1"/>
  <c r="BM429"/>
  <c r="AY429"/>
  <c r="AR429"/>
  <c r="AK429"/>
  <c r="AD429"/>
  <c r="W429"/>
  <c r="P429"/>
  <c r="I429"/>
  <c r="B428"/>
  <c r="AY428"/>
  <c r="AD428"/>
  <c r="B427"/>
  <c r="BM427"/>
  <c r="BF427"/>
  <c r="AY427"/>
  <c r="AR427"/>
  <c r="AK427"/>
  <c r="AD427"/>
  <c r="W427"/>
  <c r="P427"/>
  <c r="I427"/>
  <c r="B426"/>
  <c r="AK426" s="1"/>
  <c r="BF426"/>
  <c r="AD426"/>
  <c r="W426"/>
  <c r="B425"/>
  <c r="BF425" s="1"/>
  <c r="BM425"/>
  <c r="AY425"/>
  <c r="AR425"/>
  <c r="AK425"/>
  <c r="AD425"/>
  <c r="W425"/>
  <c r="P425"/>
  <c r="I425"/>
  <c r="B424"/>
  <c r="AY424"/>
  <c r="AD424"/>
  <c r="B423"/>
  <c r="BM423"/>
  <c r="BF423"/>
  <c r="AY423"/>
  <c r="AR423"/>
  <c r="AK423"/>
  <c r="AD423"/>
  <c r="W423"/>
  <c r="P423"/>
  <c r="I423"/>
  <c r="B422"/>
  <c r="AK422" s="1"/>
  <c r="BF422"/>
  <c r="AD422"/>
  <c r="W422"/>
  <c r="B421"/>
  <c r="BF421" s="1"/>
  <c r="BM421"/>
  <c r="AY421"/>
  <c r="AR421"/>
  <c r="AK421"/>
  <c r="AD421"/>
  <c r="W421"/>
  <c r="P421"/>
  <c r="I421"/>
  <c r="B420"/>
  <c r="AY420" s="1"/>
  <c r="B419"/>
  <c r="BM419"/>
  <c r="BF419"/>
  <c r="AY419"/>
  <c r="AR419"/>
  <c r="AK419"/>
  <c r="AD419"/>
  <c r="W419"/>
  <c r="P419"/>
  <c r="I419"/>
  <c r="B418"/>
  <c r="AK418" s="1"/>
  <c r="BF418"/>
  <c r="AD418"/>
  <c r="W418"/>
  <c r="B417"/>
  <c r="BF417" s="1"/>
  <c r="BM417"/>
  <c r="AY417"/>
  <c r="AR417"/>
  <c r="AK417"/>
  <c r="AD417"/>
  <c r="W417"/>
  <c r="P417"/>
  <c r="I417"/>
  <c r="B416"/>
  <c r="B415"/>
  <c r="BM415"/>
  <c r="BF415"/>
  <c r="AY415"/>
  <c r="AR415"/>
  <c r="AK415"/>
  <c r="AD415"/>
  <c r="W415"/>
  <c r="P415"/>
  <c r="I415"/>
  <c r="B414"/>
  <c r="AK414" s="1"/>
  <c r="BF414"/>
  <c r="AD414"/>
  <c r="W414"/>
  <c r="B413"/>
  <c r="BF413" s="1"/>
  <c r="BM413"/>
  <c r="AY413"/>
  <c r="AR413"/>
  <c r="AK413"/>
  <c r="AD413"/>
  <c r="W413"/>
  <c r="P413"/>
  <c r="I413"/>
  <c r="B412"/>
  <c r="AY412"/>
  <c r="AD412"/>
  <c r="B411"/>
  <c r="BM411"/>
  <c r="BF411"/>
  <c r="AY411"/>
  <c r="AR411"/>
  <c r="AK411"/>
  <c r="AD411"/>
  <c r="W411"/>
  <c r="P411"/>
  <c r="I411"/>
  <c r="B410"/>
  <c r="AK410" s="1"/>
  <c r="BF410"/>
  <c r="AD410"/>
  <c r="W410"/>
  <c r="B409"/>
  <c r="BF409" s="1"/>
  <c r="BM409"/>
  <c r="AY409"/>
  <c r="AR409"/>
  <c r="AK409"/>
  <c r="AD409"/>
  <c r="W409"/>
  <c r="P409"/>
  <c r="I409"/>
  <c r="B408"/>
  <c r="AY408"/>
  <c r="AD408"/>
  <c r="B407"/>
  <c r="BM407"/>
  <c r="BF407"/>
  <c r="AY407"/>
  <c r="AR407"/>
  <c r="AK407"/>
  <c r="AD407"/>
  <c r="W407"/>
  <c r="P407"/>
  <c r="I407"/>
  <c r="B406"/>
  <c r="AK406" s="1"/>
  <c r="BF406"/>
  <c r="AD406"/>
  <c r="W406"/>
  <c r="B405"/>
  <c r="BF405" s="1"/>
  <c r="BM405"/>
  <c r="AY405"/>
  <c r="AR405"/>
  <c r="AK405"/>
  <c r="AD405"/>
  <c r="W405"/>
  <c r="P405"/>
  <c r="I405"/>
  <c r="B404"/>
  <c r="AY404" s="1"/>
  <c r="B403"/>
  <c r="BM403"/>
  <c r="BF403"/>
  <c r="AY403"/>
  <c r="AR403"/>
  <c r="AK403"/>
  <c r="AD403"/>
  <c r="W403"/>
  <c r="P403"/>
  <c r="I403"/>
  <c r="B402"/>
  <c r="AK402" s="1"/>
  <c r="BF402"/>
  <c r="AD402"/>
  <c r="W402"/>
  <c r="B401"/>
  <c r="BF401" s="1"/>
  <c r="BM401"/>
  <c r="AY401"/>
  <c r="AR401"/>
  <c r="AK401"/>
  <c r="AD401"/>
  <c r="W401"/>
  <c r="P401"/>
  <c r="I401"/>
  <c r="B400"/>
  <c r="B399"/>
  <c r="BM399"/>
  <c r="BF399"/>
  <c r="AY399"/>
  <c r="AR399"/>
  <c r="AK399"/>
  <c r="AD399"/>
  <c r="W399"/>
  <c r="P399"/>
  <c r="I399"/>
  <c r="B398"/>
  <c r="AK398" s="1"/>
  <c r="BF398"/>
  <c r="AD398"/>
  <c r="W398"/>
  <c r="B397"/>
  <c r="BF397" s="1"/>
  <c r="BM397"/>
  <c r="AY397"/>
  <c r="AR397"/>
  <c r="AK397"/>
  <c r="AD397"/>
  <c r="W397"/>
  <c r="P397"/>
  <c r="I397"/>
  <c r="B396"/>
  <c r="AY396"/>
  <c r="AD396"/>
  <c r="B395"/>
  <c r="BM395"/>
  <c r="BF395"/>
  <c r="AY395"/>
  <c r="AR395"/>
  <c r="AK395"/>
  <c r="AD395"/>
  <c r="W395"/>
  <c r="P395"/>
  <c r="I395"/>
  <c r="B394"/>
  <c r="AK394" s="1"/>
  <c r="BF394"/>
  <c r="AD394"/>
  <c r="W394"/>
  <c r="B393"/>
  <c r="BF393" s="1"/>
  <c r="BM393"/>
  <c r="AY393"/>
  <c r="AR393"/>
  <c r="AK393"/>
  <c r="AD393"/>
  <c r="W393"/>
  <c r="P393"/>
  <c r="I393"/>
  <c r="B392"/>
  <c r="AY392"/>
  <c r="AD392"/>
  <c r="B391"/>
  <c r="BM391"/>
  <c r="BF391"/>
  <c r="AY391"/>
  <c r="AR391"/>
  <c r="AK391"/>
  <c r="AD391"/>
  <c r="W391"/>
  <c r="P391"/>
  <c r="I391"/>
  <c r="B390"/>
  <c r="AK390" s="1"/>
  <c r="BF390"/>
  <c r="AD390"/>
  <c r="W390"/>
  <c r="B389"/>
  <c r="BF389" s="1"/>
  <c r="BM389"/>
  <c r="AY389"/>
  <c r="AR389"/>
  <c r="AK389"/>
  <c r="AD389"/>
  <c r="W389"/>
  <c r="P389"/>
  <c r="I389"/>
  <c r="B388"/>
  <c r="AY388" s="1"/>
  <c r="B387"/>
  <c r="BM387"/>
  <c r="BF387"/>
  <c r="AY387"/>
  <c r="AR387"/>
  <c r="AK387"/>
  <c r="AD387"/>
  <c r="W387"/>
  <c r="P387"/>
  <c r="I387"/>
  <c r="B386"/>
  <c r="AK386" s="1"/>
  <c r="BF386"/>
  <c r="AD386"/>
  <c r="W386"/>
  <c r="B385"/>
  <c r="BF385" s="1"/>
  <c r="BM385"/>
  <c r="AY385"/>
  <c r="AR385"/>
  <c r="AK385"/>
  <c r="AD385"/>
  <c r="W385"/>
  <c r="P385"/>
  <c r="I385"/>
  <c r="B384"/>
  <c r="B383"/>
  <c r="BM383"/>
  <c r="BF383"/>
  <c r="AY383"/>
  <c r="AR383"/>
  <c r="AK383"/>
  <c r="AD383"/>
  <c r="W383"/>
  <c r="P383"/>
  <c r="I383"/>
  <c r="B382"/>
  <c r="AK382" s="1"/>
  <c r="BF382"/>
  <c r="AD382"/>
  <c r="W382"/>
  <c r="B381"/>
  <c r="BF381" s="1"/>
  <c r="BM381"/>
  <c r="AY381"/>
  <c r="AR381"/>
  <c r="AK381"/>
  <c r="AD381"/>
  <c r="W381"/>
  <c r="P381"/>
  <c r="I381"/>
  <c r="B380"/>
  <c r="AY380"/>
  <c r="AD380"/>
  <c r="B379"/>
  <c r="BM379"/>
  <c r="BF379"/>
  <c r="AY379"/>
  <c r="AR379"/>
  <c r="AK379"/>
  <c r="AD379"/>
  <c r="W379"/>
  <c r="P379"/>
  <c r="I379"/>
  <c r="B378"/>
  <c r="AK378" s="1"/>
  <c r="BF378"/>
  <c r="AD378"/>
  <c r="W378"/>
  <c r="B377"/>
  <c r="BF377" s="1"/>
  <c r="BM377"/>
  <c r="AY377"/>
  <c r="AR377"/>
  <c r="AK377"/>
  <c r="AD377"/>
  <c r="W377"/>
  <c r="P377"/>
  <c r="I377"/>
  <c r="B376"/>
  <c r="AY376"/>
  <c r="AD376"/>
  <c r="B375"/>
  <c r="BM375"/>
  <c r="BF375"/>
  <c r="AY375"/>
  <c r="AR375"/>
  <c r="AK375"/>
  <c r="AD375"/>
  <c r="W375"/>
  <c r="P375"/>
  <c r="I375"/>
  <c r="B374"/>
  <c r="AK374" s="1"/>
  <c r="BF374"/>
  <c r="AD374"/>
  <c r="W374"/>
  <c r="B373"/>
  <c r="BF373" s="1"/>
  <c r="BM373"/>
  <c r="AY373"/>
  <c r="AR373"/>
  <c r="AK373"/>
  <c r="AD373"/>
  <c r="W373"/>
  <c r="P373"/>
  <c r="I373"/>
  <c r="B372"/>
  <c r="AY372" s="1"/>
  <c r="B371"/>
  <c r="BM371"/>
  <c r="BF371"/>
  <c r="AY371"/>
  <c r="AR371"/>
  <c r="AK371"/>
  <c r="AD371"/>
  <c r="W371"/>
  <c r="P371"/>
  <c r="I371"/>
  <c r="B370"/>
  <c r="AK370" s="1"/>
  <c r="BF370"/>
  <c r="AD370"/>
  <c r="W370"/>
  <c r="B369"/>
  <c r="BF369" s="1"/>
  <c r="BM369"/>
  <c r="AY369"/>
  <c r="AR369"/>
  <c r="AK369"/>
  <c r="AD369"/>
  <c r="W369"/>
  <c r="P369"/>
  <c r="I369"/>
  <c r="B368"/>
  <c r="B367"/>
  <c r="BM367"/>
  <c r="BF367"/>
  <c r="AY367"/>
  <c r="AR367"/>
  <c r="AK367"/>
  <c r="AD367"/>
  <c r="W367"/>
  <c r="P367"/>
  <c r="I367"/>
  <c r="B366"/>
  <c r="AK366" s="1"/>
  <c r="BF366"/>
  <c r="AD366"/>
  <c r="W366"/>
  <c r="B365"/>
  <c r="BF365" s="1"/>
  <c r="BM365"/>
  <c r="AY365"/>
  <c r="AR365"/>
  <c r="AK365"/>
  <c r="AD365"/>
  <c r="W365"/>
  <c r="P365"/>
  <c r="I365"/>
  <c r="B364"/>
  <c r="AY364"/>
  <c r="AD364"/>
  <c r="B363"/>
  <c r="BM363"/>
  <c r="BF363"/>
  <c r="AY363"/>
  <c r="AR363"/>
  <c r="AK363"/>
  <c r="AD363"/>
  <c r="W363"/>
  <c r="P363"/>
  <c r="I363"/>
  <c r="B362"/>
  <c r="W362" s="1"/>
  <c r="B361"/>
  <c r="BF361" s="1"/>
  <c r="BM361"/>
  <c r="AY361"/>
  <c r="AR361"/>
  <c r="AK361"/>
  <c r="AD361"/>
  <c r="W361"/>
  <c r="P361"/>
  <c r="I361"/>
  <c r="B360"/>
  <c r="BF360" s="1"/>
  <c r="AY360"/>
  <c r="B359"/>
  <c r="BM359"/>
  <c r="BF359"/>
  <c r="AY359"/>
  <c r="AR359"/>
  <c r="AK359"/>
  <c r="AD359"/>
  <c r="W359"/>
  <c r="P359"/>
  <c r="I359"/>
  <c r="B358"/>
  <c r="BF358" s="1"/>
  <c r="AD358"/>
  <c r="W358"/>
  <c r="B357"/>
  <c r="BF357" s="1"/>
  <c r="BM357"/>
  <c r="AY357"/>
  <c r="AR357"/>
  <c r="AK357"/>
  <c r="AD357"/>
  <c r="W357"/>
  <c r="P357"/>
  <c r="I357"/>
  <c r="B356"/>
  <c r="BF356"/>
  <c r="AY356"/>
  <c r="AD356"/>
  <c r="B355"/>
  <c r="BM355"/>
  <c r="BF355"/>
  <c r="AY355"/>
  <c r="AR355"/>
  <c r="AK355"/>
  <c r="AD355"/>
  <c r="W355"/>
  <c r="P355"/>
  <c r="I355"/>
  <c r="B354"/>
  <c r="BF354" s="1"/>
  <c r="AD354"/>
  <c r="B353"/>
  <c r="BF353" s="1"/>
  <c r="BM353"/>
  <c r="AY353"/>
  <c r="AR353"/>
  <c r="AK353"/>
  <c r="AD353"/>
  <c r="W353"/>
  <c r="P353"/>
  <c r="I353"/>
  <c r="B352"/>
  <c r="W352" s="1"/>
  <c r="AD352"/>
  <c r="B351"/>
  <c r="BM351"/>
  <c r="BF351"/>
  <c r="AY351"/>
  <c r="AR351"/>
  <c r="AK351"/>
  <c r="AD351"/>
  <c r="W351"/>
  <c r="P351"/>
  <c r="I351"/>
  <c r="B350"/>
  <c r="W350" s="1"/>
  <c r="BF350"/>
  <c r="AY350"/>
  <c r="AD350"/>
  <c r="B349"/>
  <c r="BF349" s="1"/>
  <c r="BM349"/>
  <c r="AY349"/>
  <c r="AR349"/>
  <c r="AK349"/>
  <c r="AD349"/>
  <c r="W349"/>
  <c r="P349"/>
  <c r="I349"/>
  <c r="B348"/>
  <c r="AD348" s="1"/>
  <c r="I348"/>
  <c r="B347"/>
  <c r="BM347"/>
  <c r="BF347"/>
  <c r="AY347"/>
  <c r="AR347"/>
  <c r="AK347"/>
  <c r="AD347"/>
  <c r="W347"/>
  <c r="P347"/>
  <c r="I347"/>
  <c r="B346"/>
  <c r="AK346" s="1"/>
  <c r="BM346"/>
  <c r="BF346"/>
  <c r="AY346"/>
  <c r="AD346"/>
  <c r="W346"/>
  <c r="I346"/>
  <c r="B345"/>
  <c r="BF345" s="1"/>
  <c r="BM345"/>
  <c r="AY345"/>
  <c r="AR345"/>
  <c r="AK345"/>
  <c r="AD345"/>
  <c r="W345"/>
  <c r="P345"/>
  <c r="I345"/>
  <c r="B344"/>
  <c r="P344" s="1"/>
  <c r="BF344"/>
  <c r="AY344"/>
  <c r="AK344"/>
  <c r="AD344"/>
  <c r="W344"/>
  <c r="I344"/>
  <c r="B343"/>
  <c r="BM343"/>
  <c r="BF343"/>
  <c r="AY343"/>
  <c r="AR343"/>
  <c r="AK343"/>
  <c r="AD343"/>
  <c r="W343"/>
  <c r="P343"/>
  <c r="I343"/>
  <c r="B342"/>
  <c r="AR342" s="1"/>
  <c r="AY342"/>
  <c r="AD342"/>
  <c r="W342"/>
  <c r="I342"/>
  <c r="B341"/>
  <c r="BF341" s="1"/>
  <c r="BM341"/>
  <c r="AY341"/>
  <c r="AR341"/>
  <c r="AK341"/>
  <c r="AD341"/>
  <c r="W341"/>
  <c r="P341"/>
  <c r="I341"/>
  <c r="B340"/>
  <c r="P340" s="1"/>
  <c r="BM340"/>
  <c r="BF340"/>
  <c r="AY340"/>
  <c r="AR340"/>
  <c r="AK340"/>
  <c r="AD340"/>
  <c r="W340"/>
  <c r="I340"/>
  <c r="B339"/>
  <c r="BM339"/>
  <c r="BF339"/>
  <c r="AY339"/>
  <c r="AR339"/>
  <c r="AK339"/>
  <c r="AD339"/>
  <c r="W339"/>
  <c r="P339"/>
  <c r="I339"/>
  <c r="B338"/>
  <c r="AR338" s="1"/>
  <c r="BF338"/>
  <c r="AK338"/>
  <c r="W338"/>
  <c r="P338"/>
  <c r="B337"/>
  <c r="B336"/>
  <c r="P336" s="1"/>
  <c r="BM336"/>
  <c r="AY336"/>
  <c r="AR336"/>
  <c r="AD336"/>
  <c r="W336"/>
  <c r="I336"/>
  <c r="B335"/>
  <c r="BM335"/>
  <c r="BF335"/>
  <c r="AY335"/>
  <c r="AR335"/>
  <c r="AK335"/>
  <c r="AD335"/>
  <c r="W335"/>
  <c r="P335"/>
  <c r="I335"/>
  <c r="B334"/>
  <c r="B333"/>
  <c r="BF333" s="1"/>
  <c r="AY333"/>
  <c r="AD333"/>
  <c r="I333"/>
  <c r="B332"/>
  <c r="P332" s="1"/>
  <c r="BM332"/>
  <c r="BF332"/>
  <c r="AY332"/>
  <c r="AR332"/>
  <c r="AK332"/>
  <c r="AD332"/>
  <c r="W332"/>
  <c r="I332"/>
  <c r="B331"/>
  <c r="BM331"/>
  <c r="BF331"/>
  <c r="AY331"/>
  <c r="AR331"/>
  <c r="AK331"/>
  <c r="AD331"/>
  <c r="W331"/>
  <c r="P331"/>
  <c r="I331"/>
  <c r="B330"/>
  <c r="AR330" s="1"/>
  <c r="BM330"/>
  <c r="AY330"/>
  <c r="AD330"/>
  <c r="W330"/>
  <c r="I330"/>
  <c r="B329"/>
  <c r="BF329" s="1"/>
  <c r="AK329"/>
  <c r="P329"/>
  <c r="B328"/>
  <c r="BM328"/>
  <c r="AR328"/>
  <c r="W328"/>
  <c r="B327"/>
  <c r="BM327"/>
  <c r="BF327"/>
  <c r="AY327"/>
  <c r="AR327"/>
  <c r="AK327"/>
  <c r="AD327"/>
  <c r="W327"/>
  <c r="P327"/>
  <c r="I327"/>
  <c r="B326"/>
  <c r="AR326" s="1"/>
  <c r="BM326"/>
  <c r="BF326"/>
  <c r="AY326"/>
  <c r="AK326"/>
  <c r="AD326"/>
  <c r="W326"/>
  <c r="P326"/>
  <c r="I326"/>
  <c r="B325"/>
  <c r="B324"/>
  <c r="AD324" s="1"/>
  <c r="AY324"/>
  <c r="P324"/>
  <c r="I324"/>
  <c r="B323"/>
  <c r="BM323" s="1"/>
  <c r="AD323"/>
  <c r="B322"/>
  <c r="BF322" s="1"/>
  <c r="AR322"/>
  <c r="AD322"/>
  <c r="W322"/>
  <c r="B321"/>
  <c r="BM321" s="1"/>
  <c r="BF321"/>
  <c r="AY321"/>
  <c r="AR321"/>
  <c r="AK321"/>
  <c r="AD321"/>
  <c r="P321"/>
  <c r="I321"/>
  <c r="B320"/>
  <c r="BM320" s="1"/>
  <c r="BF320"/>
  <c r="AY320"/>
  <c r="AD320"/>
  <c r="P320"/>
  <c r="I320"/>
  <c r="B319"/>
  <c r="BM319" s="1"/>
  <c r="AD319"/>
  <c r="B318"/>
  <c r="BF318" s="1"/>
  <c r="AR318"/>
  <c r="AD318"/>
  <c r="W318"/>
  <c r="B317"/>
  <c r="BM317" s="1"/>
  <c r="BF317"/>
  <c r="AY317"/>
  <c r="AR317"/>
  <c r="AK317"/>
  <c r="AD317"/>
  <c r="P317"/>
  <c r="I317"/>
  <c r="B316"/>
  <c r="BM316" s="1"/>
  <c r="BF316"/>
  <c r="AY316"/>
  <c r="AD316"/>
  <c r="P316"/>
  <c r="B315"/>
  <c r="BM315"/>
  <c r="AD315"/>
  <c r="I315"/>
  <c r="B314"/>
  <c r="BF314" s="1"/>
  <c r="AR314"/>
  <c r="AD314"/>
  <c r="W314"/>
  <c r="B313"/>
  <c r="BM313" s="1"/>
  <c r="BF313"/>
  <c r="AY313"/>
  <c r="AR313"/>
  <c r="AK313"/>
  <c r="AD313"/>
  <c r="P313"/>
  <c r="I313"/>
  <c r="B312"/>
  <c r="BM312" s="1"/>
  <c r="AY312"/>
  <c r="AD312"/>
  <c r="P312"/>
  <c r="B311"/>
  <c r="BM311"/>
  <c r="AD311"/>
  <c r="I311"/>
  <c r="B310"/>
  <c r="BF310" s="1"/>
  <c r="AR310"/>
  <c r="AD310"/>
  <c r="W310"/>
  <c r="B309"/>
  <c r="AY309" s="1"/>
  <c r="BF309"/>
  <c r="AR309"/>
  <c r="AK309"/>
  <c r="AD309"/>
  <c r="P309"/>
  <c r="I309"/>
  <c r="B308"/>
  <c r="BM308" s="1"/>
  <c r="BF308"/>
  <c r="AY308"/>
  <c r="AD308"/>
  <c r="P308"/>
  <c r="B307"/>
  <c r="BM307"/>
  <c r="AD307"/>
  <c r="I307"/>
  <c r="B306"/>
  <c r="BF306" s="1"/>
  <c r="AR306"/>
  <c r="AD306"/>
  <c r="W306"/>
  <c r="B305"/>
  <c r="AY305" s="1"/>
  <c r="BF305"/>
  <c r="AR305"/>
  <c r="AK305"/>
  <c r="AD305"/>
  <c r="P305"/>
  <c r="I305"/>
  <c r="B304"/>
  <c r="BM304" s="1"/>
  <c r="BF304"/>
  <c r="AY304"/>
  <c r="AD304"/>
  <c r="P304"/>
  <c r="B303"/>
  <c r="BM303"/>
  <c r="AD303"/>
  <c r="I303"/>
  <c r="B302"/>
  <c r="BF302" s="1"/>
  <c r="AR302"/>
  <c r="AD302"/>
  <c r="W302"/>
  <c r="B301"/>
  <c r="AY301" s="1"/>
  <c r="BF301"/>
  <c r="AR301"/>
  <c r="AK301"/>
  <c r="AD301"/>
  <c r="P301"/>
  <c r="I301"/>
  <c r="B300"/>
  <c r="BM300" s="1"/>
  <c r="AY300"/>
  <c r="AD300"/>
  <c r="P300"/>
  <c r="B299"/>
  <c r="BM299" s="1"/>
  <c r="AD299"/>
  <c r="B298"/>
  <c r="BF298" s="1"/>
  <c r="AR298"/>
  <c r="AD298"/>
  <c r="W298"/>
  <c r="B297"/>
  <c r="AY297" s="1"/>
  <c r="BF297"/>
  <c r="AR297"/>
  <c r="AK297"/>
  <c r="AD297"/>
  <c r="P297"/>
  <c r="I297"/>
  <c r="B296"/>
  <c r="BM296" s="1"/>
  <c r="AY296"/>
  <c r="AD296"/>
  <c r="P296"/>
  <c r="B295"/>
  <c r="BM295"/>
  <c r="AD295"/>
  <c r="I295"/>
  <c r="B294"/>
  <c r="BF294" s="1"/>
  <c r="AR294"/>
  <c r="AD294"/>
  <c r="W294"/>
  <c r="B293"/>
  <c r="AY293" s="1"/>
  <c r="BF293"/>
  <c r="AR293"/>
  <c r="AK293"/>
  <c r="AD293"/>
  <c r="P293"/>
  <c r="I293"/>
  <c r="B292"/>
  <c r="BM292" s="1"/>
  <c r="AY292"/>
  <c r="AD292"/>
  <c r="P292"/>
  <c r="B291"/>
  <c r="BM291" s="1"/>
  <c r="AD291"/>
  <c r="B290"/>
  <c r="BF290" s="1"/>
  <c r="AR290"/>
  <c r="AD290"/>
  <c r="W290"/>
  <c r="B289"/>
  <c r="AY289" s="1"/>
  <c r="BF289"/>
  <c r="AR289"/>
  <c r="AK289"/>
  <c r="AD289"/>
  <c r="P289"/>
  <c r="I289"/>
  <c r="B288"/>
  <c r="BM288" s="1"/>
  <c r="AY288"/>
  <c r="AD288"/>
  <c r="P288"/>
  <c r="B287"/>
  <c r="AD287" s="1"/>
  <c r="BM287"/>
  <c r="I287"/>
  <c r="B286"/>
  <c r="BF286" s="1"/>
  <c r="AR286"/>
  <c r="AD286"/>
  <c r="W286"/>
  <c r="B285"/>
  <c r="AY285" s="1"/>
  <c r="BF285"/>
  <c r="AR285"/>
  <c r="AK285"/>
  <c r="AD285"/>
  <c r="P285"/>
  <c r="I285"/>
  <c r="B284"/>
  <c r="BM284" s="1"/>
  <c r="AY284"/>
  <c r="AD284"/>
  <c r="P284"/>
  <c r="B283"/>
  <c r="I283" s="1"/>
  <c r="B282"/>
  <c r="BF282" s="1"/>
  <c r="AR282"/>
  <c r="AD282"/>
  <c r="W282"/>
  <c r="B281"/>
  <c r="AY281" s="1"/>
  <c r="BF281"/>
  <c r="AR281"/>
  <c r="AK281"/>
  <c r="AD281"/>
  <c r="P281"/>
  <c r="I281"/>
  <c r="B280"/>
  <c r="BM280" s="1"/>
  <c r="BF280"/>
  <c r="AY280"/>
  <c r="AD280"/>
  <c r="P280"/>
  <c r="B279"/>
  <c r="I279"/>
  <c r="B278"/>
  <c r="BF278" s="1"/>
  <c r="AR278"/>
  <c r="AD278"/>
  <c r="W278"/>
  <c r="B277"/>
  <c r="AY277" s="1"/>
  <c r="BF277"/>
  <c r="AR277"/>
  <c r="AK277"/>
  <c r="AD277"/>
  <c r="P277"/>
  <c r="I277"/>
  <c r="B276"/>
  <c r="BM276" s="1"/>
  <c r="BF276"/>
  <c r="AY276"/>
  <c r="AD276"/>
  <c r="P276"/>
  <c r="B275"/>
  <c r="I275" s="1"/>
  <c r="B274"/>
  <c r="BF274" s="1"/>
  <c r="AR274"/>
  <c r="AD274"/>
  <c r="W274"/>
  <c r="B273"/>
  <c r="AY273" s="1"/>
  <c r="BM273"/>
  <c r="BF273"/>
  <c r="AR273"/>
  <c r="AK273"/>
  <c r="AD273"/>
  <c r="P273"/>
  <c r="I273"/>
  <c r="B272"/>
  <c r="BM272" s="1"/>
  <c r="BF272"/>
  <c r="AY272"/>
  <c r="AD272"/>
  <c r="P272"/>
  <c r="B271"/>
  <c r="AD271" s="1"/>
  <c r="BM271"/>
  <c r="I271"/>
  <c r="B270"/>
  <c r="BF270" s="1"/>
  <c r="AR270"/>
  <c r="AD270"/>
  <c r="W270"/>
  <c r="B269"/>
  <c r="AY269" s="1"/>
  <c r="BF269"/>
  <c r="AR269"/>
  <c r="AK269"/>
  <c r="AD269"/>
  <c r="P269"/>
  <c r="I269"/>
  <c r="B268"/>
  <c r="BM268" s="1"/>
  <c r="BF268"/>
  <c r="AY268"/>
  <c r="AD268"/>
  <c r="P268"/>
  <c r="B267"/>
  <c r="AD267" s="1"/>
  <c r="BM267"/>
  <c r="B266"/>
  <c r="AD266"/>
  <c r="W266"/>
  <c r="P266"/>
  <c r="B265"/>
  <c r="BM265" s="1"/>
  <c r="AR265"/>
  <c r="AK265"/>
  <c r="B264"/>
  <c r="AD264" s="1"/>
  <c r="BF264"/>
  <c r="AY264"/>
  <c r="AR264"/>
  <c r="W264"/>
  <c r="P264"/>
  <c r="B263"/>
  <c r="AR263"/>
  <c r="P263"/>
  <c r="B262"/>
  <c r="AD262"/>
  <c r="W262"/>
  <c r="P262"/>
  <c r="B261"/>
  <c r="BM261" s="1"/>
  <c r="BF261"/>
  <c r="AR261"/>
  <c r="AD261"/>
  <c r="I261"/>
  <c r="B260"/>
  <c r="AK260" s="1"/>
  <c r="BF260"/>
  <c r="P260"/>
  <c r="B259"/>
  <c r="AY259" s="1"/>
  <c r="BM259"/>
  <c r="BF259"/>
  <c r="AR259"/>
  <c r="AK259"/>
  <c r="AD259"/>
  <c r="W259"/>
  <c r="P259"/>
  <c r="I259"/>
  <c r="B258"/>
  <c r="BF258"/>
  <c r="AY258"/>
  <c r="AR258"/>
  <c r="AK258"/>
  <c r="AD258"/>
  <c r="W258"/>
  <c r="P258"/>
  <c r="B257"/>
  <c r="W257" s="1"/>
  <c r="BM257"/>
  <c r="BF257"/>
  <c r="AY257"/>
  <c r="AR257"/>
  <c r="AK257"/>
  <c r="AD257"/>
  <c r="P257"/>
  <c r="I257"/>
  <c r="B256"/>
  <c r="AK256" s="1"/>
  <c r="BM256"/>
  <c r="BF256"/>
  <c r="AY256"/>
  <c r="AR256"/>
  <c r="AD256"/>
  <c r="W256"/>
  <c r="P256"/>
  <c r="I256"/>
  <c r="B255"/>
  <c r="B254"/>
  <c r="BF254" s="1"/>
  <c r="AY254"/>
  <c r="AR254"/>
  <c r="AD254"/>
  <c r="W254"/>
  <c r="B253"/>
  <c r="W253" s="1"/>
  <c r="BF253"/>
  <c r="AK253"/>
  <c r="P253"/>
  <c r="B252"/>
  <c r="AK252" s="1"/>
  <c r="BM252"/>
  <c r="BF252"/>
  <c r="AY252"/>
  <c r="AR252"/>
  <c r="AD252"/>
  <c r="W252"/>
  <c r="I252"/>
  <c r="B251"/>
  <c r="B250"/>
  <c r="BF250"/>
  <c r="AY250"/>
  <c r="AR250"/>
  <c r="AK250"/>
  <c r="AD250"/>
  <c r="W250"/>
  <c r="P250"/>
  <c r="B249"/>
  <c r="W249" s="1"/>
  <c r="BM249"/>
  <c r="BF249"/>
  <c r="AR249"/>
  <c r="AK249"/>
  <c r="AD249"/>
  <c r="P249"/>
  <c r="I249"/>
  <c r="B248"/>
  <c r="W248" s="1"/>
  <c r="BM248"/>
  <c r="AR248"/>
  <c r="B247"/>
  <c r="AY247" s="1"/>
  <c r="BM247"/>
  <c r="AR247"/>
  <c r="AD247"/>
  <c r="W247"/>
  <c r="I247"/>
  <c r="B246"/>
  <c r="BF246"/>
  <c r="AR246"/>
  <c r="AK246"/>
  <c r="W246"/>
  <c r="P246"/>
  <c r="B245"/>
  <c r="W245" s="1"/>
  <c r="BM245"/>
  <c r="AY245"/>
  <c r="AR245"/>
  <c r="AD245"/>
  <c r="I245"/>
  <c r="B244"/>
  <c r="B243"/>
  <c r="AY243" s="1"/>
  <c r="AD243"/>
  <c r="I243"/>
  <c r="B242"/>
  <c r="BF242"/>
  <c r="AR242"/>
  <c r="AK242"/>
  <c r="W242"/>
  <c r="P242"/>
  <c r="B241"/>
  <c r="BM241"/>
  <c r="AR241"/>
  <c r="B240"/>
  <c r="AK240" s="1"/>
  <c r="BM240"/>
  <c r="AY240"/>
  <c r="AR240"/>
  <c r="AD240"/>
  <c r="W240"/>
  <c r="P240"/>
  <c r="I240"/>
  <c r="B239"/>
  <c r="AY239" s="1"/>
  <c r="BM239"/>
  <c r="BF239"/>
  <c r="AR239"/>
  <c r="AK239"/>
  <c r="AD239"/>
  <c r="W239"/>
  <c r="P239"/>
  <c r="I239"/>
  <c r="B238"/>
  <c r="AY238"/>
  <c r="AR238"/>
  <c r="AD238"/>
  <c r="W238"/>
  <c r="B237"/>
  <c r="B236"/>
  <c r="AK236" s="1"/>
  <c r="AY236"/>
  <c r="AD236"/>
  <c r="I236"/>
  <c r="B235"/>
  <c r="AY235" s="1"/>
  <c r="BF235"/>
  <c r="AK235"/>
  <c r="AD235"/>
  <c r="P235"/>
  <c r="I235"/>
  <c r="B234"/>
  <c r="AR234"/>
  <c r="W234"/>
  <c r="B233"/>
  <c r="W233" s="1"/>
  <c r="BM233"/>
  <c r="BF233"/>
  <c r="AY233"/>
  <c r="AR233"/>
  <c r="AK233"/>
  <c r="AD233"/>
  <c r="P233"/>
  <c r="I233"/>
  <c r="B232"/>
  <c r="AK232" s="1"/>
  <c r="BM232"/>
  <c r="BF232"/>
  <c r="AY232"/>
  <c r="AR232"/>
  <c r="AD232"/>
  <c r="W232"/>
  <c r="P232"/>
  <c r="I232"/>
  <c r="B231"/>
  <c r="AY231" s="1"/>
  <c r="BM231"/>
  <c r="BF231"/>
  <c r="AR231"/>
  <c r="AK231"/>
  <c r="AD231"/>
  <c r="W231"/>
  <c r="P231"/>
  <c r="I231"/>
  <c r="B230"/>
  <c r="W230" s="1"/>
  <c r="AR230"/>
  <c r="B229"/>
  <c r="W229" s="1"/>
  <c r="AY229"/>
  <c r="AD229"/>
  <c r="I229"/>
  <c r="B228"/>
  <c r="AK228" s="1"/>
  <c r="BF228"/>
  <c r="AD228"/>
  <c r="P228"/>
  <c r="I228"/>
  <c r="B227"/>
  <c r="AY227" s="1"/>
  <c r="BM227"/>
  <c r="BF227"/>
  <c r="AR227"/>
  <c r="AK227"/>
  <c r="AD227"/>
  <c r="W227"/>
  <c r="P227"/>
  <c r="I227"/>
  <c r="B226"/>
  <c r="BF226"/>
  <c r="AY226"/>
  <c r="AR226"/>
  <c r="AK226"/>
  <c r="AD226"/>
  <c r="W226"/>
  <c r="P226"/>
  <c r="B225"/>
  <c r="W225" s="1"/>
  <c r="BM225"/>
  <c r="BF225"/>
  <c r="AY225"/>
  <c r="AR225"/>
  <c r="AK225"/>
  <c r="AD225"/>
  <c r="P225"/>
  <c r="I225"/>
  <c r="B224"/>
  <c r="AK224" s="1"/>
  <c r="BM224"/>
  <c r="BF224"/>
  <c r="AY224"/>
  <c r="AR224"/>
  <c r="AD224"/>
  <c r="W224"/>
  <c r="P224"/>
  <c r="I224"/>
  <c r="B223"/>
  <c r="AR223" s="1"/>
  <c r="BM223"/>
  <c r="W223"/>
  <c r="B222"/>
  <c r="BF222" s="1"/>
  <c r="AY222"/>
  <c r="AR222"/>
  <c r="AD222"/>
  <c r="W222"/>
  <c r="B221"/>
  <c r="W221" s="1"/>
  <c r="BF221"/>
  <c r="AK221"/>
  <c r="P221"/>
  <c r="I221"/>
  <c r="B220"/>
  <c r="P220" s="1"/>
  <c r="BM220"/>
  <c r="BF220"/>
  <c r="AY220"/>
  <c r="AR220"/>
  <c r="AK220"/>
  <c r="W220"/>
  <c r="I220"/>
  <c r="B219"/>
  <c r="AR219" s="1"/>
  <c r="BM219"/>
  <c r="BF219"/>
  <c r="AY219"/>
  <c r="AK219"/>
  <c r="AD219"/>
  <c r="W219"/>
  <c r="P219"/>
  <c r="I219"/>
  <c r="B218"/>
  <c r="AR218" s="1"/>
  <c r="BM218"/>
  <c r="AY218"/>
  <c r="AK218"/>
  <c r="AD218"/>
  <c r="W218"/>
  <c r="P218"/>
  <c r="I218"/>
  <c r="B217"/>
  <c r="BM217"/>
  <c r="AD217"/>
  <c r="B216"/>
  <c r="BM216"/>
  <c r="BF216"/>
  <c r="AY216"/>
  <c r="AR216"/>
  <c r="AK216"/>
  <c r="AD216"/>
  <c r="W216"/>
  <c r="P216"/>
  <c r="I216"/>
  <c r="B215"/>
  <c r="BM215"/>
  <c r="BF215"/>
  <c r="AY215"/>
  <c r="AR215"/>
  <c r="AK215"/>
  <c r="AD215"/>
  <c r="W215"/>
  <c r="P215"/>
  <c r="I215"/>
  <c r="B214"/>
  <c r="AR214" s="1"/>
  <c r="BM214"/>
  <c r="AY214"/>
  <c r="AK214"/>
  <c r="AD214"/>
  <c r="W214"/>
  <c r="P214"/>
  <c r="I214"/>
  <c r="B213"/>
  <c r="I213" s="1"/>
  <c r="B212"/>
  <c r="BM212"/>
  <c r="BF212"/>
  <c r="AY212"/>
  <c r="AR212"/>
  <c r="AK212"/>
  <c r="AD212"/>
  <c r="W212"/>
  <c r="P212"/>
  <c r="I212"/>
  <c r="B211"/>
  <c r="BM211"/>
  <c r="BF211"/>
  <c r="AY211"/>
  <c r="AR211"/>
  <c r="AK211"/>
  <c r="AD211"/>
  <c r="W211"/>
  <c r="P211"/>
  <c r="I211"/>
  <c r="B210"/>
  <c r="AR210" s="1"/>
  <c r="BM210"/>
  <c r="AY210"/>
  <c r="AK210"/>
  <c r="AD210"/>
  <c r="W210"/>
  <c r="P210"/>
  <c r="I210"/>
  <c r="B209"/>
  <c r="BM209"/>
  <c r="AD209"/>
  <c r="B208"/>
  <c r="BM208"/>
  <c r="BF208"/>
  <c r="AY208"/>
  <c r="AR208"/>
  <c r="AK208"/>
  <c r="AD208"/>
  <c r="W208"/>
  <c r="P208"/>
  <c r="I208"/>
  <c r="B207"/>
  <c r="BM207"/>
  <c r="BF207"/>
  <c r="AY207"/>
  <c r="AR207"/>
  <c r="AK207"/>
  <c r="AD207"/>
  <c r="W207"/>
  <c r="P207"/>
  <c r="I207"/>
  <c r="B206"/>
  <c r="AR206" s="1"/>
  <c r="BM206"/>
  <c r="AY206"/>
  <c r="AK206"/>
  <c r="AD206"/>
  <c r="W206"/>
  <c r="P206"/>
  <c r="I206"/>
  <c r="B205"/>
  <c r="I205"/>
  <c r="B204"/>
  <c r="BM204"/>
  <c r="BF204"/>
  <c r="AY204"/>
  <c r="AR204"/>
  <c r="AK204"/>
  <c r="AD204"/>
  <c r="W204"/>
  <c r="P204"/>
  <c r="I204"/>
  <c r="B203"/>
  <c r="BM203"/>
  <c r="BF203"/>
  <c r="AY203"/>
  <c r="AR203"/>
  <c r="AK203"/>
  <c r="AD203"/>
  <c r="W203"/>
  <c r="P203"/>
  <c r="I203"/>
  <c r="B202"/>
  <c r="AR202" s="1"/>
  <c r="BM202"/>
  <c r="AY202"/>
  <c r="AK202"/>
  <c r="AD202"/>
  <c r="W202"/>
  <c r="P202"/>
  <c r="I202"/>
  <c r="B201"/>
  <c r="BM201"/>
  <c r="AD201"/>
  <c r="I201"/>
  <c r="B200"/>
  <c r="BM200"/>
  <c r="BF200"/>
  <c r="AY200"/>
  <c r="AR200"/>
  <c r="AK200"/>
  <c r="AD200"/>
  <c r="W200"/>
  <c r="P200"/>
  <c r="I200"/>
  <c r="B199"/>
  <c r="BM199"/>
  <c r="BF199"/>
  <c r="AY199"/>
  <c r="AR199"/>
  <c r="AK199"/>
  <c r="AD199"/>
  <c r="W199"/>
  <c r="P199"/>
  <c r="I199"/>
  <c r="B198"/>
  <c r="AR198" s="1"/>
  <c r="BM198"/>
  <c r="AY198"/>
  <c r="AD198"/>
  <c r="W198"/>
  <c r="P198"/>
  <c r="I198"/>
  <c r="B197"/>
  <c r="BM197"/>
  <c r="B196"/>
  <c r="BM196"/>
  <c r="BF196"/>
  <c r="AY196"/>
  <c r="AR196"/>
  <c r="AK196"/>
  <c r="AD196"/>
  <c r="W196"/>
  <c r="P196"/>
  <c r="I196"/>
  <c r="B195"/>
  <c r="BM195"/>
  <c r="BF195"/>
  <c r="AY195"/>
  <c r="AR195"/>
  <c r="AK195"/>
  <c r="AD195"/>
  <c r="W195"/>
  <c r="P195"/>
  <c r="I195"/>
  <c r="B194"/>
  <c r="AR194" s="1"/>
  <c r="BM194"/>
  <c r="AY194"/>
  <c r="AD194"/>
  <c r="W194"/>
  <c r="P194"/>
  <c r="I194"/>
  <c r="B193"/>
  <c r="B192"/>
  <c r="BM192"/>
  <c r="BF192"/>
  <c r="AY192"/>
  <c r="AR192"/>
  <c r="AK192"/>
  <c r="AD192"/>
  <c r="W192"/>
  <c r="P192"/>
  <c r="I192"/>
  <c r="B191"/>
  <c r="AR191" s="1"/>
  <c r="BM191"/>
  <c r="BF191"/>
  <c r="AY191"/>
  <c r="AK191"/>
  <c r="AD191"/>
  <c r="W191"/>
  <c r="P191"/>
  <c r="I191"/>
  <c r="B190"/>
  <c r="AR190" s="1"/>
  <c r="BM190"/>
  <c r="AY190"/>
  <c r="AD190"/>
  <c r="W190"/>
  <c r="P190"/>
  <c r="I190"/>
  <c r="B189"/>
  <c r="BM189" s="1"/>
  <c r="AD189"/>
  <c r="B188"/>
  <c r="BM188"/>
  <c r="BF188"/>
  <c r="AY188"/>
  <c r="AR188"/>
  <c r="AK188"/>
  <c r="AD188"/>
  <c r="W188"/>
  <c r="P188"/>
  <c r="I188"/>
  <c r="B187"/>
  <c r="BM187"/>
  <c r="BF187"/>
  <c r="AY187"/>
  <c r="AR187"/>
  <c r="AK187"/>
  <c r="AD187"/>
  <c r="W187"/>
  <c r="P187"/>
  <c r="I187"/>
  <c r="B186"/>
  <c r="AR186" s="1"/>
  <c r="BM186"/>
  <c r="AY186"/>
  <c r="AD186"/>
  <c r="W186"/>
  <c r="P186"/>
  <c r="I186"/>
  <c r="B185"/>
  <c r="BM185"/>
  <c r="B184"/>
  <c r="BM184"/>
  <c r="BF184"/>
  <c r="AY184"/>
  <c r="AR184"/>
  <c r="AK184"/>
  <c r="AD184"/>
  <c r="W184"/>
  <c r="P184"/>
  <c r="I184"/>
  <c r="B183"/>
  <c r="BM183"/>
  <c r="BF183"/>
  <c r="AY183"/>
  <c r="AR183"/>
  <c r="AK183"/>
  <c r="AD183"/>
  <c r="W183"/>
  <c r="P183"/>
  <c r="I183"/>
  <c r="B182"/>
  <c r="AR182" s="1"/>
  <c r="BM182"/>
  <c r="AY182"/>
  <c r="AD182"/>
  <c r="W182"/>
  <c r="P182"/>
  <c r="I182"/>
  <c r="B181"/>
  <c r="B180"/>
  <c r="BM180"/>
  <c r="BF180"/>
  <c r="AY180"/>
  <c r="AR180"/>
  <c r="AK180"/>
  <c r="AD180"/>
  <c r="W180"/>
  <c r="P180"/>
  <c r="I180"/>
  <c r="B179"/>
  <c r="BM179"/>
  <c r="BF179"/>
  <c r="AY179"/>
  <c r="AR179"/>
  <c r="AK179"/>
  <c r="AD179"/>
  <c r="W179"/>
  <c r="P179"/>
  <c r="I179"/>
  <c r="B178"/>
  <c r="AR178" s="1"/>
  <c r="BM178"/>
  <c r="AY178"/>
  <c r="AD178"/>
  <c r="W178"/>
  <c r="P178"/>
  <c r="I178"/>
  <c r="B177"/>
  <c r="BM177" s="1"/>
  <c r="I177"/>
  <c r="B176"/>
  <c r="BM176"/>
  <c r="BF176"/>
  <c r="AY176"/>
  <c r="AR176"/>
  <c r="AK176"/>
  <c r="AD176"/>
  <c r="W176"/>
  <c r="P176"/>
  <c r="I176"/>
  <c r="B175"/>
  <c r="BM175"/>
  <c r="BF175"/>
  <c r="AY175"/>
  <c r="AR175"/>
  <c r="AK175"/>
  <c r="AD175"/>
  <c r="W175"/>
  <c r="P175"/>
  <c r="I175"/>
  <c r="B174"/>
  <c r="AR174" s="1"/>
  <c r="BM174"/>
  <c r="AY174"/>
  <c r="AD174"/>
  <c r="W174"/>
  <c r="P174"/>
  <c r="I174"/>
  <c r="B173"/>
  <c r="I173"/>
  <c r="B172"/>
  <c r="BM172"/>
  <c r="BF172"/>
  <c r="AY172"/>
  <c r="AR172"/>
  <c r="AK172"/>
  <c r="AD172"/>
  <c r="W172"/>
  <c r="P172"/>
  <c r="I172"/>
  <c r="B171"/>
  <c r="BM171"/>
  <c r="BF171"/>
  <c r="AY171"/>
  <c r="AR171"/>
  <c r="AK171"/>
  <c r="AD171"/>
  <c r="W171"/>
  <c r="P171"/>
  <c r="I171"/>
  <c r="B170"/>
  <c r="AR170" s="1"/>
  <c r="BM170"/>
  <c r="AY170"/>
  <c r="AD170"/>
  <c r="W170"/>
  <c r="P170"/>
  <c r="I170"/>
  <c r="B169"/>
  <c r="BM169"/>
  <c r="AD169"/>
  <c r="I169"/>
  <c r="B168"/>
  <c r="BM168"/>
  <c r="BF168"/>
  <c r="AY168"/>
  <c r="AR168"/>
  <c r="AK168"/>
  <c r="AD168"/>
  <c r="W168"/>
  <c r="P168"/>
  <c r="I168"/>
  <c r="B167"/>
  <c r="BM167"/>
  <c r="BF167"/>
  <c r="AY167"/>
  <c r="AR167"/>
  <c r="AK167"/>
  <c r="AD167"/>
  <c r="W167"/>
  <c r="P167"/>
  <c r="I167"/>
  <c r="B166"/>
  <c r="AR166" s="1"/>
  <c r="BM166"/>
  <c r="AY166"/>
  <c r="AD166"/>
  <c r="W166"/>
  <c r="P166"/>
  <c r="I166"/>
  <c r="B165"/>
  <c r="BM165"/>
  <c r="AD165"/>
  <c r="I165"/>
  <c r="B164"/>
  <c r="BM164"/>
  <c r="BF164"/>
  <c r="AY164"/>
  <c r="AR164"/>
  <c r="AK164"/>
  <c r="AD164"/>
  <c r="W164"/>
  <c r="P164"/>
  <c r="I164"/>
  <c r="B163"/>
  <c r="BM163"/>
  <c r="BF163"/>
  <c r="AY163"/>
  <c r="AR163"/>
  <c r="AK163"/>
  <c r="AD163"/>
  <c r="W163"/>
  <c r="P163"/>
  <c r="I163"/>
  <c r="B162"/>
  <c r="AR162" s="1"/>
  <c r="BM162"/>
  <c r="AY162"/>
  <c r="AD162"/>
  <c r="W162"/>
  <c r="P162"/>
  <c r="I162"/>
  <c r="B161"/>
  <c r="BM161"/>
  <c r="AD161"/>
  <c r="I161"/>
  <c r="B160"/>
  <c r="BM160"/>
  <c r="BF160"/>
  <c r="AY160"/>
  <c r="AR160"/>
  <c r="AK160"/>
  <c r="AD160"/>
  <c r="W160"/>
  <c r="P160"/>
  <c r="I160"/>
  <c r="B159"/>
  <c r="BM159"/>
  <c r="BF159"/>
  <c r="AY159"/>
  <c r="AR159"/>
  <c r="AK159"/>
  <c r="AD159"/>
  <c r="W159"/>
  <c r="P159"/>
  <c r="I159"/>
  <c r="B158"/>
  <c r="AR158" s="1"/>
  <c r="BM158"/>
  <c r="AY158"/>
  <c r="AD158"/>
  <c r="W158"/>
  <c r="P158"/>
  <c r="I158"/>
  <c r="B157"/>
  <c r="BM157" s="1"/>
  <c r="AD157"/>
  <c r="B156"/>
  <c r="BM156"/>
  <c r="BF156"/>
  <c r="AY156"/>
  <c r="AR156"/>
  <c r="AK156"/>
  <c r="AD156"/>
  <c r="W156"/>
  <c r="P156"/>
  <c r="I156"/>
  <c r="B155"/>
  <c r="BM155"/>
  <c r="BF155"/>
  <c r="AY155"/>
  <c r="AR155"/>
  <c r="AK155"/>
  <c r="AD155"/>
  <c r="W155"/>
  <c r="P155"/>
  <c r="I155"/>
  <c r="B154"/>
  <c r="AR154" s="1"/>
  <c r="BM154"/>
  <c r="AY154"/>
  <c r="AD154"/>
  <c r="W154"/>
  <c r="P154"/>
  <c r="I154"/>
  <c r="B153"/>
  <c r="BM153" s="1"/>
  <c r="B152"/>
  <c r="BM152"/>
  <c r="BF152"/>
  <c r="AY152"/>
  <c r="AR152"/>
  <c r="AK152"/>
  <c r="AD152"/>
  <c r="W152"/>
  <c r="P152"/>
  <c r="I152"/>
  <c r="B151"/>
  <c r="BM151"/>
  <c r="BF151"/>
  <c r="AY151"/>
  <c r="AR151"/>
  <c r="AK151"/>
  <c r="AD151"/>
  <c r="W151"/>
  <c r="P151"/>
  <c r="I151"/>
  <c r="B150"/>
  <c r="AR150" s="1"/>
  <c r="BM150"/>
  <c r="AY150"/>
  <c r="AD150"/>
  <c r="W150"/>
  <c r="P150"/>
  <c r="I150"/>
  <c r="B149"/>
  <c r="B148"/>
  <c r="BM148"/>
  <c r="BF148"/>
  <c r="AY148"/>
  <c r="AR148"/>
  <c r="AK148"/>
  <c r="AD148"/>
  <c r="W148"/>
  <c r="P148"/>
  <c r="I148"/>
  <c r="B147"/>
  <c r="BM147"/>
  <c r="BF147"/>
  <c r="AY147"/>
  <c r="AR147"/>
  <c r="AK147"/>
  <c r="AD147"/>
  <c r="W147"/>
  <c r="P147"/>
  <c r="I147"/>
  <c r="B146"/>
  <c r="AR146" s="1"/>
  <c r="BM146"/>
  <c r="AY146"/>
  <c r="AD146"/>
  <c r="W146"/>
  <c r="P146"/>
  <c r="I146"/>
  <c r="B145"/>
  <c r="BM145" s="1"/>
  <c r="I145"/>
  <c r="B144"/>
  <c r="BM144"/>
  <c r="BF144"/>
  <c r="AY144"/>
  <c r="AR144"/>
  <c r="AK144"/>
  <c r="AD144"/>
  <c r="W144"/>
  <c r="P144"/>
  <c r="I144"/>
  <c r="B143"/>
  <c r="BM143"/>
  <c r="BF143"/>
  <c r="AY143"/>
  <c r="AR143"/>
  <c r="AK143"/>
  <c r="AD143"/>
  <c r="W143"/>
  <c r="P143"/>
  <c r="I143"/>
  <c r="B142"/>
  <c r="AR142" s="1"/>
  <c r="BM142"/>
  <c r="AY142"/>
  <c r="AD142"/>
  <c r="W142"/>
  <c r="P142"/>
  <c r="I142"/>
  <c r="B141"/>
  <c r="B140"/>
  <c r="BM140" s="1"/>
  <c r="BF140"/>
  <c r="AY140"/>
  <c r="AR140"/>
  <c r="AK140"/>
  <c r="AD140"/>
  <c r="W140"/>
  <c r="P140"/>
  <c r="I140"/>
  <c r="B139"/>
  <c r="BM139"/>
  <c r="BF139"/>
  <c r="AY139"/>
  <c r="AR139"/>
  <c r="AK139"/>
  <c r="AD139"/>
  <c r="W139"/>
  <c r="P139"/>
  <c r="I139"/>
  <c r="B138"/>
  <c r="AR138" s="1"/>
  <c r="BM138"/>
  <c r="AY138"/>
  <c r="AD138"/>
  <c r="W138"/>
  <c r="P138"/>
  <c r="I138"/>
  <c r="B137"/>
  <c r="B136"/>
  <c r="BM136" s="1"/>
  <c r="BF136"/>
  <c r="AY136"/>
  <c r="AR136"/>
  <c r="AK136"/>
  <c r="AD136"/>
  <c r="W136"/>
  <c r="P136"/>
  <c r="B135"/>
  <c r="W135" s="1"/>
  <c r="BM135"/>
  <c r="BF135"/>
  <c r="AY135"/>
  <c r="AR135"/>
  <c r="AK135"/>
  <c r="AD135"/>
  <c r="P135"/>
  <c r="I135"/>
  <c r="B134"/>
  <c r="AR134" s="1"/>
  <c r="BM134"/>
  <c r="AY134"/>
  <c r="AD134"/>
  <c r="W134"/>
  <c r="P134"/>
  <c r="I134"/>
  <c r="B133"/>
  <c r="B132"/>
  <c r="BM132" s="1"/>
  <c r="BF132"/>
  <c r="AY132"/>
  <c r="AR132"/>
  <c r="AK132"/>
  <c r="AD132"/>
  <c r="W132"/>
  <c r="P132"/>
  <c r="B131"/>
  <c r="W131" s="1"/>
  <c r="BM131"/>
  <c r="BF131"/>
  <c r="AY131"/>
  <c r="AR131"/>
  <c r="AK131"/>
  <c r="AD131"/>
  <c r="P131"/>
  <c r="I131"/>
  <c r="B130"/>
  <c r="AR130" s="1"/>
  <c r="BM130"/>
  <c r="AY130"/>
  <c r="AD130"/>
  <c r="W130"/>
  <c r="P130"/>
  <c r="I130"/>
  <c r="B129"/>
  <c r="B128"/>
  <c r="BM128" s="1"/>
  <c r="BF128"/>
  <c r="AY128"/>
  <c r="AR128"/>
  <c r="AK128"/>
  <c r="AD128"/>
  <c r="W128"/>
  <c r="P128"/>
  <c r="B127"/>
  <c r="W127" s="1"/>
  <c r="BM127"/>
  <c r="BF127"/>
  <c r="AY127"/>
  <c r="AR127"/>
  <c r="AK127"/>
  <c r="AD127"/>
  <c r="P127"/>
  <c r="I127"/>
  <c r="B126"/>
  <c r="AR126" s="1"/>
  <c r="BM126"/>
  <c r="AY126"/>
  <c r="AD126"/>
  <c r="W126"/>
  <c r="P126"/>
  <c r="I126"/>
  <c r="B125"/>
  <c r="B124"/>
  <c r="BM124" s="1"/>
  <c r="BF124"/>
  <c r="AY124"/>
  <c r="AR124"/>
  <c r="AK124"/>
  <c r="AD124"/>
  <c r="W124"/>
  <c r="P124"/>
  <c r="B123"/>
  <c r="AR123" s="1"/>
  <c r="BM123"/>
  <c r="BF123"/>
  <c r="AY123"/>
  <c r="AK123"/>
  <c r="AD123"/>
  <c r="P123"/>
  <c r="I123"/>
  <c r="B122"/>
  <c r="AR122" s="1"/>
  <c r="BM122"/>
  <c r="AY122"/>
  <c r="AD122"/>
  <c r="W122"/>
  <c r="P122"/>
  <c r="I122"/>
  <c r="B121"/>
  <c r="BM121"/>
  <c r="AD121"/>
  <c r="I121"/>
  <c r="B120"/>
  <c r="BM120" s="1"/>
  <c r="BF120"/>
  <c r="AY120"/>
  <c r="AR120"/>
  <c r="AK120"/>
  <c r="AD120"/>
  <c r="W120"/>
  <c r="P120"/>
  <c r="B119"/>
  <c r="W119" s="1"/>
  <c r="BM119"/>
  <c r="BF119"/>
  <c r="AY119"/>
  <c r="AR119"/>
  <c r="AK119"/>
  <c r="AD119"/>
  <c r="P119"/>
  <c r="I119"/>
  <c r="B118"/>
  <c r="AR118" s="1"/>
  <c r="BM118"/>
  <c r="AY118"/>
  <c r="AD118"/>
  <c r="W118"/>
  <c r="P118"/>
  <c r="I118"/>
  <c r="B117"/>
  <c r="BM117"/>
  <c r="AD117"/>
  <c r="I117"/>
  <c r="B116"/>
  <c r="BM116" s="1"/>
  <c r="BF116"/>
  <c r="AY116"/>
  <c r="AR116"/>
  <c r="AK116"/>
  <c r="AD116"/>
  <c r="W116"/>
  <c r="P116"/>
  <c r="B115"/>
  <c r="W115" s="1"/>
  <c r="BM115"/>
  <c r="BF115"/>
  <c r="AY115"/>
  <c r="AR115"/>
  <c r="AK115"/>
  <c r="AD115"/>
  <c r="P115"/>
  <c r="I115"/>
  <c r="B114"/>
  <c r="AR114" s="1"/>
  <c r="BM114"/>
  <c r="AY114"/>
  <c r="AD114"/>
  <c r="W114"/>
  <c r="P114"/>
  <c r="I114"/>
  <c r="B113"/>
  <c r="BM113"/>
  <c r="AD113"/>
  <c r="I113"/>
  <c r="B112"/>
  <c r="BM112" s="1"/>
  <c r="BF112"/>
  <c r="AY112"/>
  <c r="AR112"/>
  <c r="AK112"/>
  <c r="AD112"/>
  <c r="W112"/>
  <c r="P112"/>
  <c r="B111"/>
  <c r="W111" s="1"/>
  <c r="BM111"/>
  <c r="BF111"/>
  <c r="AY111"/>
  <c r="AR111"/>
  <c r="AK111"/>
  <c r="AD111"/>
  <c r="P111"/>
  <c r="I111"/>
  <c r="B110"/>
  <c r="BM110" s="1"/>
  <c r="AY110"/>
  <c r="AD110"/>
  <c r="W110"/>
  <c r="P110"/>
  <c r="I110"/>
  <c r="B109"/>
  <c r="I109"/>
  <c r="B108"/>
  <c r="BM108" s="1"/>
  <c r="BF108"/>
  <c r="AY108"/>
  <c r="AR108"/>
  <c r="AK108"/>
  <c r="AD108"/>
  <c r="W108"/>
  <c r="P108"/>
  <c r="B107"/>
  <c r="W107" s="1"/>
  <c r="BM107"/>
  <c r="BF107"/>
  <c r="AY107"/>
  <c r="AR107"/>
  <c r="AK107"/>
  <c r="AD107"/>
  <c r="P107"/>
  <c r="I107"/>
  <c r="B106"/>
  <c r="BM106" s="1"/>
  <c r="AY106"/>
  <c r="AD106"/>
  <c r="P106"/>
  <c r="B105"/>
  <c r="BM105" s="1"/>
  <c r="B104"/>
  <c r="BM104" s="1"/>
  <c r="BF104"/>
  <c r="AY104"/>
  <c r="AR104"/>
  <c r="AK104"/>
  <c r="AD104"/>
  <c r="W104"/>
  <c r="P104"/>
  <c r="B103"/>
  <c r="W103" s="1"/>
  <c r="BM103"/>
  <c r="BF103"/>
  <c r="AY103"/>
  <c r="AR103"/>
  <c r="AK103"/>
  <c r="AD103"/>
  <c r="P103"/>
  <c r="I103"/>
  <c r="B102"/>
  <c r="BM102" s="1"/>
  <c r="AY102"/>
  <c r="AD102"/>
  <c r="P102"/>
  <c r="B101"/>
  <c r="B100"/>
  <c r="BM100" s="1"/>
  <c r="BF100"/>
  <c r="AY100"/>
  <c r="AR100"/>
  <c r="AK100"/>
  <c r="AD100"/>
  <c r="W100"/>
  <c r="P100"/>
  <c r="B99"/>
  <c r="W99" s="1"/>
  <c r="BM99"/>
  <c r="BF99"/>
  <c r="AY99"/>
  <c r="AR99"/>
  <c r="AK99"/>
  <c r="AD99"/>
  <c r="P99"/>
  <c r="I99"/>
  <c r="B98"/>
  <c r="BM98" s="1"/>
  <c r="AY98"/>
  <c r="AD98"/>
  <c r="P98"/>
  <c r="B97"/>
  <c r="B96"/>
  <c r="BM96" s="1"/>
  <c r="BF96"/>
  <c r="AY96"/>
  <c r="AR96"/>
  <c r="AK96"/>
  <c r="AD96"/>
  <c r="W96"/>
  <c r="P96"/>
  <c r="B95"/>
  <c r="W95" s="1"/>
  <c r="BM95"/>
  <c r="BF95"/>
  <c r="AY95"/>
  <c r="AR95"/>
  <c r="AK95"/>
  <c r="AD95"/>
  <c r="P95"/>
  <c r="I95"/>
  <c r="B94"/>
  <c r="BM94" s="1"/>
  <c r="AY94"/>
  <c r="AD94"/>
  <c r="P94"/>
  <c r="B93"/>
  <c r="BM93" s="1"/>
  <c r="AD93"/>
  <c r="B92"/>
  <c r="BM92" s="1"/>
  <c r="BF92"/>
  <c r="AY92"/>
  <c r="AR92"/>
  <c r="AK92"/>
  <c r="AD92"/>
  <c r="W92"/>
  <c r="P92"/>
  <c r="B91"/>
  <c r="W91" s="1"/>
  <c r="BM91"/>
  <c r="BF91"/>
  <c r="AY91"/>
  <c r="AR91"/>
  <c r="AK91"/>
  <c r="AD91"/>
  <c r="P91"/>
  <c r="I91"/>
  <c r="B90"/>
  <c r="AY90" s="1"/>
  <c r="AD90"/>
  <c r="P90"/>
  <c r="I90"/>
  <c r="B89"/>
  <c r="BM89"/>
  <c r="AK89"/>
  <c r="I89"/>
  <c r="B88"/>
  <c r="BM88" s="1"/>
  <c r="BF88"/>
  <c r="AY88"/>
  <c r="AR88"/>
  <c r="AK88"/>
  <c r="AD88"/>
  <c r="W88"/>
  <c r="P88"/>
  <c r="B87"/>
  <c r="W87" s="1"/>
  <c r="BF87"/>
  <c r="AK87"/>
  <c r="P87"/>
  <c r="I87"/>
  <c r="B86"/>
  <c r="AK86" s="1"/>
  <c r="BM86"/>
  <c r="BF86"/>
  <c r="AY86"/>
  <c r="AR86"/>
  <c r="AD86"/>
  <c r="W86"/>
  <c r="I86"/>
  <c r="B85"/>
  <c r="B84"/>
  <c r="BF84" s="1"/>
  <c r="AR84"/>
  <c r="W84"/>
  <c r="P84"/>
  <c r="B83"/>
  <c r="W83" s="1"/>
  <c r="BF83"/>
  <c r="AK83"/>
  <c r="P83"/>
  <c r="B82"/>
  <c r="BM82"/>
  <c r="AR82"/>
  <c r="W82"/>
  <c r="B81"/>
  <c r="AY81" s="1"/>
  <c r="BM81"/>
  <c r="BF81"/>
  <c r="AR81"/>
  <c r="AK81"/>
  <c r="AD81"/>
  <c r="W81"/>
  <c r="P81"/>
  <c r="I81"/>
  <c r="B80"/>
  <c r="AY80" s="1"/>
  <c r="BF80"/>
  <c r="AR80"/>
  <c r="AK80"/>
  <c r="AD80"/>
  <c r="W80"/>
  <c r="P80"/>
  <c r="B79"/>
  <c r="W79" s="1"/>
  <c r="BM79"/>
  <c r="AY79"/>
  <c r="AR79"/>
  <c r="AD79"/>
  <c r="I79"/>
  <c r="B78"/>
  <c r="BF78" s="1"/>
  <c r="B77"/>
  <c r="AD77" s="1"/>
  <c r="B76"/>
  <c r="W76" s="1"/>
  <c r="BF76"/>
  <c r="AK76"/>
  <c r="AD76"/>
  <c r="P76"/>
  <c r="B75"/>
  <c r="W75" s="1"/>
  <c r="BF75"/>
  <c r="AY75"/>
  <c r="AR75"/>
  <c r="P75"/>
  <c r="I75"/>
  <c r="B74"/>
  <c r="AK74" s="1"/>
  <c r="BM74"/>
  <c r="BF74"/>
  <c r="AY74"/>
  <c r="AR74"/>
  <c r="AD74"/>
  <c r="W74"/>
  <c r="P74"/>
  <c r="I74"/>
  <c r="B73"/>
  <c r="AR73"/>
  <c r="W73"/>
  <c r="B72"/>
  <c r="AR72"/>
  <c r="B71"/>
  <c r="BM71"/>
  <c r="BF71"/>
  <c r="AY71"/>
  <c r="AR71"/>
  <c r="AK71"/>
  <c r="AD71"/>
  <c r="W71"/>
  <c r="P71"/>
  <c r="I71"/>
  <c r="B70"/>
  <c r="AR70" s="1"/>
  <c r="BF70"/>
  <c r="AK70"/>
  <c r="W70"/>
  <c r="P70"/>
  <c r="B69"/>
  <c r="BF69" s="1"/>
  <c r="BM69"/>
  <c r="AY69"/>
  <c r="AR69"/>
  <c r="AD69"/>
  <c r="W69"/>
  <c r="I69"/>
  <c r="B68"/>
  <c r="B67"/>
  <c r="BM67"/>
  <c r="BF67"/>
  <c r="AY67"/>
  <c r="AR67"/>
  <c r="AK67"/>
  <c r="AD67"/>
  <c r="W67"/>
  <c r="P67"/>
  <c r="I67"/>
  <c r="B66"/>
  <c r="BM66"/>
  <c r="W66"/>
  <c r="B65"/>
  <c r="BM65"/>
  <c r="BF65"/>
  <c r="AY65"/>
  <c r="AR65"/>
  <c r="AK65"/>
  <c r="AD65"/>
  <c r="W65"/>
  <c r="P65"/>
  <c r="I65"/>
  <c r="B64"/>
  <c r="BM64" s="1"/>
  <c r="B63"/>
  <c r="P63" s="1"/>
  <c r="BF63"/>
  <c r="AR63"/>
  <c r="AD63"/>
  <c r="I63"/>
  <c r="B62"/>
  <c r="BM62" s="1"/>
  <c r="BF62"/>
  <c r="AY62"/>
  <c r="AK62"/>
  <c r="I62"/>
  <c r="B61"/>
  <c r="BM61"/>
  <c r="BF61"/>
  <c r="AY61"/>
  <c r="AR61"/>
  <c r="AK61"/>
  <c r="AD61"/>
  <c r="W61"/>
  <c r="P61"/>
  <c r="I61"/>
  <c r="B60"/>
  <c r="BM60"/>
  <c r="BF60"/>
  <c r="AY60"/>
  <c r="AR60"/>
  <c r="AK60"/>
  <c r="AD60"/>
  <c r="W60"/>
  <c r="P60"/>
  <c r="I60"/>
  <c r="B59"/>
  <c r="BM59"/>
  <c r="P59"/>
  <c r="B58"/>
  <c r="BM58" s="1"/>
  <c r="BF58"/>
  <c r="AR58"/>
  <c r="AK58"/>
  <c r="W58"/>
  <c r="P58"/>
  <c r="B57"/>
  <c r="AK57" s="1"/>
  <c r="BM57"/>
  <c r="AY57"/>
  <c r="P57"/>
  <c r="I57"/>
  <c r="B56"/>
  <c r="BM56"/>
  <c r="AY56"/>
  <c r="AR56"/>
  <c r="AD56"/>
  <c r="W56"/>
  <c r="P56"/>
  <c r="I56"/>
  <c r="B55"/>
  <c r="BM55"/>
  <c r="B54"/>
  <c r="BM54" s="1"/>
  <c r="BF54"/>
  <c r="AR54"/>
  <c r="AD54"/>
  <c r="W54"/>
  <c r="P54"/>
  <c r="I54"/>
  <c r="B53"/>
  <c r="BM53"/>
  <c r="BF53"/>
  <c r="AY53"/>
  <c r="AR53"/>
  <c r="AK53"/>
  <c r="AD53"/>
  <c r="W53"/>
  <c r="P53"/>
  <c r="I53"/>
  <c r="B52"/>
  <c r="BF52" s="1"/>
  <c r="BM52"/>
  <c r="AK52"/>
  <c r="AD52"/>
  <c r="P52"/>
  <c r="B51"/>
  <c r="AY51" s="1"/>
  <c r="BM51"/>
  <c r="BF51"/>
  <c r="AR51"/>
  <c r="AK51"/>
  <c r="AD51"/>
  <c r="W51"/>
  <c r="P51"/>
  <c r="I51"/>
  <c r="B50"/>
  <c r="B49"/>
  <c r="BM49" s="1"/>
  <c r="BF49"/>
  <c r="AR49"/>
  <c r="AK49"/>
  <c r="AD49"/>
  <c r="W49"/>
  <c r="P49"/>
  <c r="I49"/>
  <c r="B48"/>
  <c r="AD48" s="1"/>
  <c r="BM48"/>
  <c r="AY48"/>
  <c r="P48"/>
  <c r="I48"/>
  <c r="B47"/>
  <c r="P47" s="1"/>
  <c r="BM47"/>
  <c r="BF47"/>
  <c r="AY47"/>
  <c r="AR47"/>
  <c r="AK47"/>
  <c r="AD47"/>
  <c r="W47"/>
  <c r="I47"/>
  <c r="B46"/>
  <c r="B45"/>
  <c r="BM45"/>
  <c r="BF45"/>
  <c r="AY45"/>
  <c r="AR45"/>
  <c r="AK45"/>
  <c r="AD45"/>
  <c r="W45"/>
  <c r="P45"/>
  <c r="I45"/>
  <c r="B44"/>
  <c r="BM44" s="1"/>
  <c r="BF44"/>
  <c r="AY44"/>
  <c r="AR44"/>
  <c r="AK44"/>
  <c r="W44"/>
  <c r="P44"/>
  <c r="I44"/>
  <c r="B43"/>
  <c r="AY43" s="1"/>
  <c r="AK43"/>
  <c r="AD43"/>
  <c r="P43"/>
  <c r="B42"/>
  <c r="BM42"/>
  <c r="BF42"/>
  <c r="AY42"/>
  <c r="AR42"/>
  <c r="AK42"/>
  <c r="W42"/>
  <c r="P42"/>
  <c r="B41"/>
  <c r="B40"/>
  <c r="BM40" s="1"/>
  <c r="AD40"/>
  <c r="W40"/>
  <c r="P40"/>
  <c r="I40"/>
  <c r="B39"/>
  <c r="P39" s="1"/>
  <c r="AY39"/>
  <c r="I39"/>
  <c r="B38"/>
  <c r="BM38" s="1"/>
  <c r="BF38"/>
  <c r="AY38"/>
  <c r="AR38"/>
  <c r="AK38"/>
  <c r="AD38"/>
  <c r="W38"/>
  <c r="P38"/>
  <c r="I38"/>
  <c r="B37"/>
  <c r="BM37"/>
  <c r="BF37"/>
  <c r="AY37"/>
  <c r="AR37"/>
  <c r="AK37"/>
  <c r="AD37"/>
  <c r="W37"/>
  <c r="P37"/>
  <c r="I37"/>
  <c r="B36"/>
  <c r="BM36"/>
  <c r="P36"/>
  <c r="B35"/>
  <c r="AY35" s="1"/>
  <c r="BF35"/>
  <c r="AK35"/>
  <c r="W35"/>
  <c r="P35"/>
  <c r="I35"/>
  <c r="B34"/>
  <c r="BM34" s="1"/>
  <c r="AY34"/>
  <c r="AK34"/>
  <c r="P34"/>
  <c r="B33"/>
  <c r="BM33"/>
  <c r="BF33"/>
  <c r="AY33"/>
  <c r="AR33"/>
  <c r="AK33"/>
  <c r="AD33"/>
  <c r="W33"/>
  <c r="P33"/>
  <c r="I33"/>
  <c r="B32"/>
  <c r="BM32" s="1"/>
  <c r="B31"/>
  <c r="P31" s="1"/>
  <c r="BF31"/>
  <c r="AD31"/>
  <c r="W31"/>
  <c r="I31"/>
  <c r="B30"/>
  <c r="BM30" s="1"/>
  <c r="BF30"/>
  <c r="AY30"/>
  <c r="I30"/>
  <c r="B29"/>
  <c r="BM29"/>
  <c r="BF29"/>
  <c r="AY29"/>
  <c r="AR29"/>
  <c r="AK29"/>
  <c r="AD29"/>
  <c r="W29"/>
  <c r="P29"/>
  <c r="I29"/>
  <c r="B28"/>
  <c r="BM28"/>
  <c r="BF28"/>
  <c r="AY28"/>
  <c r="AR28"/>
  <c r="AK28"/>
  <c r="AD28"/>
  <c r="W28"/>
  <c r="P28"/>
  <c r="I28"/>
  <c r="B27"/>
  <c r="B26"/>
  <c r="AD26" s="1"/>
  <c r="BF26"/>
  <c r="AK26"/>
  <c r="P26"/>
  <c r="I26"/>
  <c r="B25"/>
  <c r="P25" s="1"/>
  <c r="BM25"/>
  <c r="BF25"/>
  <c r="AR25"/>
  <c r="AK25"/>
  <c r="W25"/>
  <c r="B24"/>
  <c r="AY24" s="1"/>
  <c r="BF24"/>
  <c r="AR24"/>
  <c r="AK24"/>
  <c r="W24"/>
  <c r="P24"/>
  <c r="B23"/>
  <c r="BF23" s="1"/>
  <c r="BM23"/>
  <c r="AY23"/>
  <c r="AR23"/>
  <c r="AD23"/>
  <c r="W23"/>
  <c r="P23"/>
  <c r="I23"/>
  <c r="B22"/>
  <c r="BM22"/>
  <c r="B21"/>
  <c r="W21" s="1"/>
  <c r="AR21"/>
  <c r="B20"/>
  <c r="BM20"/>
  <c r="BF20"/>
  <c r="AY20"/>
  <c r="AR20"/>
  <c r="AK20"/>
  <c r="AD20"/>
  <c r="W20"/>
  <c r="P20"/>
  <c r="I20"/>
  <c r="B19"/>
  <c r="BM19"/>
  <c r="BF19"/>
  <c r="AY19"/>
  <c r="AR19"/>
  <c r="AK19"/>
  <c r="AD19"/>
  <c r="W19"/>
  <c r="P19"/>
  <c r="I19"/>
  <c r="B18"/>
  <c r="BM18" s="1"/>
  <c r="AR18"/>
  <c r="AD18"/>
  <c r="W18"/>
  <c r="P18"/>
  <c r="I18"/>
  <c r="B17"/>
  <c r="P17" s="1"/>
  <c r="BM17"/>
  <c r="BF17"/>
  <c r="AR17"/>
  <c r="AK17"/>
  <c r="W17"/>
  <c r="B16"/>
  <c r="AY16" s="1"/>
  <c r="BF16"/>
  <c r="AR16"/>
  <c r="AK16"/>
  <c r="W16"/>
  <c r="P16"/>
  <c r="B15"/>
  <c r="BF15" s="1"/>
  <c r="BM15"/>
  <c r="AY15"/>
  <c r="AR15"/>
  <c r="AD15"/>
  <c r="W15"/>
  <c r="P15"/>
  <c r="I15"/>
  <c r="B14"/>
  <c r="B13"/>
  <c r="B12"/>
  <c r="BM12"/>
  <c r="BF12"/>
  <c r="AY12"/>
  <c r="AR12"/>
  <c r="AK12"/>
  <c r="AD12"/>
  <c r="W12"/>
  <c r="P12"/>
  <c r="I12"/>
  <c r="B11"/>
  <c r="BM11"/>
  <c r="BF11"/>
  <c r="AY11"/>
  <c r="AR11"/>
  <c r="AK11"/>
  <c r="AD11"/>
  <c r="W11"/>
  <c r="P11"/>
  <c r="I11"/>
  <c r="B10"/>
  <c r="BM10" s="1"/>
  <c r="AR10"/>
  <c r="AD10"/>
  <c r="W10"/>
  <c r="P10"/>
  <c r="I10"/>
  <c r="B9"/>
  <c r="P9" s="1"/>
  <c r="BM9"/>
  <c r="BF9"/>
  <c r="AR9"/>
  <c r="AK9"/>
  <c r="W9"/>
  <c r="B8"/>
  <c r="AY8" s="1"/>
  <c r="BF8"/>
  <c r="AR8"/>
  <c r="AK8"/>
  <c r="W8"/>
  <c r="P8"/>
  <c r="B7"/>
  <c r="BF7" s="1"/>
  <c r="BM7"/>
  <c r="AY7"/>
  <c r="AR7"/>
  <c r="AD7"/>
  <c r="W7"/>
  <c r="P7"/>
  <c r="I7"/>
  <c r="BP6"/>
  <c r="B6"/>
  <c r="BI6"/>
  <c r="BB6"/>
  <c r="AU6"/>
  <c r="AN6"/>
  <c r="AG6"/>
  <c r="Z6"/>
  <c r="S6"/>
  <c r="L6"/>
  <c r="I6"/>
  <c r="E6"/>
  <c r="L7" i="13"/>
  <c r="K7"/>
  <c r="J7"/>
  <c r="I7"/>
  <c r="H7"/>
  <c r="G7"/>
  <c r="F7"/>
  <c r="E7"/>
  <c r="D7"/>
  <c r="C7"/>
  <c r="L6"/>
  <c r="J6"/>
  <c r="H6"/>
  <c r="F6"/>
  <c r="D6"/>
  <c r="M35" i="2"/>
  <c r="BJ16" i="8" s="1"/>
  <c r="AM16"/>
  <c r="AM58" s="1"/>
  <c r="AR16"/>
  <c r="BB16"/>
  <c r="BB35" s="1"/>
  <c r="BH16"/>
  <c r="BK16"/>
  <c r="BX16"/>
  <c r="CA16"/>
  <c r="CA45" s="1"/>
  <c r="CE16"/>
  <c r="CH16"/>
  <c r="AB16" i="11"/>
  <c r="AA32"/>
  <c r="AB32" s="1"/>
  <c r="M65" i="2"/>
  <c r="X24" i="11" s="1"/>
  <c r="M73" i="2"/>
  <c r="W53" i="11"/>
  <c r="W54"/>
  <c r="AL54" s="1"/>
  <c r="AA17"/>
  <c r="AA68" s="1"/>
  <c r="AB17"/>
  <c r="AC17" s="1"/>
  <c r="AH16"/>
  <c r="AA3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M163" i="2"/>
  <c r="AI16" i="11"/>
  <c r="AJ16"/>
  <c r="AJ96" s="1"/>
  <c r="AK16"/>
  <c r="AL16"/>
  <c r="AM16"/>
  <c r="AN16"/>
  <c r="AO16"/>
  <c r="AO57" s="1"/>
  <c r="AP16"/>
  <c r="AQ16"/>
  <c r="AR16"/>
  <c r="AR63" s="1"/>
  <c r="AS16"/>
  <c r="AT16"/>
  <c r="AU16"/>
  <c r="AV16"/>
  <c r="AW17"/>
  <c r="AW68" s="1"/>
  <c r="AX17"/>
  <c r="AY17"/>
  <c r="AZ17"/>
  <c r="AZ70" s="1"/>
  <c r="BA17"/>
  <c r="BB17"/>
  <c r="BB48" s="1"/>
  <c r="BC17"/>
  <c r="BC69" s="1"/>
  <c r="BD17"/>
  <c r="BE17"/>
  <c r="BF17"/>
  <c r="BG17"/>
  <c r="BH17"/>
  <c r="BI17"/>
  <c r="BJ17"/>
  <c r="BJ70" s="1"/>
  <c r="BK17"/>
  <c r="BK70" s="1"/>
  <c r="BL17"/>
  <c r="BM17"/>
  <c r="BN17"/>
  <c r="BO17"/>
  <c r="BP17"/>
  <c r="BP68" s="1"/>
  <c r="BQ17"/>
  <c r="BR17"/>
  <c r="BR69" s="1"/>
  <c r="BS17"/>
  <c r="BS68" s="1"/>
  <c r="BT17"/>
  <c r="BT48" s="1"/>
  <c r="BU17"/>
  <c r="BV17"/>
  <c r="BV68" s="1"/>
  <c r="BW17"/>
  <c r="BW71" s="1"/>
  <c r="BX17"/>
  <c r="BX70" s="1"/>
  <c r="BY17"/>
  <c r="BZ17"/>
  <c r="BZ68" s="1"/>
  <c r="CA17"/>
  <c r="CA68" s="1"/>
  <c r="CB17"/>
  <c r="CB48" s="1"/>
  <c r="CC17"/>
  <c r="CD17"/>
  <c r="CD70" s="1"/>
  <c r="CE17"/>
  <c r="CE48" s="1"/>
  <c r="CF17"/>
  <c r="CF71" s="1"/>
  <c r="CG17"/>
  <c r="CH17"/>
  <c r="CH69" s="1"/>
  <c r="CI17"/>
  <c r="CI69" s="1"/>
  <c r="CJ17"/>
  <c r="CJ71" s="1"/>
  <c r="CK17"/>
  <c r="CK71" s="1"/>
  <c r="AA16"/>
  <c r="AA64" s="1"/>
  <c r="AB43"/>
  <c r="AL52"/>
  <c r="AL43"/>
  <c r="AM43"/>
  <c r="AT52"/>
  <c r="AT43"/>
  <c r="AW16"/>
  <c r="AX16"/>
  <c r="AY16"/>
  <c r="AZ16"/>
  <c r="BA16"/>
  <c r="BB16"/>
  <c r="BC16"/>
  <c r="BD16"/>
  <c r="BE16"/>
  <c r="BF16"/>
  <c r="BF52" s="1"/>
  <c r="BF54" s="1"/>
  <c r="BG16"/>
  <c r="BG63" s="1"/>
  <c r="BH16"/>
  <c r="BH92" s="1"/>
  <c r="BI16"/>
  <c r="BJ16"/>
  <c r="BK16"/>
  <c r="BK65" s="1"/>
  <c r="BL16"/>
  <c r="BL74" s="1"/>
  <c r="BM16"/>
  <c r="BN16"/>
  <c r="BN92" s="1"/>
  <c r="BO16"/>
  <c r="BP16"/>
  <c r="BQ16"/>
  <c r="BR16"/>
  <c r="BR64" s="1"/>
  <c r="BS16"/>
  <c r="BS65" s="1"/>
  <c r="BT16"/>
  <c r="BT96" s="1"/>
  <c r="BU16"/>
  <c r="BV16"/>
  <c r="BV57" s="1"/>
  <c r="BW16"/>
  <c r="BW85" s="1"/>
  <c r="BX16"/>
  <c r="BY16"/>
  <c r="BZ16"/>
  <c r="CA16"/>
  <c r="CA25" s="1"/>
  <c r="CA24" s="1"/>
  <c r="CB16"/>
  <c r="CC16"/>
  <c r="CD16"/>
  <c r="CE16"/>
  <c r="CE25" s="1"/>
  <c r="CE24" s="1"/>
  <c r="CF16"/>
  <c r="CG16"/>
  <c r="CH16"/>
  <c r="CI16"/>
  <c r="CI25" s="1"/>
  <c r="CI24" s="1"/>
  <c r="CJ16"/>
  <c r="CJ92" s="1"/>
  <c r="CK16"/>
  <c r="AB57"/>
  <c r="AB68"/>
  <c r="AB69"/>
  <c r="AB70"/>
  <c r="AB71"/>
  <c r="AB39"/>
  <c r="AB72" s="1"/>
  <c r="AB74"/>
  <c r="AA92"/>
  <c r="CB96"/>
  <c r="BN96"/>
  <c r="BH96"/>
  <c r="AX96"/>
  <c r="AT96"/>
  <c r="AL96"/>
  <c r="AK96"/>
  <c r="CJ74"/>
  <c r="CH57"/>
  <c r="CH63"/>
  <c r="CH64"/>
  <c r="CH65"/>
  <c r="CH74"/>
  <c r="CH82"/>
  <c r="CH85"/>
  <c r="CH92"/>
  <c r="CD65"/>
  <c r="CC71"/>
  <c r="CB82"/>
  <c r="BY92"/>
  <c r="BW68"/>
  <c r="BU69"/>
  <c r="BU70"/>
  <c r="BT63"/>
  <c r="BT74"/>
  <c r="BT92"/>
  <c r="BR82"/>
  <c r="BQ71"/>
  <c r="BN57"/>
  <c r="BN82"/>
  <c r="BM71"/>
  <c r="BM85"/>
  <c r="BL69"/>
  <c r="BJ92"/>
  <c r="BI74"/>
  <c r="BH57"/>
  <c r="BG82"/>
  <c r="BF57"/>
  <c r="BF63"/>
  <c r="BF68"/>
  <c r="BF69"/>
  <c r="BF74"/>
  <c r="BF82"/>
  <c r="BE68"/>
  <c r="BE71"/>
  <c r="BC82"/>
  <c r="BB63"/>
  <c r="BB65"/>
  <c r="BB69"/>
  <c r="BB70"/>
  <c r="BB85"/>
  <c r="AZ85"/>
  <c r="AY85"/>
  <c r="AX92"/>
  <c r="AB36"/>
  <c r="AB37" s="1"/>
  <c r="AU57"/>
  <c r="AU65"/>
  <c r="AU92"/>
  <c r="AT57"/>
  <c r="AT63"/>
  <c r="AT64"/>
  <c r="AT65"/>
  <c r="AT74"/>
  <c r="AT82"/>
  <c r="AT85"/>
  <c r="AT92"/>
  <c r="AR65"/>
  <c r="AP63"/>
  <c r="AP74"/>
  <c r="AP82"/>
  <c r="AO74"/>
  <c r="AM57"/>
  <c r="AM82"/>
  <c r="AM85"/>
  <c r="AL57"/>
  <c r="AL63"/>
  <c r="AL64"/>
  <c r="AL65"/>
  <c r="AL74"/>
  <c r="AL82"/>
  <c r="AL85"/>
  <c r="AL92"/>
  <c r="AJ57"/>
  <c r="W65"/>
  <c r="U55"/>
  <c r="AB47"/>
  <c r="W33"/>
  <c r="W32"/>
  <c r="AA30"/>
  <c r="AK26"/>
  <c r="AL25"/>
  <c r="AL26"/>
  <c r="AO25"/>
  <c r="AO24" s="1"/>
  <c r="AT25"/>
  <c r="AT24" s="1"/>
  <c r="AT26"/>
  <c r="AU25"/>
  <c r="BF25"/>
  <c r="BF24" s="1"/>
  <c r="BM25"/>
  <c r="CA26"/>
  <c r="CB26"/>
  <c r="CH25"/>
  <c r="CH26"/>
  <c r="W26"/>
  <c r="U10"/>
  <c r="AB16" i="10"/>
  <c r="AA32"/>
  <c r="AB32" s="1"/>
  <c r="K65" i="2"/>
  <c r="X24" i="10" s="1"/>
  <c r="K73" i="2"/>
  <c r="W53" i="10"/>
  <c r="W54"/>
  <c r="AA17"/>
  <c r="AA70" s="1"/>
  <c r="AB17"/>
  <c r="AH16"/>
  <c r="AA3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K163" i="2"/>
  <c r="K155" s="1"/>
  <c r="AI16" i="10"/>
  <c r="AJ16"/>
  <c r="AK16"/>
  <c r="AK25" s="1"/>
  <c r="AL16"/>
  <c r="AL64" s="1"/>
  <c r="AM16"/>
  <c r="AN16"/>
  <c r="AO16"/>
  <c r="AP16"/>
  <c r="AQ16"/>
  <c r="AR16"/>
  <c r="AS16"/>
  <c r="AS74" s="1"/>
  <c r="AT16"/>
  <c r="AT82" s="1"/>
  <c r="AU16"/>
  <c r="AV16"/>
  <c r="AW17"/>
  <c r="AX17"/>
  <c r="AX71" s="1"/>
  <c r="AY17"/>
  <c r="AY48" s="1"/>
  <c r="AZ17"/>
  <c r="BA17"/>
  <c r="BB17"/>
  <c r="BB48" s="1"/>
  <c r="BC17"/>
  <c r="BD17"/>
  <c r="BE17"/>
  <c r="BF17"/>
  <c r="BG17"/>
  <c r="BH17"/>
  <c r="BI17"/>
  <c r="BJ17"/>
  <c r="BJ70" s="1"/>
  <c r="BK17"/>
  <c r="BK69" s="1"/>
  <c r="BL17"/>
  <c r="BM17"/>
  <c r="BM70" s="1"/>
  <c r="BN17"/>
  <c r="BO17"/>
  <c r="BP17"/>
  <c r="BQ17"/>
  <c r="BR17"/>
  <c r="BS17"/>
  <c r="BS71" s="1"/>
  <c r="BT17"/>
  <c r="BT70" s="1"/>
  <c r="BT48"/>
  <c r="BU17"/>
  <c r="BV17"/>
  <c r="BV70" s="1"/>
  <c r="BW17"/>
  <c r="BX17"/>
  <c r="BX71" s="1"/>
  <c r="BY17"/>
  <c r="BZ17"/>
  <c r="BZ68" s="1"/>
  <c r="CA17"/>
  <c r="CA69" s="1"/>
  <c r="CB17"/>
  <c r="CC17"/>
  <c r="CC69" s="1"/>
  <c r="CD17"/>
  <c r="CD71" s="1"/>
  <c r="CE17"/>
  <c r="CF17"/>
  <c r="CF69" s="1"/>
  <c r="CG17"/>
  <c r="CH17"/>
  <c r="CI17"/>
  <c r="CI71" s="1"/>
  <c r="CI48"/>
  <c r="CJ17"/>
  <c r="CK17"/>
  <c r="AA16"/>
  <c r="AH43"/>
  <c r="AI43"/>
  <c r="AJ43"/>
  <c r="AR52"/>
  <c r="AT52"/>
  <c r="AW16"/>
  <c r="AX16"/>
  <c r="AY16"/>
  <c r="AY57" s="1"/>
  <c r="AZ16"/>
  <c r="BA16"/>
  <c r="BB16"/>
  <c r="BB92" s="1"/>
  <c r="BC16"/>
  <c r="BD16"/>
  <c r="BD52" s="1"/>
  <c r="BD53" s="1"/>
  <c r="BE16"/>
  <c r="BF16"/>
  <c r="BG16"/>
  <c r="BH16"/>
  <c r="BI16"/>
  <c r="BJ16"/>
  <c r="BJ74" s="1"/>
  <c r="BK16"/>
  <c r="BL16"/>
  <c r="BM16"/>
  <c r="BN16"/>
  <c r="BN26" s="1"/>
  <c r="BO16"/>
  <c r="BP16"/>
  <c r="BQ16"/>
  <c r="BR16"/>
  <c r="BR65" s="1"/>
  <c r="BS16"/>
  <c r="BT16"/>
  <c r="BU16"/>
  <c r="BU26" s="1"/>
  <c r="BV16"/>
  <c r="BW16"/>
  <c r="BX16"/>
  <c r="BY16"/>
  <c r="BY74" s="1"/>
  <c r="BZ16"/>
  <c r="BZ92" s="1"/>
  <c r="CA16"/>
  <c r="CB16"/>
  <c r="CC16"/>
  <c r="CD16"/>
  <c r="CD26" s="1"/>
  <c r="CE16"/>
  <c r="CF16"/>
  <c r="CF52" s="1"/>
  <c r="CG16"/>
  <c r="CH16"/>
  <c r="CI16"/>
  <c r="CI96" s="1"/>
  <c r="CJ16"/>
  <c r="CK16"/>
  <c r="CK82" s="1"/>
  <c r="AB69"/>
  <c r="AB71"/>
  <c r="AU96"/>
  <c r="AR96"/>
  <c r="AQ96"/>
  <c r="AM96"/>
  <c r="AI96"/>
  <c r="CK63"/>
  <c r="CI70"/>
  <c r="CH64"/>
  <c r="CG64"/>
  <c r="CD70"/>
  <c r="CC92"/>
  <c r="CA64"/>
  <c r="BY64"/>
  <c r="BV68"/>
  <c r="BV71"/>
  <c r="BS68"/>
  <c r="BS69"/>
  <c r="BS70"/>
  <c r="BS85"/>
  <c r="BR71"/>
  <c r="BR74"/>
  <c r="BO57"/>
  <c r="BO69"/>
  <c r="BO70"/>
  <c r="BO74"/>
  <c r="BO92"/>
  <c r="BN57"/>
  <c r="BN85"/>
  <c r="BL68"/>
  <c r="BL70"/>
  <c r="BK63"/>
  <c r="BK71"/>
  <c r="BJ92"/>
  <c r="BG57"/>
  <c r="BG64"/>
  <c r="BG65"/>
  <c r="BG68"/>
  <c r="BG70"/>
  <c r="BG85"/>
  <c r="BC70"/>
  <c r="BB69"/>
  <c r="AZ71"/>
  <c r="AY63"/>
  <c r="AY68"/>
  <c r="AY69"/>
  <c r="AY70"/>
  <c r="AY71"/>
  <c r="AX57"/>
  <c r="AW63"/>
  <c r="AW64"/>
  <c r="AW65"/>
  <c r="AW74"/>
  <c r="AV74"/>
  <c r="AU63"/>
  <c r="AU64"/>
  <c r="AU85"/>
  <c r="AT57"/>
  <c r="AT74"/>
  <c r="AT92"/>
  <c r="AR64"/>
  <c r="AR74"/>
  <c r="AR85"/>
  <c r="AQ57"/>
  <c r="AQ63"/>
  <c r="AQ64"/>
  <c r="AQ65"/>
  <c r="AQ74"/>
  <c r="AQ82"/>
  <c r="AQ85"/>
  <c r="AQ92"/>
  <c r="AN74"/>
  <c r="AM63"/>
  <c r="AM64"/>
  <c r="AM85"/>
  <c r="AL63"/>
  <c r="AL74"/>
  <c r="AK57"/>
  <c r="AJ57"/>
  <c r="AJ63"/>
  <c r="AJ92"/>
  <c r="AI57"/>
  <c r="AI63"/>
  <c r="AI64"/>
  <c r="AI65"/>
  <c r="AI74"/>
  <c r="AI82"/>
  <c r="AI85"/>
  <c r="AI92"/>
  <c r="AH57"/>
  <c r="AH63"/>
  <c r="AH65"/>
  <c r="AH74"/>
  <c r="AH82"/>
  <c r="AH85"/>
  <c r="AH92"/>
  <c r="W65"/>
  <c r="U55"/>
  <c r="W33"/>
  <c r="W32"/>
  <c r="AA30"/>
  <c r="AH25"/>
  <c r="AH26"/>
  <c r="AI25"/>
  <c r="AI26"/>
  <c r="AJ26"/>
  <c r="AM26"/>
  <c r="AO26"/>
  <c r="AQ25"/>
  <c r="AQ26"/>
  <c r="AR25"/>
  <c r="AT26"/>
  <c r="AU26"/>
  <c r="AW26"/>
  <c r="AY26"/>
  <c r="AZ25"/>
  <c r="BG26"/>
  <c r="BS26"/>
  <c r="CF25"/>
  <c r="CG25"/>
  <c r="W26"/>
  <c r="U10"/>
  <c r="AB16" i="5"/>
  <c r="AB26" s="1"/>
  <c r="AA32"/>
  <c r="AB32" s="1"/>
  <c r="AB30" s="1"/>
  <c r="I65" i="2"/>
  <c r="X24" i="5" s="1"/>
  <c r="I73" i="2"/>
  <c r="I75" s="1"/>
  <c r="W53" i="5"/>
  <c r="W54"/>
  <c r="AA17"/>
  <c r="AB17"/>
  <c r="AC17" s="1"/>
  <c r="AC48" s="1"/>
  <c r="AH16"/>
  <c r="AA33"/>
  <c r="AB33" s="1"/>
  <c r="AC33" s="1"/>
  <c r="I163" i="2"/>
  <c r="I155" s="1"/>
  <c r="AI16" i="5"/>
  <c r="AJ16"/>
  <c r="AJ65" s="1"/>
  <c r="AK16"/>
  <c r="AL16"/>
  <c r="AL96" s="1"/>
  <c r="AM16"/>
  <c r="AM57" s="1"/>
  <c r="AN16"/>
  <c r="AO16"/>
  <c r="AP16"/>
  <c r="AP92" s="1"/>
  <c r="AQ16"/>
  <c r="AR16"/>
  <c r="AR52" s="1"/>
  <c r="AS16"/>
  <c r="AT16"/>
  <c r="AT74" s="1"/>
  <c r="AU16"/>
  <c r="AV16"/>
  <c r="AW17"/>
  <c r="AX17"/>
  <c r="AY17"/>
  <c r="AY70" s="1"/>
  <c r="AZ17"/>
  <c r="AZ48" s="1"/>
  <c r="BA17"/>
  <c r="BB17"/>
  <c r="BB70" s="1"/>
  <c r="BC17"/>
  <c r="BD17"/>
  <c r="BD71" s="1"/>
  <c r="BE17"/>
  <c r="BE68" s="1"/>
  <c r="BF17"/>
  <c r="BF48" s="1"/>
  <c r="BG17"/>
  <c r="BG48" s="1"/>
  <c r="BH17"/>
  <c r="BI17"/>
  <c r="BI70" s="1"/>
  <c r="BJ17"/>
  <c r="BJ69" s="1"/>
  <c r="BK17"/>
  <c r="BL17"/>
  <c r="BL48" s="1"/>
  <c r="BM17"/>
  <c r="BM69" s="1"/>
  <c r="BN17"/>
  <c r="BN68" s="1"/>
  <c r="BO17"/>
  <c r="BO69" s="1"/>
  <c r="BP17"/>
  <c r="BQ17"/>
  <c r="BQ48" s="1"/>
  <c r="BR17"/>
  <c r="BS17"/>
  <c r="BS48" s="1"/>
  <c r="BT17"/>
  <c r="BT71" s="1"/>
  <c r="BU17"/>
  <c r="BU69" s="1"/>
  <c r="BV17"/>
  <c r="BW17"/>
  <c r="BX17"/>
  <c r="BX68" s="1"/>
  <c r="BY17"/>
  <c r="BY48" s="1"/>
  <c r="BZ17"/>
  <c r="CA17"/>
  <c r="CB17"/>
  <c r="CC17"/>
  <c r="CD17"/>
  <c r="CD70" s="1"/>
  <c r="CE17"/>
  <c r="CF17"/>
  <c r="CF69" s="1"/>
  <c r="CG17"/>
  <c r="CG68" s="1"/>
  <c r="CH17"/>
  <c r="CI17"/>
  <c r="CJ17"/>
  <c r="CJ48" s="1"/>
  <c r="CK17"/>
  <c r="CK69" s="1"/>
  <c r="AA16"/>
  <c r="AB43"/>
  <c r="AW16"/>
  <c r="AX16"/>
  <c r="AY16"/>
  <c r="AY52" s="1"/>
  <c r="AY54" s="1"/>
  <c r="AZ16"/>
  <c r="AZ52" s="1"/>
  <c r="BA16"/>
  <c r="BB16"/>
  <c r="BC16"/>
  <c r="BD16"/>
  <c r="BE16"/>
  <c r="BE85" s="1"/>
  <c r="BF16"/>
  <c r="BF25" s="1"/>
  <c r="BG16"/>
  <c r="BH16"/>
  <c r="BI16"/>
  <c r="BJ16"/>
  <c r="BJ96" s="1"/>
  <c r="BK16"/>
  <c r="BL16"/>
  <c r="BM16"/>
  <c r="BM65" s="1"/>
  <c r="BN16"/>
  <c r="BN25" s="1"/>
  <c r="BO16"/>
  <c r="BP16"/>
  <c r="BQ16"/>
  <c r="BR16"/>
  <c r="BR63" s="1"/>
  <c r="BS16"/>
  <c r="BT16"/>
  <c r="BU16"/>
  <c r="BU57" s="1"/>
  <c r="BV16"/>
  <c r="BV52" s="1"/>
  <c r="BW16"/>
  <c r="BX16"/>
  <c r="BX74" s="1"/>
  <c r="BY16"/>
  <c r="BY52" s="1"/>
  <c r="BZ16"/>
  <c r="CA16"/>
  <c r="CA92" s="1"/>
  <c r="CB16"/>
  <c r="CB82" s="1"/>
  <c r="CC16"/>
  <c r="CD16"/>
  <c r="CD43" s="1"/>
  <c r="CE16"/>
  <c r="CF16"/>
  <c r="CF65" s="1"/>
  <c r="CF52"/>
  <c r="CG16"/>
  <c r="CG26" s="1"/>
  <c r="CH16"/>
  <c r="CH52" s="1"/>
  <c r="CI16"/>
  <c r="CI85" s="1"/>
  <c r="CJ16"/>
  <c r="CJ57" s="1"/>
  <c r="CK16"/>
  <c r="CK26" s="1"/>
  <c r="AB65"/>
  <c r="AB85"/>
  <c r="CF96"/>
  <c r="BF96"/>
  <c r="AR96"/>
  <c r="AJ96"/>
  <c r="CK92"/>
  <c r="CJ70"/>
  <c r="CI63"/>
  <c r="CG71"/>
  <c r="BY85"/>
  <c r="BX57"/>
  <c r="BX85"/>
  <c r="BS68"/>
  <c r="BS70"/>
  <c r="BS71"/>
  <c r="BR69"/>
  <c r="BQ70"/>
  <c r="BQ71"/>
  <c r="BM63"/>
  <c r="BM71"/>
  <c r="BM92"/>
  <c r="BL68"/>
  <c r="BL69"/>
  <c r="BL70"/>
  <c r="BL71"/>
  <c r="BG69"/>
  <c r="BE57"/>
  <c r="BE64"/>
  <c r="BE71"/>
  <c r="BE74"/>
  <c r="BD68"/>
  <c r="BD85"/>
  <c r="AZ69"/>
  <c r="AY69"/>
  <c r="AW68"/>
  <c r="AW71"/>
  <c r="AU85"/>
  <c r="AT82"/>
  <c r="AR57"/>
  <c r="AR64"/>
  <c r="AR65"/>
  <c r="AM64"/>
  <c r="AM65"/>
  <c r="AL64"/>
  <c r="AJ57"/>
  <c r="AJ82"/>
  <c r="AJ85"/>
  <c r="W65"/>
  <c r="W63"/>
  <c r="U55"/>
  <c r="AB47"/>
  <c r="W33"/>
  <c r="W32"/>
  <c r="AA30"/>
  <c r="AB22"/>
  <c r="AJ25"/>
  <c r="AL26"/>
  <c r="AR25"/>
  <c r="BD25"/>
  <c r="BE25"/>
  <c r="BE26"/>
  <c r="BF26"/>
  <c r="BM25"/>
  <c r="BM26"/>
  <c r="BR25"/>
  <c r="CD25"/>
  <c r="W26"/>
  <c r="U10"/>
  <c r="AA16" i="1"/>
  <c r="AA32"/>
  <c r="AB32" s="1"/>
  <c r="G65" i="2"/>
  <c r="X24" i="1" s="1"/>
  <c r="G73" i="2"/>
  <c r="W53" i="1"/>
  <c r="W54"/>
  <c r="AA17"/>
  <c r="AA71" s="1"/>
  <c r="AG16"/>
  <c r="AG63" s="1"/>
  <c r="AA33"/>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G163" i="2"/>
  <c r="G155" s="1"/>
  <c r="AH16" i="1"/>
  <c r="AI16"/>
  <c r="AI96" s="1"/>
  <c r="AJ16"/>
  <c r="AK16"/>
  <c r="AL16"/>
  <c r="AL65" s="1"/>
  <c r="AM16"/>
  <c r="AM92" s="1"/>
  <c r="AN16"/>
  <c r="AN65" s="1"/>
  <c r="AO16"/>
  <c r="AP16"/>
  <c r="AQ16"/>
  <c r="AR16"/>
  <c r="AS16"/>
  <c r="AT16"/>
  <c r="AT82" s="1"/>
  <c r="AU16"/>
  <c r="AU63" s="1"/>
  <c r="AV17"/>
  <c r="AW17"/>
  <c r="AW48" s="1"/>
  <c r="AX17"/>
  <c r="AX70" s="1"/>
  <c r="AY17"/>
  <c r="AZ17"/>
  <c r="AZ48" s="1"/>
  <c r="BA17"/>
  <c r="BA71" s="1"/>
  <c r="BB17"/>
  <c r="BC17"/>
  <c r="BD17"/>
  <c r="BE17"/>
  <c r="BF17"/>
  <c r="BF48" s="1"/>
  <c r="BG17"/>
  <c r="BG69" s="1"/>
  <c r="BH17"/>
  <c r="BH70" s="1"/>
  <c r="BI17"/>
  <c r="BI69" s="1"/>
  <c r="BJ17"/>
  <c r="BJ68" s="1"/>
  <c r="BJ48"/>
  <c r="BK17"/>
  <c r="BK71" s="1"/>
  <c r="BL17"/>
  <c r="BL48" s="1"/>
  <c r="BM17"/>
  <c r="BN17"/>
  <c r="BN71" s="1"/>
  <c r="BO17"/>
  <c r="BO69" s="1"/>
  <c r="BP17"/>
  <c r="BP48" s="1"/>
  <c r="BQ17"/>
  <c r="BQ70" s="1"/>
  <c r="BR17"/>
  <c r="BR69" s="1"/>
  <c r="BS17"/>
  <c r="BS70" s="1"/>
  <c r="BT17"/>
  <c r="BU17"/>
  <c r="BV17"/>
  <c r="BW17"/>
  <c r="BW69" s="1"/>
  <c r="BX17"/>
  <c r="BX48" s="1"/>
  <c r="BY17"/>
  <c r="BY48" s="1"/>
  <c r="BZ17"/>
  <c r="BZ68" s="1"/>
  <c r="CA17"/>
  <c r="CA70" s="1"/>
  <c r="CB17"/>
  <c r="CC17"/>
  <c r="CC69" s="1"/>
  <c r="CD17"/>
  <c r="CE17"/>
  <c r="CF17"/>
  <c r="CF48" s="1"/>
  <c r="CG17"/>
  <c r="CG69" s="1"/>
  <c r="CH17"/>
  <c r="CH48" s="1"/>
  <c r="CI17"/>
  <c r="CI68" s="1"/>
  <c r="CJ17"/>
  <c r="CJ48" s="1"/>
  <c r="CK17"/>
  <c r="CK70" s="1"/>
  <c r="AA30"/>
  <c r="AO52"/>
  <c r="AV16"/>
  <c r="AW16"/>
  <c r="AW57" s="1"/>
  <c r="AX16"/>
  <c r="AY16"/>
  <c r="AZ16"/>
  <c r="BA16"/>
  <c r="BA63" s="1"/>
  <c r="BB16"/>
  <c r="BC16"/>
  <c r="BD16"/>
  <c r="BD64" s="1"/>
  <c r="BE16"/>
  <c r="BF16"/>
  <c r="BG16"/>
  <c r="BG63" s="1"/>
  <c r="BH16"/>
  <c r="BI16"/>
  <c r="BI65" s="1"/>
  <c r="BJ16"/>
  <c r="BK16"/>
  <c r="BL16"/>
  <c r="BM16"/>
  <c r="BN16"/>
  <c r="BN26" s="1"/>
  <c r="BO16"/>
  <c r="BP16"/>
  <c r="BQ16"/>
  <c r="BQ85" s="1"/>
  <c r="BR16"/>
  <c r="BS16"/>
  <c r="BS57" s="1"/>
  <c r="BT16"/>
  <c r="BU16"/>
  <c r="BU65" s="1"/>
  <c r="BV16"/>
  <c r="BW16"/>
  <c r="BW64" s="1"/>
  <c r="BX16"/>
  <c r="BY16"/>
  <c r="BZ16"/>
  <c r="CA16"/>
  <c r="CB16"/>
  <c r="CB82" s="1"/>
  <c r="CC16"/>
  <c r="CC65" s="1"/>
  <c r="CD16"/>
  <c r="CD26" s="1"/>
  <c r="CE16"/>
  <c r="CE52" s="1"/>
  <c r="CF16"/>
  <c r="CG16"/>
  <c r="CH16"/>
  <c r="CI16"/>
  <c r="CJ16"/>
  <c r="CK16"/>
  <c r="CE96"/>
  <c r="BI96"/>
  <c r="CH68"/>
  <c r="CE57"/>
  <c r="CE64"/>
  <c r="CE65"/>
  <c r="CE85"/>
  <c r="CC63"/>
  <c r="CC68"/>
  <c r="CC92"/>
  <c r="BY65"/>
  <c r="BY71"/>
  <c r="BW57"/>
  <c r="BU82"/>
  <c r="BT69"/>
  <c r="BS64"/>
  <c r="BS65"/>
  <c r="BS68"/>
  <c r="BS74"/>
  <c r="BR68"/>
  <c r="BQ71"/>
  <c r="BN57"/>
  <c r="BN70"/>
  <c r="BL71"/>
  <c r="BK68"/>
  <c r="BJ70"/>
  <c r="BJ71"/>
  <c r="BJ82"/>
  <c r="BI74"/>
  <c r="BF68"/>
  <c r="BF69"/>
  <c r="BF70"/>
  <c r="BE68"/>
  <c r="BC71"/>
  <c r="BC82"/>
  <c r="BA65"/>
  <c r="AY85"/>
  <c r="AY92"/>
  <c r="AW63"/>
  <c r="AU92"/>
  <c r="AR65"/>
  <c r="AO63"/>
  <c r="AN57"/>
  <c r="AN74"/>
  <c r="AM63"/>
  <c r="AM64"/>
  <c r="AM82"/>
  <c r="AL74"/>
  <c r="AG57"/>
  <c r="AG74"/>
  <c r="W63"/>
  <c r="W33"/>
  <c r="W32"/>
  <c r="AA22"/>
  <c r="AA25"/>
  <c r="AN25"/>
  <c r="AN26"/>
  <c r="AW26"/>
  <c r="AY26"/>
  <c r="BI25"/>
  <c r="BJ25"/>
  <c r="BO26"/>
  <c r="BW26"/>
  <c r="CE25"/>
  <c r="CE24" s="1"/>
  <c r="CI26"/>
  <c r="W26"/>
  <c r="U10"/>
  <c r="AA16" i="6"/>
  <c r="AA32"/>
  <c r="AB32" s="1"/>
  <c r="AB30" s="1"/>
  <c r="AC32"/>
  <c r="E65" i="2"/>
  <c r="X24" i="6" s="1"/>
  <c r="E73" i="2"/>
  <c r="W53" i="6"/>
  <c r="W54"/>
  <c r="AA17"/>
  <c r="AA39" s="1"/>
  <c r="AA72" s="1"/>
  <c r="AG16"/>
  <c r="AG64" s="1"/>
  <c r="AA33"/>
  <c r="AB33" s="1"/>
  <c r="E163" i="2"/>
  <c r="E155" s="1"/>
  <c r="AH16" i="6"/>
  <c r="AI16"/>
  <c r="AI74" s="1"/>
  <c r="AJ16"/>
  <c r="AJ64" s="1"/>
  <c r="AK16"/>
  <c r="AL16"/>
  <c r="AM16"/>
  <c r="AN16"/>
  <c r="AO16"/>
  <c r="AP16"/>
  <c r="AQ16"/>
  <c r="AR16"/>
  <c r="AR63" s="1"/>
  <c r="AS16"/>
  <c r="AT16"/>
  <c r="AU16"/>
  <c r="AU85" s="1"/>
  <c r="AV17"/>
  <c r="AV71" s="1"/>
  <c r="AW17"/>
  <c r="AW71" s="1"/>
  <c r="AX17"/>
  <c r="AX69" s="1"/>
  <c r="AY17"/>
  <c r="AY71" s="1"/>
  <c r="AZ17"/>
  <c r="AZ68" s="1"/>
  <c r="AZ48"/>
  <c r="BA17"/>
  <c r="BB17"/>
  <c r="BB68" s="1"/>
  <c r="BC17"/>
  <c r="BD17"/>
  <c r="BD70" s="1"/>
  <c r="BE17"/>
  <c r="BE71" s="1"/>
  <c r="BF17"/>
  <c r="BF71" s="1"/>
  <c r="BG17"/>
  <c r="BG70" s="1"/>
  <c r="BH17"/>
  <c r="BI17"/>
  <c r="BI68" s="1"/>
  <c r="BI48"/>
  <c r="BJ17"/>
  <c r="BK17"/>
  <c r="BK70" s="1"/>
  <c r="BL17"/>
  <c r="BL68" s="1"/>
  <c r="BM17"/>
  <c r="BM69" s="1"/>
  <c r="BN17"/>
  <c r="BN68" s="1"/>
  <c r="BO17"/>
  <c r="BO68" s="1"/>
  <c r="BP17"/>
  <c r="BP68" s="1"/>
  <c r="BQ17"/>
  <c r="BQ48" s="1"/>
  <c r="BR17"/>
  <c r="BS17"/>
  <c r="BT17"/>
  <c r="BT70" s="1"/>
  <c r="BU17"/>
  <c r="BV17"/>
  <c r="BV69" s="1"/>
  <c r="BW17"/>
  <c r="BW68" s="1"/>
  <c r="BX17"/>
  <c r="BY17"/>
  <c r="BY48" s="1"/>
  <c r="BZ17"/>
  <c r="BZ69" s="1"/>
  <c r="CA17"/>
  <c r="CB17"/>
  <c r="CC17"/>
  <c r="CD17"/>
  <c r="CE17"/>
  <c r="CE69" s="1"/>
  <c r="CF17"/>
  <c r="CF70" s="1"/>
  <c r="CG17"/>
  <c r="CG48" s="1"/>
  <c r="CH17"/>
  <c r="CI17"/>
  <c r="CJ17"/>
  <c r="CJ69" s="1"/>
  <c r="CJ48"/>
  <c r="CK17"/>
  <c r="AA30"/>
  <c r="AJ43"/>
  <c r="AL52"/>
  <c r="AR43"/>
  <c r="AT43"/>
  <c r="AV16"/>
  <c r="AW16"/>
  <c r="AX16"/>
  <c r="AX57" s="1"/>
  <c r="AY16"/>
  <c r="AY63" s="1"/>
  <c r="AZ16"/>
  <c r="AZ57" s="1"/>
  <c r="BA16"/>
  <c r="BB16"/>
  <c r="BC16"/>
  <c r="BD16"/>
  <c r="BE16"/>
  <c r="BF16"/>
  <c r="BF43" s="1"/>
  <c r="BG16"/>
  <c r="BG57" s="1"/>
  <c r="BH16"/>
  <c r="BI16"/>
  <c r="BI63" s="1"/>
  <c r="BJ16"/>
  <c r="BJ65" s="1"/>
  <c r="BK16"/>
  <c r="BK65" s="1"/>
  <c r="BL16"/>
  <c r="BM16"/>
  <c r="BM26" s="1"/>
  <c r="BN16"/>
  <c r="BN96" s="1"/>
  <c r="BO16"/>
  <c r="BO52" s="1"/>
  <c r="BP16"/>
  <c r="BP26" s="1"/>
  <c r="BQ16"/>
  <c r="BR16"/>
  <c r="BR52"/>
  <c r="BS16"/>
  <c r="BS57" s="1"/>
  <c r="BT16"/>
  <c r="BU16"/>
  <c r="BV16"/>
  <c r="BV43" s="1"/>
  <c r="BW16"/>
  <c r="BW25" s="1"/>
  <c r="BX16"/>
  <c r="BY16"/>
  <c r="BY63" s="1"/>
  <c r="BZ16"/>
  <c r="BZ43" s="1"/>
  <c r="CA16"/>
  <c r="CA74" s="1"/>
  <c r="CB16"/>
  <c r="CC16"/>
  <c r="CC52"/>
  <c r="CD16"/>
  <c r="CD64" s="1"/>
  <c r="CE16"/>
  <c r="CE82" s="1"/>
  <c r="CF16"/>
  <c r="CG16"/>
  <c r="CG26" s="1"/>
  <c r="CH16"/>
  <c r="CH43" s="1"/>
  <c r="CI16"/>
  <c r="CI26" s="1"/>
  <c r="CJ16"/>
  <c r="CJ74" s="1"/>
  <c r="CK16"/>
  <c r="CK52" s="1"/>
  <c r="AA69"/>
  <c r="AA71"/>
  <c r="BO96"/>
  <c r="BK96"/>
  <c r="AR96"/>
  <c r="CK64"/>
  <c r="CJ65"/>
  <c r="CG57"/>
  <c r="CF68"/>
  <c r="CF69"/>
  <c r="CD65"/>
  <c r="CC74"/>
  <c r="BZ64"/>
  <c r="BV65"/>
  <c r="BU70"/>
  <c r="BT71"/>
  <c r="BS64"/>
  <c r="BS68"/>
  <c r="BP64"/>
  <c r="BO57"/>
  <c r="BO65"/>
  <c r="BO92"/>
  <c r="BL69"/>
  <c r="BK63"/>
  <c r="BK68"/>
  <c r="BK69"/>
  <c r="BI64"/>
  <c r="BI70"/>
  <c r="BI92"/>
  <c r="BG68"/>
  <c r="BG71"/>
  <c r="BF68"/>
  <c r="BD64"/>
  <c r="BD69"/>
  <c r="AZ69"/>
  <c r="AZ70"/>
  <c r="AY69"/>
  <c r="AX63"/>
  <c r="AW65"/>
  <c r="AS65"/>
  <c r="AR65"/>
  <c r="AR74"/>
  <c r="AQ63"/>
  <c r="AP63"/>
  <c r="AJ74"/>
  <c r="AJ92"/>
  <c r="AI63"/>
  <c r="CG85"/>
  <c r="CD85"/>
  <c r="BV85"/>
  <c r="BI85"/>
  <c r="AR85"/>
  <c r="AK85"/>
  <c r="BV83"/>
  <c r="BH83"/>
  <c r="AR83"/>
  <c r="AO83"/>
  <c r="CJ82"/>
  <c r="CD82"/>
  <c r="BV82"/>
  <c r="BO82"/>
  <c r="AR82"/>
  <c r="AM82"/>
  <c r="Z65"/>
  <c r="W65"/>
  <c r="U65"/>
  <c r="W64"/>
  <c r="W63"/>
  <c r="W33"/>
  <c r="W32"/>
  <c r="AI26"/>
  <c r="AJ25"/>
  <c r="AL25"/>
  <c r="AO25"/>
  <c r="AQ25"/>
  <c r="AR26"/>
  <c r="AZ26"/>
  <c r="BC25"/>
  <c r="BF25"/>
  <c r="BH26"/>
  <c r="BI25"/>
  <c r="BK25"/>
  <c r="BN25"/>
  <c r="BO25"/>
  <c r="BV26"/>
  <c r="CD25"/>
  <c r="CF26"/>
  <c r="CH25"/>
  <c r="CK25"/>
  <c r="W26"/>
  <c r="U10"/>
  <c r="W65" i="8"/>
  <c r="W69"/>
  <c r="W74"/>
  <c r="W75" s="1"/>
  <c r="W68"/>
  <c r="CH35"/>
  <c r="CH36"/>
  <c r="CH38"/>
  <c r="CH58"/>
  <c r="CA35"/>
  <c r="CA58"/>
  <c r="BX36"/>
  <c r="BX58"/>
  <c r="BK35"/>
  <c r="BK36"/>
  <c r="BK37"/>
  <c r="BK38"/>
  <c r="BK57"/>
  <c r="BK58"/>
  <c r="BJ35"/>
  <c r="BJ58"/>
  <c r="BH57"/>
  <c r="AR35"/>
  <c r="AR58"/>
  <c r="AM37"/>
  <c r="AM57"/>
  <c r="AA54"/>
  <c r="AB54" s="1"/>
  <c r="AC54" s="1"/>
  <c r="W58"/>
  <c r="W64"/>
  <c r="CH52"/>
  <c r="BK52"/>
  <c r="AR52"/>
  <c r="CH45"/>
  <c r="CE45"/>
  <c r="BX45"/>
  <c r="BK45"/>
  <c r="BH45"/>
  <c r="AR45"/>
  <c r="U10"/>
  <c r="M155" i="2"/>
  <c r="M75"/>
  <c r="K75"/>
  <c r="G75"/>
  <c r="E75"/>
  <c r="BA24" i="1" l="1"/>
  <c r="BR64" i="5"/>
  <c r="CA52" i="8"/>
  <c r="BO26" i="6"/>
  <c r="BI26"/>
  <c r="BI82"/>
  <c r="AX83"/>
  <c r="CH83"/>
  <c r="AX85"/>
  <c r="AX64"/>
  <c r="AY70"/>
  <c r="BF69"/>
  <c r="BI65"/>
  <c r="BO63"/>
  <c r="BT68"/>
  <c r="CK65"/>
  <c r="BI96"/>
  <c r="BV96"/>
  <c r="CG52"/>
  <c r="CA52"/>
  <c r="AX43"/>
  <c r="BT48"/>
  <c r="BU25" i="1"/>
  <c r="BI26"/>
  <c r="AN24"/>
  <c r="AA24"/>
  <c r="AL92"/>
  <c r="AL63"/>
  <c r="AT63"/>
  <c r="AW64"/>
  <c r="BA68"/>
  <c r="BI92"/>
  <c r="BU85"/>
  <c r="BY68"/>
  <c r="CG68"/>
  <c r="BA96"/>
  <c r="BU52"/>
  <c r="BU54" s="1"/>
  <c r="AT52"/>
  <c r="BN48"/>
  <c r="BH48"/>
  <c r="BA48"/>
  <c r="AX48"/>
  <c r="BR26" i="5"/>
  <c r="AL65"/>
  <c r="AT85"/>
  <c r="AY82"/>
  <c r="BF57"/>
  <c r="BX92"/>
  <c r="BX63"/>
  <c r="CF68"/>
  <c r="CJ71"/>
  <c r="AB70"/>
  <c r="BX52"/>
  <c r="BX53" s="1"/>
  <c r="BR52"/>
  <c r="AT52"/>
  <c r="AT53" s="1"/>
  <c r="BM48"/>
  <c r="BJ48"/>
  <c r="AB48"/>
  <c r="AK92" i="10"/>
  <c r="AY64"/>
  <c r="BY65"/>
  <c r="AY43"/>
  <c r="AJ74" i="11"/>
  <c r="AA52"/>
  <c r="BB37" i="8"/>
  <c r="AX65" i="6"/>
  <c r="BI57"/>
  <c r="BT69"/>
  <c r="CA57"/>
  <c r="AX96"/>
  <c r="BU26" i="1"/>
  <c r="BA25"/>
  <c r="AL26"/>
  <c r="AL64"/>
  <c r="AT74"/>
  <c r="AW74"/>
  <c r="AX68"/>
  <c r="AX47" s="1"/>
  <c r="BA69"/>
  <c r="BH68"/>
  <c r="BQ68"/>
  <c r="BU92"/>
  <c r="BU57"/>
  <c r="BY69"/>
  <c r="AL96"/>
  <c r="AT43"/>
  <c r="AL52"/>
  <c r="CJ25" i="5"/>
  <c r="BX25"/>
  <c r="AT25"/>
  <c r="AT24" s="1"/>
  <c r="AB25"/>
  <c r="AL74"/>
  <c r="AL57"/>
  <c r="AT92"/>
  <c r="AT63"/>
  <c r="AY85"/>
  <c r="AY57"/>
  <c r="BF92"/>
  <c r="BJ71"/>
  <c r="BN85"/>
  <c r="BR74"/>
  <c r="BX64"/>
  <c r="CF71"/>
  <c r="CJ82"/>
  <c r="AM96"/>
  <c r="BN96"/>
  <c r="AB71"/>
  <c r="AC39"/>
  <c r="AC72" s="1"/>
  <c r="BX43"/>
  <c r="CK25" i="10"/>
  <c r="CK24" s="1"/>
  <c r="BY26"/>
  <c r="AL82"/>
  <c r="AS57"/>
  <c r="AT64"/>
  <c r="AY82"/>
  <c r="BB70"/>
  <c r="BJ65"/>
  <c r="BR92"/>
  <c r="BR64"/>
  <c r="BY85"/>
  <c r="CF63"/>
  <c r="CD52"/>
  <c r="CD53" s="1"/>
  <c r="CJ26" i="11"/>
  <c r="BT25"/>
  <c r="BT24" s="1"/>
  <c r="AL24"/>
  <c r="AJ92"/>
  <c r="BT64"/>
  <c r="CA92"/>
  <c r="CB68"/>
  <c r="AA74"/>
  <c r="AO43"/>
  <c r="AX25" i="6"/>
  <c r="AX82"/>
  <c r="AX26"/>
  <c r="BO83"/>
  <c r="BO85"/>
  <c r="CK85"/>
  <c r="AX74"/>
  <c r="BI74"/>
  <c r="BO74"/>
  <c r="BV74"/>
  <c r="CA63"/>
  <c r="CF71"/>
  <c r="CH74"/>
  <c r="AR52"/>
  <c r="AT26" i="1"/>
  <c r="AM25"/>
  <c r="AM24" s="1"/>
  <c r="AG65"/>
  <c r="AM74"/>
  <c r="AW82"/>
  <c r="AX69"/>
  <c r="BA70"/>
  <c r="BF71"/>
  <c r="BK70"/>
  <c r="BN68"/>
  <c r="BS71"/>
  <c r="BY70"/>
  <c r="AM52"/>
  <c r="AM54" s="1"/>
  <c r="BX26" i="5"/>
  <c r="AT26"/>
  <c r="AL63"/>
  <c r="AY64"/>
  <c r="BG68"/>
  <c r="BR82"/>
  <c r="BU70"/>
  <c r="CJ68"/>
  <c r="AB39"/>
  <c r="AB72" s="1"/>
  <c r="AB57"/>
  <c r="CF53"/>
  <c r="AY25" i="10"/>
  <c r="AY24" s="1"/>
  <c r="AL92"/>
  <c r="AL57"/>
  <c r="AT65"/>
  <c r="AY85"/>
  <c r="BY92"/>
  <c r="BY63"/>
  <c r="AL43"/>
  <c r="AA25" i="11"/>
  <c r="AA24" s="1"/>
  <c r="AA28" s="1"/>
  <c r="AR64"/>
  <c r="AZ69"/>
  <c r="BT69"/>
  <c r="CB69"/>
  <c r="CI68"/>
  <c r="AA82"/>
  <c r="AB48"/>
  <c r="BW103" i="6"/>
  <c r="BW101"/>
  <c r="BW102"/>
  <c r="BW96"/>
  <c r="BW83"/>
  <c r="BW65"/>
  <c r="BW64"/>
  <c r="BW52"/>
  <c r="BW53" s="1"/>
  <c r="BH70"/>
  <c r="BH69"/>
  <c r="AK43"/>
  <c r="AK103"/>
  <c r="AK101"/>
  <c r="AK102"/>
  <c r="AK82"/>
  <c r="AK64"/>
  <c r="AK63"/>
  <c r="AK74"/>
  <c r="CA52" i="1"/>
  <c r="CA102"/>
  <c r="CA101"/>
  <c r="CA103"/>
  <c r="BL103"/>
  <c r="BL102"/>
  <c r="BL101"/>
  <c r="BW65" i="5"/>
  <c r="BW102"/>
  <c r="BW101"/>
  <c r="BW103"/>
  <c r="BQ101"/>
  <c r="BQ103"/>
  <c r="BQ102"/>
  <c r="BQ57"/>
  <c r="BQ64"/>
  <c r="BQ85"/>
  <c r="BQ92"/>
  <c r="BQ26"/>
  <c r="BI103"/>
  <c r="BI102"/>
  <c r="BI101"/>
  <c r="BI57"/>
  <c r="BA74"/>
  <c r="BA102"/>
  <c r="BA101"/>
  <c r="BA103"/>
  <c r="BA26"/>
  <c r="CE70"/>
  <c r="CE68"/>
  <c r="BA70"/>
  <c r="BA71"/>
  <c r="BA68"/>
  <c r="BA48"/>
  <c r="AS103"/>
  <c r="AS102"/>
  <c r="AS101"/>
  <c r="AS43"/>
  <c r="AS57"/>
  <c r="AK103"/>
  <c r="AK101"/>
  <c r="AK102"/>
  <c r="AK96"/>
  <c r="AK74"/>
  <c r="CE103" i="10"/>
  <c r="CE102"/>
  <c r="CE101"/>
  <c r="CE96"/>
  <c r="CE25"/>
  <c r="BP102"/>
  <c r="BP101"/>
  <c r="BP103"/>
  <c r="AK65" i="6"/>
  <c r="BE48" i="1"/>
  <c r="BE69"/>
  <c r="AQ103"/>
  <c r="AQ102"/>
  <c r="AQ101"/>
  <c r="AQ64"/>
  <c r="AQ65"/>
  <c r="AQ43"/>
  <c r="AI102"/>
  <c r="AI101"/>
  <c r="AI103"/>
  <c r="AI64"/>
  <c r="AI82"/>
  <c r="AI25"/>
  <c r="AI24" s="1"/>
  <c r="AI43"/>
  <c r="AI92"/>
  <c r="CC68" i="5"/>
  <c r="CC48"/>
  <c r="CF103" i="11"/>
  <c r="CF102"/>
  <c r="CF101"/>
  <c r="CF57"/>
  <c r="BX102"/>
  <c r="BX101"/>
  <c r="BX103"/>
  <c r="BA64"/>
  <c r="BA103"/>
  <c r="BA102"/>
  <c r="BA101"/>
  <c r="BF57" i="6"/>
  <c r="AK96"/>
  <c r="AY52"/>
  <c r="AY54" s="1"/>
  <c r="AY103"/>
  <c r="AY102"/>
  <c r="AY101"/>
  <c r="BA103" i="1"/>
  <c r="BA101"/>
  <c r="BA102"/>
  <c r="BA52"/>
  <c r="BA54" s="1"/>
  <c r="BA26"/>
  <c r="BA92"/>
  <c r="BA82"/>
  <c r="BA64"/>
  <c r="BQ48"/>
  <c r="BQ69"/>
  <c r="AR24" i="5"/>
  <c r="CC102" i="10"/>
  <c r="CC101"/>
  <c r="CC103"/>
  <c r="CC26"/>
  <c r="CC65"/>
  <c r="CC82"/>
  <c r="BU74"/>
  <c r="BU102"/>
  <c r="BU103"/>
  <c r="BU101"/>
  <c r="BU57"/>
  <c r="BU25"/>
  <c r="BU24" s="1"/>
  <c r="BU63"/>
  <c r="BU65"/>
  <c r="BU64"/>
  <c r="BM57"/>
  <c r="BM101"/>
  <c r="BM103"/>
  <c r="BM102"/>
  <c r="BM85"/>
  <c r="BM63"/>
  <c r="BM25"/>
  <c r="BM26"/>
  <c r="BE103"/>
  <c r="BE102"/>
  <c r="BE101"/>
  <c r="BE25"/>
  <c r="BE24" s="1"/>
  <c r="AS43"/>
  <c r="AS102"/>
  <c r="AS101"/>
  <c r="AS103"/>
  <c r="AS82"/>
  <c r="AS92"/>
  <c r="AS26"/>
  <c r="AS64"/>
  <c r="AS96"/>
  <c r="AS65"/>
  <c r="AK63"/>
  <c r="AK102"/>
  <c r="AK101"/>
  <c r="AK103"/>
  <c r="AK64"/>
  <c r="AK26"/>
  <c r="AK65"/>
  <c r="AK85"/>
  <c r="AK96"/>
  <c r="AK74"/>
  <c r="BO102" i="11"/>
  <c r="BO101"/>
  <c r="BO103"/>
  <c r="BO65"/>
  <c r="BG103"/>
  <c r="BG102"/>
  <c r="BG101"/>
  <c r="BG92"/>
  <c r="BG26"/>
  <c r="BG65"/>
  <c r="BG74"/>
  <c r="BG25"/>
  <c r="BG24" s="1"/>
  <c r="BH58" i="8"/>
  <c r="BH52"/>
  <c r="BH36"/>
  <c r="AH605" i="12"/>
  <c r="AH597"/>
  <c r="AH589"/>
  <c r="AH581"/>
  <c r="AH573"/>
  <c r="AH604"/>
  <c r="AH596"/>
  <c r="AH588"/>
  <c r="AH580"/>
  <c r="AH572"/>
  <c r="AH564"/>
  <c r="AH556"/>
  <c r="AH548"/>
  <c r="AH540"/>
  <c r="AH532"/>
  <c r="AH524"/>
  <c r="AH516"/>
  <c r="AH508"/>
  <c r="AH500"/>
  <c r="AH492"/>
  <c r="AH484"/>
  <c r="AH476"/>
  <c r="AH468"/>
  <c r="AH460"/>
  <c r="AH452"/>
  <c r="AH444"/>
  <c r="AH436"/>
  <c r="AH428"/>
  <c r="AH420"/>
  <c r="AH412"/>
  <c r="AH404"/>
  <c r="AH396"/>
  <c r="AH388"/>
  <c r="AH380"/>
  <c r="AH372"/>
  <c r="AH364"/>
  <c r="AH601"/>
  <c r="AH593"/>
  <c r="AH585"/>
  <c r="AH577"/>
  <c r="AH569"/>
  <c r="AH561"/>
  <c r="AH553"/>
  <c r="AH545"/>
  <c r="AH537"/>
  <c r="AH529"/>
  <c r="AH521"/>
  <c r="AH513"/>
  <c r="AH505"/>
  <c r="AH497"/>
  <c r="AH489"/>
  <c r="AH481"/>
  <c r="AH473"/>
  <c r="AH465"/>
  <c r="AH457"/>
  <c r="AH449"/>
  <c r="AH441"/>
  <c r="AH433"/>
  <c r="AH425"/>
  <c r="AH417"/>
  <c r="AH409"/>
  <c r="AH401"/>
  <c r="AH393"/>
  <c r="AH385"/>
  <c r="AH600"/>
  <c r="AH587"/>
  <c r="AH575"/>
  <c r="AH563"/>
  <c r="AH552"/>
  <c r="AH542"/>
  <c r="AH531"/>
  <c r="AH520"/>
  <c r="AH510"/>
  <c r="AH499"/>
  <c r="AH488"/>
  <c r="AH478"/>
  <c r="AH467"/>
  <c r="AH456"/>
  <c r="AH446"/>
  <c r="AH435"/>
  <c r="AH424"/>
  <c r="AH414"/>
  <c r="AH403"/>
  <c r="AH392"/>
  <c r="AH382"/>
  <c r="AH373"/>
  <c r="AH363"/>
  <c r="AH355"/>
  <c r="AH347"/>
  <c r="AH339"/>
  <c r="AH331"/>
  <c r="AH323"/>
  <c r="AH315"/>
  <c r="AH307"/>
  <c r="AH299"/>
  <c r="AH291"/>
  <c r="AH283"/>
  <c r="AH275"/>
  <c r="AH267"/>
  <c r="AH259"/>
  <c r="AH251"/>
  <c r="AH243"/>
  <c r="AH235"/>
  <c r="AH227"/>
  <c r="AH219"/>
  <c r="AH211"/>
  <c r="AH203"/>
  <c r="AH195"/>
  <c r="AH187"/>
  <c r="AH179"/>
  <c r="AH171"/>
  <c r="AH163"/>
  <c r="AH155"/>
  <c r="AH147"/>
  <c r="AH139"/>
  <c r="AH131"/>
  <c r="AH123"/>
  <c r="AH115"/>
  <c r="AH107"/>
  <c r="AH99"/>
  <c r="AH91"/>
  <c r="AH83"/>
  <c r="AH75"/>
  <c r="AH67"/>
  <c r="AH599"/>
  <c r="AH586"/>
  <c r="AH574"/>
  <c r="AH562"/>
  <c r="AH551"/>
  <c r="AH541"/>
  <c r="AH530"/>
  <c r="AH519"/>
  <c r="AH509"/>
  <c r="AH498"/>
  <c r="AH487"/>
  <c r="AH477"/>
  <c r="AH466"/>
  <c r="AH455"/>
  <c r="AH445"/>
  <c r="AH434"/>
  <c r="AH423"/>
  <c r="AH413"/>
  <c r="AH402"/>
  <c r="AH391"/>
  <c r="AH381"/>
  <c r="AH371"/>
  <c r="AH362"/>
  <c r="AH354"/>
  <c r="AH346"/>
  <c r="AH338"/>
  <c r="AH330"/>
  <c r="AH322"/>
  <c r="AH314"/>
  <c r="AH306"/>
  <c r="AH298"/>
  <c r="AH290"/>
  <c r="AH282"/>
  <c r="AH274"/>
  <c r="AH266"/>
  <c r="AH258"/>
  <c r="AH250"/>
  <c r="AH242"/>
  <c r="AH234"/>
  <c r="AH226"/>
  <c r="AH218"/>
  <c r="AH210"/>
  <c r="AH202"/>
  <c r="AH194"/>
  <c r="AH186"/>
  <c r="AH178"/>
  <c r="AH170"/>
  <c r="AH162"/>
  <c r="AH154"/>
  <c r="AH146"/>
  <c r="AH138"/>
  <c r="AH130"/>
  <c r="AH122"/>
  <c r="AH114"/>
  <c r="AH106"/>
  <c r="AH98"/>
  <c r="AH90"/>
  <c r="AH82"/>
  <c r="AH74"/>
  <c r="AH6"/>
  <c r="AH598"/>
  <c r="AH584"/>
  <c r="AH571"/>
  <c r="AH560"/>
  <c r="AH550"/>
  <c r="AH539"/>
  <c r="AH528"/>
  <c r="AH518"/>
  <c r="AH507"/>
  <c r="AH496"/>
  <c r="AH486"/>
  <c r="AH475"/>
  <c r="AH464"/>
  <c r="AH454"/>
  <c r="AH443"/>
  <c r="AH432"/>
  <c r="AH422"/>
  <c r="AH411"/>
  <c r="AH400"/>
  <c r="AH390"/>
  <c r="AH379"/>
  <c r="AH370"/>
  <c r="AH361"/>
  <c r="AH353"/>
  <c r="AH345"/>
  <c r="AH337"/>
  <c r="AH329"/>
  <c r="AH321"/>
  <c r="AH313"/>
  <c r="AH305"/>
  <c r="AH297"/>
  <c r="AH289"/>
  <c r="AH281"/>
  <c r="AH273"/>
  <c r="AH265"/>
  <c r="AH257"/>
  <c r="AH249"/>
  <c r="AH241"/>
  <c r="AH233"/>
  <c r="AH225"/>
  <c r="AH217"/>
  <c r="AH209"/>
  <c r="AH201"/>
  <c r="AH193"/>
  <c r="AH185"/>
  <c r="AH177"/>
  <c r="AH169"/>
  <c r="AH161"/>
  <c r="AH153"/>
  <c r="AH145"/>
  <c r="AH137"/>
  <c r="AH129"/>
  <c r="AH121"/>
  <c r="AH113"/>
  <c r="AH105"/>
  <c r="AH97"/>
  <c r="AH89"/>
  <c r="AH81"/>
  <c r="AH73"/>
  <c r="AH591"/>
  <c r="AH568"/>
  <c r="AH554"/>
  <c r="AH535"/>
  <c r="AH517"/>
  <c r="AH502"/>
  <c r="AH483"/>
  <c r="AH469"/>
  <c r="AH450"/>
  <c r="AH431"/>
  <c r="AH416"/>
  <c r="AH398"/>
  <c r="AH383"/>
  <c r="AH367"/>
  <c r="AH352"/>
  <c r="AH341"/>
  <c r="AH327"/>
  <c r="AH316"/>
  <c r="AH302"/>
  <c r="AH288"/>
  <c r="AH277"/>
  <c r="AH263"/>
  <c r="AH252"/>
  <c r="AH238"/>
  <c r="AH224"/>
  <c r="AH213"/>
  <c r="AH199"/>
  <c r="AH188"/>
  <c r="AH174"/>
  <c r="AH160"/>
  <c r="AH149"/>
  <c r="AH135"/>
  <c r="AH124"/>
  <c r="AH110"/>
  <c r="AH96"/>
  <c r="AH85"/>
  <c r="AH71"/>
  <c r="AH590"/>
  <c r="AH567"/>
  <c r="AH549"/>
  <c r="AH534"/>
  <c r="AH515"/>
  <c r="AH501"/>
  <c r="AH482"/>
  <c r="AH463"/>
  <c r="AH448"/>
  <c r="AH430"/>
  <c r="AH415"/>
  <c r="AH397"/>
  <c r="AH378"/>
  <c r="AH366"/>
  <c r="AH351"/>
  <c r="AH340"/>
  <c r="AH326"/>
  <c r="AH312"/>
  <c r="AH301"/>
  <c r="AH287"/>
  <c r="AH276"/>
  <c r="AH262"/>
  <c r="AH248"/>
  <c r="AH237"/>
  <c r="AH223"/>
  <c r="AH212"/>
  <c r="AH198"/>
  <c r="AH184"/>
  <c r="AH173"/>
  <c r="AH159"/>
  <c r="AH148"/>
  <c r="AH134"/>
  <c r="AH120"/>
  <c r="AH109"/>
  <c r="AH95"/>
  <c r="AH84"/>
  <c r="AH70"/>
  <c r="AH606"/>
  <c r="AH583"/>
  <c r="AH566"/>
  <c r="AH547"/>
  <c r="AH533"/>
  <c r="AH514"/>
  <c r="AH495"/>
  <c r="AH480"/>
  <c r="AH462"/>
  <c r="AH447"/>
  <c r="AH429"/>
  <c r="AH410"/>
  <c r="AH395"/>
  <c r="AH377"/>
  <c r="AH365"/>
  <c r="AH350"/>
  <c r="AH336"/>
  <c r="AH325"/>
  <c r="AH311"/>
  <c r="AH300"/>
  <c r="AH286"/>
  <c r="AH272"/>
  <c r="AH261"/>
  <c r="AH247"/>
  <c r="AH236"/>
  <c r="AH222"/>
  <c r="AH208"/>
  <c r="AH197"/>
  <c r="AH183"/>
  <c r="AH172"/>
  <c r="AH158"/>
  <c r="AH144"/>
  <c r="AH133"/>
  <c r="AH119"/>
  <c r="AH108"/>
  <c r="AH94"/>
  <c r="AH80"/>
  <c r="AH69"/>
  <c r="AH582"/>
  <c r="AH557"/>
  <c r="AH526"/>
  <c r="AH503"/>
  <c r="AH472"/>
  <c r="AH442"/>
  <c r="AH419"/>
  <c r="AH389"/>
  <c r="AH368"/>
  <c r="AH344"/>
  <c r="AH324"/>
  <c r="AH304"/>
  <c r="AH284"/>
  <c r="AH264"/>
  <c r="AH244"/>
  <c r="AH221"/>
  <c r="AH204"/>
  <c r="AH181"/>
  <c r="AH164"/>
  <c r="AH141"/>
  <c r="AH118"/>
  <c r="AH101"/>
  <c r="AH78"/>
  <c r="AH255"/>
  <c r="AH152"/>
  <c r="AH72"/>
  <c r="AH579"/>
  <c r="AH555"/>
  <c r="AH525"/>
  <c r="AH494"/>
  <c r="AH471"/>
  <c r="AH440"/>
  <c r="AH418"/>
  <c r="AH387"/>
  <c r="AH360"/>
  <c r="AH343"/>
  <c r="AH320"/>
  <c r="AH303"/>
  <c r="AH280"/>
  <c r="AH260"/>
  <c r="AH240"/>
  <c r="AH220"/>
  <c r="AH200"/>
  <c r="AH180"/>
  <c r="AH157"/>
  <c r="AH140"/>
  <c r="AH117"/>
  <c r="AH100"/>
  <c r="AH77"/>
  <c r="AH232"/>
  <c r="AH175"/>
  <c r="AH112"/>
  <c r="AH578"/>
  <c r="AH546"/>
  <c r="AH523"/>
  <c r="AH493"/>
  <c r="AH470"/>
  <c r="AH439"/>
  <c r="AH408"/>
  <c r="AH386"/>
  <c r="AH359"/>
  <c r="AH342"/>
  <c r="AH319"/>
  <c r="AH296"/>
  <c r="AH279"/>
  <c r="AH256"/>
  <c r="AH239"/>
  <c r="AH216"/>
  <c r="AH196"/>
  <c r="AH176"/>
  <c r="AH156"/>
  <c r="AH136"/>
  <c r="AH116"/>
  <c r="AH93"/>
  <c r="AH76"/>
  <c r="AH603"/>
  <c r="AH576"/>
  <c r="AH544"/>
  <c r="AH522"/>
  <c r="AH491"/>
  <c r="AH461"/>
  <c r="AH438"/>
  <c r="AH407"/>
  <c r="AH384"/>
  <c r="AH358"/>
  <c r="AH335"/>
  <c r="AH318"/>
  <c r="AH295"/>
  <c r="AH278"/>
  <c r="AH215"/>
  <c r="AH192"/>
  <c r="AH132"/>
  <c r="AH92"/>
  <c r="AH602"/>
  <c r="AH570"/>
  <c r="AH543"/>
  <c r="AH512"/>
  <c r="AH490"/>
  <c r="AH459"/>
  <c r="AH437"/>
  <c r="AH406"/>
  <c r="AH376"/>
  <c r="AH357"/>
  <c r="AH334"/>
  <c r="AH317"/>
  <c r="AH294"/>
  <c r="AH271"/>
  <c r="AH254"/>
  <c r="AH231"/>
  <c r="AH214"/>
  <c r="AH191"/>
  <c r="AH168"/>
  <c r="AH151"/>
  <c r="AH128"/>
  <c r="AH111"/>
  <c r="AH88"/>
  <c r="AH68"/>
  <c r="AH595"/>
  <c r="AH565"/>
  <c r="AH538"/>
  <c r="AH511"/>
  <c r="AH485"/>
  <c r="AH458"/>
  <c r="AH427"/>
  <c r="AH405"/>
  <c r="AH375"/>
  <c r="AH356"/>
  <c r="AH333"/>
  <c r="AH310"/>
  <c r="AH293"/>
  <c r="AH270"/>
  <c r="AH253"/>
  <c r="AH230"/>
  <c r="AH207"/>
  <c r="AH190"/>
  <c r="AH167"/>
  <c r="AH150"/>
  <c r="AH127"/>
  <c r="AH104"/>
  <c r="AH87"/>
  <c r="AH536"/>
  <c r="AH426"/>
  <c r="AH332"/>
  <c r="AH246"/>
  <c r="AH166"/>
  <c r="AH86"/>
  <c r="AH527"/>
  <c r="AH421"/>
  <c r="AH328"/>
  <c r="AH245"/>
  <c r="AH165"/>
  <c r="AH79"/>
  <c r="AH506"/>
  <c r="AH399"/>
  <c r="AH309"/>
  <c r="AH229"/>
  <c r="AH143"/>
  <c r="AH592"/>
  <c r="AH474"/>
  <c r="AH369"/>
  <c r="AH285"/>
  <c r="AH205"/>
  <c r="AH125"/>
  <c r="AH559"/>
  <c r="AH453"/>
  <c r="AH349"/>
  <c r="AH269"/>
  <c r="AH189"/>
  <c r="AH103"/>
  <c r="AH348"/>
  <c r="AH126"/>
  <c r="AH594"/>
  <c r="AH308"/>
  <c r="AH102"/>
  <c r="AH268"/>
  <c r="AH228"/>
  <c r="AH558"/>
  <c r="AH292"/>
  <c r="AH504"/>
  <c r="AH479"/>
  <c r="AH451"/>
  <c r="AH206"/>
  <c r="AH394"/>
  <c r="AH182"/>
  <c r="AH374"/>
  <c r="AH142"/>
  <c r="BC602"/>
  <c r="BC594"/>
  <c r="BC586"/>
  <c r="BC578"/>
  <c r="BC570"/>
  <c r="BC562"/>
  <c r="BC554"/>
  <c r="BC600"/>
  <c r="BC592"/>
  <c r="BC584"/>
  <c r="BC576"/>
  <c r="BC568"/>
  <c r="BC560"/>
  <c r="BC552"/>
  <c r="BC544"/>
  <c r="BC536"/>
  <c r="BC528"/>
  <c r="BC520"/>
  <c r="BC512"/>
  <c r="BC504"/>
  <c r="BC606"/>
  <c r="BC598"/>
  <c r="BC590"/>
  <c r="BC582"/>
  <c r="BC574"/>
  <c r="BC566"/>
  <c r="BC558"/>
  <c r="BC603"/>
  <c r="BC589"/>
  <c r="BC577"/>
  <c r="BC564"/>
  <c r="BC551"/>
  <c r="BC542"/>
  <c r="BC533"/>
  <c r="BC524"/>
  <c r="BC515"/>
  <c r="BC506"/>
  <c r="BC497"/>
  <c r="BC489"/>
  <c r="BC481"/>
  <c r="BC473"/>
  <c r="BC465"/>
  <c r="BC457"/>
  <c r="BC449"/>
  <c r="BC441"/>
  <c r="BC433"/>
  <c r="BC425"/>
  <c r="BC417"/>
  <c r="BC409"/>
  <c r="BC401"/>
  <c r="BC393"/>
  <c r="BC385"/>
  <c r="BC377"/>
  <c r="BC369"/>
  <c r="BC361"/>
  <c r="BC353"/>
  <c r="BC345"/>
  <c r="BC337"/>
  <c r="BC329"/>
  <c r="BC321"/>
  <c r="BC313"/>
  <c r="BC305"/>
  <c r="BC297"/>
  <c r="BC289"/>
  <c r="BC281"/>
  <c r="BC273"/>
  <c r="BC265"/>
  <c r="BC257"/>
  <c r="BC249"/>
  <c r="BC241"/>
  <c r="BC233"/>
  <c r="BC225"/>
  <c r="BC217"/>
  <c r="BC209"/>
  <c r="BC201"/>
  <c r="BC193"/>
  <c r="BC185"/>
  <c r="BC177"/>
  <c r="BC599"/>
  <c r="BC587"/>
  <c r="BC573"/>
  <c r="BC561"/>
  <c r="BC549"/>
  <c r="BC540"/>
  <c r="BC531"/>
  <c r="BC522"/>
  <c r="BC513"/>
  <c r="BC503"/>
  <c r="BC495"/>
  <c r="BC487"/>
  <c r="BC479"/>
  <c r="BC471"/>
  <c r="BC463"/>
  <c r="BC455"/>
  <c r="BC447"/>
  <c r="BC439"/>
  <c r="BC431"/>
  <c r="BC423"/>
  <c r="BC415"/>
  <c r="BC407"/>
  <c r="BC399"/>
  <c r="BC391"/>
  <c r="BC383"/>
  <c r="BC375"/>
  <c r="BC367"/>
  <c r="BC359"/>
  <c r="BC351"/>
  <c r="BC343"/>
  <c r="BC335"/>
  <c r="BC327"/>
  <c r="BC319"/>
  <c r="BC311"/>
  <c r="BC303"/>
  <c r="BC295"/>
  <c r="BC287"/>
  <c r="BC279"/>
  <c r="BC271"/>
  <c r="BC263"/>
  <c r="BC255"/>
  <c r="BC247"/>
  <c r="BC239"/>
  <c r="BC231"/>
  <c r="BC223"/>
  <c r="BC215"/>
  <c r="BC207"/>
  <c r="BC199"/>
  <c r="BC191"/>
  <c r="BC183"/>
  <c r="BC175"/>
  <c r="BC167"/>
  <c r="BC159"/>
  <c r="BC151"/>
  <c r="BC143"/>
  <c r="BC135"/>
  <c r="BC127"/>
  <c r="BC119"/>
  <c r="BC111"/>
  <c r="BC103"/>
  <c r="BC95"/>
  <c r="BC87"/>
  <c r="BC79"/>
  <c r="BC71"/>
  <c r="BC597"/>
  <c r="BC585"/>
  <c r="BC572"/>
  <c r="BC559"/>
  <c r="BC548"/>
  <c r="BC539"/>
  <c r="BC530"/>
  <c r="BC521"/>
  <c r="BC511"/>
  <c r="BC502"/>
  <c r="BC494"/>
  <c r="BC486"/>
  <c r="BC478"/>
  <c r="BC470"/>
  <c r="BC462"/>
  <c r="BC454"/>
  <c r="BC446"/>
  <c r="BC438"/>
  <c r="BC430"/>
  <c r="BC422"/>
  <c r="BC414"/>
  <c r="BC406"/>
  <c r="BC398"/>
  <c r="BC390"/>
  <c r="BC382"/>
  <c r="BC374"/>
  <c r="BC366"/>
  <c r="BC358"/>
  <c r="BC350"/>
  <c r="BC342"/>
  <c r="BC334"/>
  <c r="BC326"/>
  <c r="BC318"/>
  <c r="BC310"/>
  <c r="BC302"/>
  <c r="BC294"/>
  <c r="BC286"/>
  <c r="BC278"/>
  <c r="BC270"/>
  <c r="BC262"/>
  <c r="BC254"/>
  <c r="BC246"/>
  <c r="BC238"/>
  <c r="BC230"/>
  <c r="BC222"/>
  <c r="BC214"/>
  <c r="BC206"/>
  <c r="BC198"/>
  <c r="BC190"/>
  <c r="BC182"/>
  <c r="BC174"/>
  <c r="BC166"/>
  <c r="BC158"/>
  <c r="BC150"/>
  <c r="BC142"/>
  <c r="BC134"/>
  <c r="BC126"/>
  <c r="BC118"/>
  <c r="BC110"/>
  <c r="BC102"/>
  <c r="BC94"/>
  <c r="BC86"/>
  <c r="BC78"/>
  <c r="BC70"/>
  <c r="BC605"/>
  <c r="BC583"/>
  <c r="BC565"/>
  <c r="BC546"/>
  <c r="BC532"/>
  <c r="BC517"/>
  <c r="BC501"/>
  <c r="BC490"/>
  <c r="BC476"/>
  <c r="BC464"/>
  <c r="BC451"/>
  <c r="BC437"/>
  <c r="BC426"/>
  <c r="BC412"/>
  <c r="BC400"/>
  <c r="BC387"/>
  <c r="BC373"/>
  <c r="BC362"/>
  <c r="BC348"/>
  <c r="BC336"/>
  <c r="BC323"/>
  <c r="BC309"/>
  <c r="BC298"/>
  <c r="BC604"/>
  <c r="BC581"/>
  <c r="BC563"/>
  <c r="BC545"/>
  <c r="BC529"/>
  <c r="BC516"/>
  <c r="BC500"/>
  <c r="BC488"/>
  <c r="BC475"/>
  <c r="BC461"/>
  <c r="BC450"/>
  <c r="BC436"/>
  <c r="BC424"/>
  <c r="BC411"/>
  <c r="BC397"/>
  <c r="BC386"/>
  <c r="BC372"/>
  <c r="BC360"/>
  <c r="BC347"/>
  <c r="BC333"/>
  <c r="BC322"/>
  <c r="BC308"/>
  <c r="BC296"/>
  <c r="BC283"/>
  <c r="BC595"/>
  <c r="BC575"/>
  <c r="BC555"/>
  <c r="BC538"/>
  <c r="BC525"/>
  <c r="BC509"/>
  <c r="BC496"/>
  <c r="BC483"/>
  <c r="BC469"/>
  <c r="BC458"/>
  <c r="BC444"/>
  <c r="BC432"/>
  <c r="BC419"/>
  <c r="BC405"/>
  <c r="BC394"/>
  <c r="BC380"/>
  <c r="BC368"/>
  <c r="BC355"/>
  <c r="BC341"/>
  <c r="BC330"/>
  <c r="BC316"/>
  <c r="BC304"/>
  <c r="BC291"/>
  <c r="BC277"/>
  <c r="BC266"/>
  <c r="BC252"/>
  <c r="BC240"/>
  <c r="BC227"/>
  <c r="BC213"/>
  <c r="BC202"/>
  <c r="BC571"/>
  <c r="BC543"/>
  <c r="BC519"/>
  <c r="BC498"/>
  <c r="BC477"/>
  <c r="BC456"/>
  <c r="BC435"/>
  <c r="BC416"/>
  <c r="BC395"/>
  <c r="BC376"/>
  <c r="BC354"/>
  <c r="BC332"/>
  <c r="BC314"/>
  <c r="BC292"/>
  <c r="BC275"/>
  <c r="BC260"/>
  <c r="BC245"/>
  <c r="BC232"/>
  <c r="BC218"/>
  <c r="BC203"/>
  <c r="BC188"/>
  <c r="BC176"/>
  <c r="BC164"/>
  <c r="BC154"/>
  <c r="BC144"/>
  <c r="BC132"/>
  <c r="BC122"/>
  <c r="BC112"/>
  <c r="BC100"/>
  <c r="BC90"/>
  <c r="BC80"/>
  <c r="BC68"/>
  <c r="BC601"/>
  <c r="BC569"/>
  <c r="BC541"/>
  <c r="BC518"/>
  <c r="BC493"/>
  <c r="BC474"/>
  <c r="BC453"/>
  <c r="BC434"/>
  <c r="BC413"/>
  <c r="BC392"/>
  <c r="BC371"/>
  <c r="BC352"/>
  <c r="BC331"/>
  <c r="BC312"/>
  <c r="BC290"/>
  <c r="BC274"/>
  <c r="BC259"/>
  <c r="BC244"/>
  <c r="BC229"/>
  <c r="BC216"/>
  <c r="BC200"/>
  <c r="BC187"/>
  <c r="BC173"/>
  <c r="BC163"/>
  <c r="BC153"/>
  <c r="BC141"/>
  <c r="BC131"/>
  <c r="BC121"/>
  <c r="BC109"/>
  <c r="BC99"/>
  <c r="BC89"/>
  <c r="BC77"/>
  <c r="BC67"/>
  <c r="BC591"/>
  <c r="BC556"/>
  <c r="BC534"/>
  <c r="BC508"/>
  <c r="BC485"/>
  <c r="BC467"/>
  <c r="BC445"/>
  <c r="BC427"/>
  <c r="BC404"/>
  <c r="BC384"/>
  <c r="BC364"/>
  <c r="BC344"/>
  <c r="BC324"/>
  <c r="BC301"/>
  <c r="BC284"/>
  <c r="BC268"/>
  <c r="BC253"/>
  <c r="BC237"/>
  <c r="BC224"/>
  <c r="BC210"/>
  <c r="BC195"/>
  <c r="BC181"/>
  <c r="BC170"/>
  <c r="BC160"/>
  <c r="BC148"/>
  <c r="BC138"/>
  <c r="BC128"/>
  <c r="BC116"/>
  <c r="BC106"/>
  <c r="BC96"/>
  <c r="BC84"/>
  <c r="BC74"/>
  <c r="BC588"/>
  <c r="BC537"/>
  <c r="BC505"/>
  <c r="BC468"/>
  <c r="BC440"/>
  <c r="BC403"/>
  <c r="BC370"/>
  <c r="BC339"/>
  <c r="BC306"/>
  <c r="BC276"/>
  <c r="BC251"/>
  <c r="BC228"/>
  <c r="BC205"/>
  <c r="BC184"/>
  <c r="BC165"/>
  <c r="BC147"/>
  <c r="BC130"/>
  <c r="BC114"/>
  <c r="BC97"/>
  <c r="BC81"/>
  <c r="BC580"/>
  <c r="BC535"/>
  <c r="BC499"/>
  <c r="BC466"/>
  <c r="BC429"/>
  <c r="BC402"/>
  <c r="BC365"/>
  <c r="BC338"/>
  <c r="BC300"/>
  <c r="BC272"/>
  <c r="BC250"/>
  <c r="BC226"/>
  <c r="BC204"/>
  <c r="BC180"/>
  <c r="BC162"/>
  <c r="BC146"/>
  <c r="BC129"/>
  <c r="BC113"/>
  <c r="BC93"/>
  <c r="BC76"/>
  <c r="BC557"/>
  <c r="BC523"/>
  <c r="BC484"/>
  <c r="BC452"/>
  <c r="BC420"/>
  <c r="BC388"/>
  <c r="BC356"/>
  <c r="BC320"/>
  <c r="BC288"/>
  <c r="BC264"/>
  <c r="BC242"/>
  <c r="BC219"/>
  <c r="BC194"/>
  <c r="BC172"/>
  <c r="BC156"/>
  <c r="BC139"/>
  <c r="BC123"/>
  <c r="BC105"/>
  <c r="BC88"/>
  <c r="BC72"/>
  <c r="BC579"/>
  <c r="BC510"/>
  <c r="BC459"/>
  <c r="BC408"/>
  <c r="BC349"/>
  <c r="BC299"/>
  <c r="BC258"/>
  <c r="BC220"/>
  <c r="BC186"/>
  <c r="BC155"/>
  <c r="BC125"/>
  <c r="BC101"/>
  <c r="BC73"/>
  <c r="BC567"/>
  <c r="BC507"/>
  <c r="BC448"/>
  <c r="BC396"/>
  <c r="BC346"/>
  <c r="BC293"/>
  <c r="BC256"/>
  <c r="BC212"/>
  <c r="BC179"/>
  <c r="BC152"/>
  <c r="BC124"/>
  <c r="BC98"/>
  <c r="BC69"/>
  <c r="BC553"/>
  <c r="BC492"/>
  <c r="BC443"/>
  <c r="BC389"/>
  <c r="BC340"/>
  <c r="BC285"/>
  <c r="BC248"/>
  <c r="BC211"/>
  <c r="BC178"/>
  <c r="BC149"/>
  <c r="BC120"/>
  <c r="BC92"/>
  <c r="BC6"/>
  <c r="BC491"/>
  <c r="BC418"/>
  <c r="BC325"/>
  <c r="BC261"/>
  <c r="BC196"/>
  <c r="BC145"/>
  <c r="BC107"/>
  <c r="BC596"/>
  <c r="BC482"/>
  <c r="BC410"/>
  <c r="BC317"/>
  <c r="BC243"/>
  <c r="BC192"/>
  <c r="BC140"/>
  <c r="BC104"/>
  <c r="BC593"/>
  <c r="BC480"/>
  <c r="BC381"/>
  <c r="BC315"/>
  <c r="BC236"/>
  <c r="BC189"/>
  <c r="BC137"/>
  <c r="BC91"/>
  <c r="BC526"/>
  <c r="BC378"/>
  <c r="BC267"/>
  <c r="BC168"/>
  <c r="BC85"/>
  <c r="BC514"/>
  <c r="BC363"/>
  <c r="BC235"/>
  <c r="BC161"/>
  <c r="BC83"/>
  <c r="BC472"/>
  <c r="BC357"/>
  <c r="BC234"/>
  <c r="BC157"/>
  <c r="BC82"/>
  <c r="BC460"/>
  <c r="BC328"/>
  <c r="BC221"/>
  <c r="BC136"/>
  <c r="BC75"/>
  <c r="BC442"/>
  <c r="BC307"/>
  <c r="BC208"/>
  <c r="BC133"/>
  <c r="BC550"/>
  <c r="BC428"/>
  <c r="BC282"/>
  <c r="BC197"/>
  <c r="BC117"/>
  <c r="BC171"/>
  <c r="BC169"/>
  <c r="BC547"/>
  <c r="BC115"/>
  <c r="BC379"/>
  <c r="BC280"/>
  <c r="BC421"/>
  <c r="BC527"/>
  <c r="BC269"/>
  <c r="BC108"/>
  <c r="CI102" i="6"/>
  <c r="CI101"/>
  <c r="CI103"/>
  <c r="CI57"/>
  <c r="CI25"/>
  <c r="CI92"/>
  <c r="BQ103"/>
  <c r="BQ102"/>
  <c r="BQ101"/>
  <c r="BQ57"/>
  <c r="AS63"/>
  <c r="AS103"/>
  <c r="AS102"/>
  <c r="AS101"/>
  <c r="AS52"/>
  <c r="AS53" s="1"/>
  <c r="AS92"/>
  <c r="AS26"/>
  <c r="AS43"/>
  <c r="AS96"/>
  <c r="AS64"/>
  <c r="AS85"/>
  <c r="AS82"/>
  <c r="BT103" i="1"/>
  <c r="BT101"/>
  <c r="BT102"/>
  <c r="CC65" i="5"/>
  <c r="CC103"/>
  <c r="CC102"/>
  <c r="CC101"/>
  <c r="CC25"/>
  <c r="AS57" i="6"/>
  <c r="BV101" i="11"/>
  <c r="BV102"/>
  <c r="BV103"/>
  <c r="BV96"/>
  <c r="BV63"/>
  <c r="BV92"/>
  <c r="BV64"/>
  <c r="BV82"/>
  <c r="BV52"/>
  <c r="BV54" s="1"/>
  <c r="BV25"/>
  <c r="BV24" s="1"/>
  <c r="CA69"/>
  <c r="CA71"/>
  <c r="AV25"/>
  <c r="AV24" s="1"/>
  <c r="AV103"/>
  <c r="AV102"/>
  <c r="AV101"/>
  <c r="AK25" i="6"/>
  <c r="AK24" s="1"/>
  <c r="BW82"/>
  <c r="BL64"/>
  <c r="BL101"/>
  <c r="BL103"/>
  <c r="BL102"/>
  <c r="BX48"/>
  <c r="BX71"/>
  <c r="AN101"/>
  <c r="AN103"/>
  <c r="AN102"/>
  <c r="AN83"/>
  <c r="BX70" i="1"/>
  <c r="CD102"/>
  <c r="CD103"/>
  <c r="CD101"/>
  <c r="BV74"/>
  <c r="BV101"/>
  <c r="BV102"/>
  <c r="BV103"/>
  <c r="BO25"/>
  <c r="BO24" s="1"/>
  <c r="BO103"/>
  <c r="BO101"/>
  <c r="BO102"/>
  <c r="BO65"/>
  <c r="BO57"/>
  <c r="BO63"/>
  <c r="BG64"/>
  <c r="BG102"/>
  <c r="BG101"/>
  <c r="BG103"/>
  <c r="BG74"/>
  <c r="BG85"/>
  <c r="BG92"/>
  <c r="BG26"/>
  <c r="BG96"/>
  <c r="AN52"/>
  <c r="AN103"/>
  <c r="AN102"/>
  <c r="AN101"/>
  <c r="AN82"/>
  <c r="AN85"/>
  <c r="AN92"/>
  <c r="AN63"/>
  <c r="AB16"/>
  <c r="AB25" s="1"/>
  <c r="AA103"/>
  <c r="AA102"/>
  <c r="AA43"/>
  <c r="AA57"/>
  <c r="AA63"/>
  <c r="AA85"/>
  <c r="AA47"/>
  <c r="BS102" i="5"/>
  <c r="BS101"/>
  <c r="BS103"/>
  <c r="BL103"/>
  <c r="BL101"/>
  <c r="BL102"/>
  <c r="BD43"/>
  <c r="BD103"/>
  <c r="BD101"/>
  <c r="BD102"/>
  <c r="BD96"/>
  <c r="BD57"/>
  <c r="BD74"/>
  <c r="BD26"/>
  <c r="BD82"/>
  <c r="AV96"/>
  <c r="AV103"/>
  <c r="AV102"/>
  <c r="AV101"/>
  <c r="AN103"/>
  <c r="AN102"/>
  <c r="AN101"/>
  <c r="AN26"/>
  <c r="AH102"/>
  <c r="AH101"/>
  <c r="AH103"/>
  <c r="CC25" i="10"/>
  <c r="BM92"/>
  <c r="CI74"/>
  <c r="BV26" i="11"/>
  <c r="AA36"/>
  <c r="CK25"/>
  <c r="CK103"/>
  <c r="CK102"/>
  <c r="CK101"/>
  <c r="CC92"/>
  <c r="CC103"/>
  <c r="CC102"/>
  <c r="CC101"/>
  <c r="CC25"/>
  <c r="CC24" s="1"/>
  <c r="AR36" i="8"/>
  <c r="AR39" s="1"/>
  <c r="AR57"/>
  <c r="AR37"/>
  <c r="AR38"/>
  <c r="AK92" i="6"/>
  <c r="CC102"/>
  <c r="CC101"/>
  <c r="CC103"/>
  <c r="CC96"/>
  <c r="CB63" i="5"/>
  <c r="CB103"/>
  <c r="CB101"/>
  <c r="CB102"/>
  <c r="CB92"/>
  <c r="CB25"/>
  <c r="CB52"/>
  <c r="CB65"/>
  <c r="CB43"/>
  <c r="CB74"/>
  <c r="AK26" i="6"/>
  <c r="BF52"/>
  <c r="BF53" s="1"/>
  <c r="BF103"/>
  <c r="BF101"/>
  <c r="BF102"/>
  <c r="BF96"/>
  <c r="BF63"/>
  <c r="BF26"/>
  <c r="BF64"/>
  <c r="BF82"/>
  <c r="BF74"/>
  <c r="AK52"/>
  <c r="CI70" i="5"/>
  <c r="CI71"/>
  <c r="AA26" i="10"/>
  <c r="AA103"/>
  <c r="AA102"/>
  <c r="AA52"/>
  <c r="AA44" s="1"/>
  <c r="AA65"/>
  <c r="AA43"/>
  <c r="AA57"/>
  <c r="AA22"/>
  <c r="AA63"/>
  <c r="AA25"/>
  <c r="AA85"/>
  <c r="AA96"/>
  <c r="AA92"/>
  <c r="AN65" i="11"/>
  <c r="AN103"/>
  <c r="AN102"/>
  <c r="AN101"/>
  <c r="BS96" i="6"/>
  <c r="BS102"/>
  <c r="BS103"/>
  <c r="BS101"/>
  <c r="BS92"/>
  <c r="BS63"/>
  <c r="BY103"/>
  <c r="BY102"/>
  <c r="BY101"/>
  <c r="BY52"/>
  <c r="BY53" s="1"/>
  <c r="BY64"/>
  <c r="BK43"/>
  <c r="BK101"/>
  <c r="BK102"/>
  <c r="BK103"/>
  <c r="BK92"/>
  <c r="BK85"/>
  <c r="BK52"/>
  <c r="BK53" s="1"/>
  <c r="BK64"/>
  <c r="BK26"/>
  <c r="BD63"/>
  <c r="BD101"/>
  <c r="BD102"/>
  <c r="BD103"/>
  <c r="BD74"/>
  <c r="BD82"/>
  <c r="AW103"/>
  <c r="AW101"/>
  <c r="AW102"/>
  <c r="AW25"/>
  <c r="AW24" s="1"/>
  <c r="BQ71"/>
  <c r="BQ70"/>
  <c r="AU74"/>
  <c r="AU101"/>
  <c r="AU103"/>
  <c r="AU102"/>
  <c r="AU64"/>
  <c r="AU26"/>
  <c r="AU92"/>
  <c r="AM101"/>
  <c r="AM103"/>
  <c r="AM102"/>
  <c r="AM65"/>
  <c r="AM92"/>
  <c r="AM25"/>
  <c r="AM26"/>
  <c r="AG103"/>
  <c r="AG102"/>
  <c r="AG101"/>
  <c r="AG74"/>
  <c r="AG82"/>
  <c r="AG25"/>
  <c r="AG24" s="1"/>
  <c r="AG26"/>
  <c r="AI57" i="1"/>
  <c r="BG57"/>
  <c r="BX68"/>
  <c r="CK64"/>
  <c r="CK103"/>
  <c r="CK102"/>
  <c r="CK101"/>
  <c r="CK26"/>
  <c r="CK92"/>
  <c r="AX101"/>
  <c r="AX103"/>
  <c r="AX102"/>
  <c r="CD69"/>
  <c r="CD71"/>
  <c r="BV68"/>
  <c r="BV69"/>
  <c r="BV48"/>
  <c r="BC70" i="5"/>
  <c r="BC71"/>
  <c r="BU85" i="10"/>
  <c r="AP65"/>
  <c r="AP102"/>
  <c r="AP101"/>
  <c r="AP103"/>
  <c r="AP82"/>
  <c r="CF65" i="11"/>
  <c r="BX25" i="10"/>
  <c r="BX102"/>
  <c r="BX103"/>
  <c r="BX101"/>
  <c r="BH103"/>
  <c r="BH102"/>
  <c r="BH101"/>
  <c r="BR43" i="11"/>
  <c r="BR103"/>
  <c r="BR102"/>
  <c r="BR101"/>
  <c r="BR52"/>
  <c r="BR54" s="1"/>
  <c r="BR65"/>
  <c r="BR74"/>
  <c r="BR25"/>
  <c r="BR96"/>
  <c r="BR57"/>
  <c r="BR85"/>
  <c r="BR63"/>
  <c r="BR92"/>
  <c r="BJ101"/>
  <c r="BJ102"/>
  <c r="BJ103"/>
  <c r="AA600" i="12"/>
  <c r="AA592"/>
  <c r="AA584"/>
  <c r="AA576"/>
  <c r="AA568"/>
  <c r="AA560"/>
  <c r="AA552"/>
  <c r="AA544"/>
  <c r="AA536"/>
  <c r="AA528"/>
  <c r="AA520"/>
  <c r="AA512"/>
  <c r="AA504"/>
  <c r="AA496"/>
  <c r="AA488"/>
  <c r="AA480"/>
  <c r="AA472"/>
  <c r="AA464"/>
  <c r="AA456"/>
  <c r="AA448"/>
  <c r="AA440"/>
  <c r="AA599"/>
  <c r="AA591"/>
  <c r="AA583"/>
  <c r="AA575"/>
  <c r="AA567"/>
  <c r="AA559"/>
  <c r="AA551"/>
  <c r="AA543"/>
  <c r="AA535"/>
  <c r="AA527"/>
  <c r="AA606"/>
  <c r="AA598"/>
  <c r="AA590"/>
  <c r="AA582"/>
  <c r="AA574"/>
  <c r="AA566"/>
  <c r="AA558"/>
  <c r="AA550"/>
  <c r="AA542"/>
  <c r="AA534"/>
  <c r="AA526"/>
  <c r="AA518"/>
  <c r="AA510"/>
  <c r="AA502"/>
  <c r="AA494"/>
  <c r="AA486"/>
  <c r="AA478"/>
  <c r="AA470"/>
  <c r="AA462"/>
  <c r="AA454"/>
  <c r="AA446"/>
  <c r="AA438"/>
  <c r="AA430"/>
  <c r="AA422"/>
  <c r="AA414"/>
  <c r="AA406"/>
  <c r="AA398"/>
  <c r="AA390"/>
  <c r="AA382"/>
  <c r="AA374"/>
  <c r="AA366"/>
  <c r="AA358"/>
  <c r="AA350"/>
  <c r="AA342"/>
  <c r="AA334"/>
  <c r="AA326"/>
  <c r="AA318"/>
  <c r="AA310"/>
  <c r="AA302"/>
  <c r="AA294"/>
  <c r="AA286"/>
  <c r="AA278"/>
  <c r="AA270"/>
  <c r="AA262"/>
  <c r="AA254"/>
  <c r="AA246"/>
  <c r="AA238"/>
  <c r="AA230"/>
  <c r="AA222"/>
  <c r="AA214"/>
  <c r="AA206"/>
  <c r="AA198"/>
  <c r="AA190"/>
  <c r="AA182"/>
  <c r="AA174"/>
  <c r="AA166"/>
  <c r="AA158"/>
  <c r="AA150"/>
  <c r="AA142"/>
  <c r="AA601"/>
  <c r="AA587"/>
  <c r="AA573"/>
  <c r="AA562"/>
  <c r="AA548"/>
  <c r="AA537"/>
  <c r="AA523"/>
  <c r="AA513"/>
  <c r="AA501"/>
  <c r="AA491"/>
  <c r="AA481"/>
  <c r="AA469"/>
  <c r="AA459"/>
  <c r="AA449"/>
  <c r="AA437"/>
  <c r="AA428"/>
  <c r="AA419"/>
  <c r="AA410"/>
  <c r="AA401"/>
  <c r="AA392"/>
  <c r="AA383"/>
  <c r="AA373"/>
  <c r="AA364"/>
  <c r="AA355"/>
  <c r="AA346"/>
  <c r="AA337"/>
  <c r="AA328"/>
  <c r="AA319"/>
  <c r="AA309"/>
  <c r="AA300"/>
  <c r="AA291"/>
  <c r="AA282"/>
  <c r="AA273"/>
  <c r="AA264"/>
  <c r="AA255"/>
  <c r="AA245"/>
  <c r="AA236"/>
  <c r="AA227"/>
  <c r="AA218"/>
  <c r="AA209"/>
  <c r="AA200"/>
  <c r="AA191"/>
  <c r="AA181"/>
  <c r="AA172"/>
  <c r="AA163"/>
  <c r="AA154"/>
  <c r="AA145"/>
  <c r="AA136"/>
  <c r="AA128"/>
  <c r="AA120"/>
  <c r="AA112"/>
  <c r="AA104"/>
  <c r="AA96"/>
  <c r="AA88"/>
  <c r="AA80"/>
  <c r="AA72"/>
  <c r="AA597"/>
  <c r="AA586"/>
  <c r="AA572"/>
  <c r="AA561"/>
  <c r="AA547"/>
  <c r="AA533"/>
  <c r="AA522"/>
  <c r="AA511"/>
  <c r="AA500"/>
  <c r="AA490"/>
  <c r="AA479"/>
  <c r="AA468"/>
  <c r="AA458"/>
  <c r="AA447"/>
  <c r="AA436"/>
  <c r="AA427"/>
  <c r="AA418"/>
  <c r="AA409"/>
  <c r="AA400"/>
  <c r="AA391"/>
  <c r="AA381"/>
  <c r="AA372"/>
  <c r="AA363"/>
  <c r="AA354"/>
  <c r="AA345"/>
  <c r="AA336"/>
  <c r="AA327"/>
  <c r="AA317"/>
  <c r="AA308"/>
  <c r="AA299"/>
  <c r="AA290"/>
  <c r="AA281"/>
  <c r="AA272"/>
  <c r="AA263"/>
  <c r="AA253"/>
  <c r="AA244"/>
  <c r="AA235"/>
  <c r="AA226"/>
  <c r="AA217"/>
  <c r="AA208"/>
  <c r="AA199"/>
  <c r="AA189"/>
  <c r="AA180"/>
  <c r="AA171"/>
  <c r="AA162"/>
  <c r="AA153"/>
  <c r="AA144"/>
  <c r="AA135"/>
  <c r="AA127"/>
  <c r="AA119"/>
  <c r="AA111"/>
  <c r="AA103"/>
  <c r="AA95"/>
  <c r="AA87"/>
  <c r="AA79"/>
  <c r="AA71"/>
  <c r="AA596"/>
  <c r="AA585"/>
  <c r="AA571"/>
  <c r="AA557"/>
  <c r="AA546"/>
  <c r="AA532"/>
  <c r="AA521"/>
  <c r="AA509"/>
  <c r="AA499"/>
  <c r="AA489"/>
  <c r="AA477"/>
  <c r="AA467"/>
  <c r="AA457"/>
  <c r="AA445"/>
  <c r="AA435"/>
  <c r="AA426"/>
  <c r="AA417"/>
  <c r="AA408"/>
  <c r="AA399"/>
  <c r="AA389"/>
  <c r="AA380"/>
  <c r="AA371"/>
  <c r="AA362"/>
  <c r="AA353"/>
  <c r="AA344"/>
  <c r="AA335"/>
  <c r="AA325"/>
  <c r="AA316"/>
  <c r="AA307"/>
  <c r="AA298"/>
  <c r="AA289"/>
  <c r="AA280"/>
  <c r="AA271"/>
  <c r="AA261"/>
  <c r="AA252"/>
  <c r="AA243"/>
  <c r="AA234"/>
  <c r="AA225"/>
  <c r="AA216"/>
  <c r="AA207"/>
  <c r="AA197"/>
  <c r="AA188"/>
  <c r="AA179"/>
  <c r="AA170"/>
  <c r="AA161"/>
  <c r="AA152"/>
  <c r="AA143"/>
  <c r="AA134"/>
  <c r="AA126"/>
  <c r="AA118"/>
  <c r="AA110"/>
  <c r="AA102"/>
  <c r="AA94"/>
  <c r="AA86"/>
  <c r="AA78"/>
  <c r="AA70"/>
  <c r="AA602"/>
  <c r="AA579"/>
  <c r="AA556"/>
  <c r="AA539"/>
  <c r="AA517"/>
  <c r="AA503"/>
  <c r="AA484"/>
  <c r="AA466"/>
  <c r="AA451"/>
  <c r="AA433"/>
  <c r="AA420"/>
  <c r="AA404"/>
  <c r="AA388"/>
  <c r="AA376"/>
  <c r="AA360"/>
  <c r="AA347"/>
  <c r="AA331"/>
  <c r="AA315"/>
  <c r="AA303"/>
  <c r="AA287"/>
  <c r="AA274"/>
  <c r="AA258"/>
  <c r="AA242"/>
  <c r="AA229"/>
  <c r="AA213"/>
  <c r="AA201"/>
  <c r="AA185"/>
  <c r="AA169"/>
  <c r="AA156"/>
  <c r="AA140"/>
  <c r="AA129"/>
  <c r="AA115"/>
  <c r="AA101"/>
  <c r="AA90"/>
  <c r="AA76"/>
  <c r="AA553"/>
  <c r="AA495"/>
  <c r="AA443"/>
  <c r="AA413"/>
  <c r="AA369"/>
  <c r="AA324"/>
  <c r="AA251"/>
  <c r="AA210"/>
  <c r="AA165"/>
  <c r="AA137"/>
  <c r="AA98"/>
  <c r="AA441"/>
  <c r="AA233"/>
  <c r="AA160"/>
  <c r="AA82"/>
  <c r="AA595"/>
  <c r="AA578"/>
  <c r="AA555"/>
  <c r="AA538"/>
  <c r="AA516"/>
  <c r="AA498"/>
  <c r="AA483"/>
  <c r="AA465"/>
  <c r="AA450"/>
  <c r="AA432"/>
  <c r="AA416"/>
  <c r="AA403"/>
  <c r="AA387"/>
  <c r="AA375"/>
  <c r="AA359"/>
  <c r="AA343"/>
  <c r="AA330"/>
  <c r="AA314"/>
  <c r="AA301"/>
  <c r="AA285"/>
  <c r="AA269"/>
  <c r="AA257"/>
  <c r="AA241"/>
  <c r="AA228"/>
  <c r="AA212"/>
  <c r="AA196"/>
  <c r="AA184"/>
  <c r="AA168"/>
  <c r="AA155"/>
  <c r="AA139"/>
  <c r="AA125"/>
  <c r="AA114"/>
  <c r="AA100"/>
  <c r="AA89"/>
  <c r="AA75"/>
  <c r="AA593"/>
  <c r="AA530"/>
  <c r="AA476"/>
  <c r="AA429"/>
  <c r="AA385"/>
  <c r="AA340"/>
  <c r="AA296"/>
  <c r="AA267"/>
  <c r="AA223"/>
  <c r="AA178"/>
  <c r="AA123"/>
  <c r="AA84"/>
  <c r="AA474"/>
  <c r="AA277"/>
  <c r="AA204"/>
  <c r="AA147"/>
  <c r="AA107"/>
  <c r="AA594"/>
  <c r="AA577"/>
  <c r="AA554"/>
  <c r="AA531"/>
  <c r="AA515"/>
  <c r="AA497"/>
  <c r="AA482"/>
  <c r="AA463"/>
  <c r="AA444"/>
  <c r="AA431"/>
  <c r="AA415"/>
  <c r="AA402"/>
  <c r="AA386"/>
  <c r="AA370"/>
  <c r="AA357"/>
  <c r="AA341"/>
  <c r="AA329"/>
  <c r="AA313"/>
  <c r="AA297"/>
  <c r="AA284"/>
  <c r="AA268"/>
  <c r="AA256"/>
  <c r="AA240"/>
  <c r="AA224"/>
  <c r="AA211"/>
  <c r="AA195"/>
  <c r="AA183"/>
  <c r="AA167"/>
  <c r="AA151"/>
  <c r="AA138"/>
  <c r="AA124"/>
  <c r="AA113"/>
  <c r="AA99"/>
  <c r="AA85"/>
  <c r="AA74"/>
  <c r="AA570"/>
  <c r="AA514"/>
  <c r="AA461"/>
  <c r="AA397"/>
  <c r="AA356"/>
  <c r="AA312"/>
  <c r="AA283"/>
  <c r="AA239"/>
  <c r="AA194"/>
  <c r="AA149"/>
  <c r="AA109"/>
  <c r="AA73"/>
  <c r="AA455"/>
  <c r="AA249"/>
  <c r="AA192"/>
  <c r="AA132"/>
  <c r="AA93"/>
  <c r="AA589"/>
  <c r="AA569"/>
  <c r="AA549"/>
  <c r="AA529"/>
  <c r="AA508"/>
  <c r="AA493"/>
  <c r="AA475"/>
  <c r="AA460"/>
  <c r="AA442"/>
  <c r="AA425"/>
  <c r="AA412"/>
  <c r="AA396"/>
  <c r="AA384"/>
  <c r="AA368"/>
  <c r="AA352"/>
  <c r="AA339"/>
  <c r="AA323"/>
  <c r="AA311"/>
  <c r="AA295"/>
  <c r="AA279"/>
  <c r="AA266"/>
  <c r="AA250"/>
  <c r="AA237"/>
  <c r="AA221"/>
  <c r="AA205"/>
  <c r="AA193"/>
  <c r="AA177"/>
  <c r="AA164"/>
  <c r="AA148"/>
  <c r="AA133"/>
  <c r="AA122"/>
  <c r="AA108"/>
  <c r="AA97"/>
  <c r="AA83"/>
  <c r="AA69"/>
  <c r="AA605"/>
  <c r="AA588"/>
  <c r="AA565"/>
  <c r="AA545"/>
  <c r="AA525"/>
  <c r="AA507"/>
  <c r="AA492"/>
  <c r="AA424"/>
  <c r="AA411"/>
  <c r="AA395"/>
  <c r="AA379"/>
  <c r="AA367"/>
  <c r="AA351"/>
  <c r="AA338"/>
  <c r="AA322"/>
  <c r="AA306"/>
  <c r="AA293"/>
  <c r="AA265"/>
  <c r="AA220"/>
  <c r="AA176"/>
  <c r="AA121"/>
  <c r="AA68"/>
  <c r="AA541"/>
  <c r="AA473"/>
  <c r="AA407"/>
  <c r="AA349"/>
  <c r="AA292"/>
  <c r="AA232"/>
  <c r="AA175"/>
  <c r="AA117"/>
  <c r="AA67"/>
  <c r="AA540"/>
  <c r="AA471"/>
  <c r="AA405"/>
  <c r="AA348"/>
  <c r="AA288"/>
  <c r="AA231"/>
  <c r="AA173"/>
  <c r="AA116"/>
  <c r="AA6"/>
  <c r="AA604"/>
  <c r="AA524"/>
  <c r="AA453"/>
  <c r="AA394"/>
  <c r="AA333"/>
  <c r="AA276"/>
  <c r="AA219"/>
  <c r="AA159"/>
  <c r="AA106"/>
  <c r="AA580"/>
  <c r="AA505"/>
  <c r="AA434"/>
  <c r="AA377"/>
  <c r="AA320"/>
  <c r="AA259"/>
  <c r="AA202"/>
  <c r="AA141"/>
  <c r="AA91"/>
  <c r="AA564"/>
  <c r="AA487"/>
  <c r="AA423"/>
  <c r="AA365"/>
  <c r="AA305"/>
  <c r="AA248"/>
  <c r="AA187"/>
  <c r="AA131"/>
  <c r="AA81"/>
  <c r="AA452"/>
  <c r="AA304"/>
  <c r="AA146"/>
  <c r="AA247"/>
  <c r="AA563"/>
  <c r="AA439"/>
  <c r="AA275"/>
  <c r="AA130"/>
  <c r="AA393"/>
  <c r="AA215"/>
  <c r="AA603"/>
  <c r="AA421"/>
  <c r="AA260"/>
  <c r="AA105"/>
  <c r="AA581"/>
  <c r="AA92"/>
  <c r="AA378"/>
  <c r="AA519"/>
  <c r="AA361"/>
  <c r="AA203"/>
  <c r="AA506"/>
  <c r="AA332"/>
  <c r="AA186"/>
  <c r="AA485"/>
  <c r="AA321"/>
  <c r="AA157"/>
  <c r="AA77"/>
  <c r="CB70" i="6"/>
  <c r="CB68"/>
  <c r="CB69"/>
  <c r="CB71"/>
  <c r="CB48"/>
  <c r="CH26" i="1"/>
  <c r="CH103"/>
  <c r="CH101"/>
  <c r="CH102"/>
  <c r="AA102" i="5"/>
  <c r="AA103"/>
  <c r="AJ44" i="10"/>
  <c r="F599" i="12"/>
  <c r="F591"/>
  <c r="F583"/>
  <c r="F575"/>
  <c r="F567"/>
  <c r="F559"/>
  <c r="F551"/>
  <c r="F543"/>
  <c r="F535"/>
  <c r="F527"/>
  <c r="F519"/>
  <c r="F511"/>
  <c r="F503"/>
  <c r="F495"/>
  <c r="F487"/>
  <c r="F479"/>
  <c r="F471"/>
  <c r="F463"/>
  <c r="F606"/>
  <c r="F598"/>
  <c r="F590"/>
  <c r="F582"/>
  <c r="F574"/>
  <c r="F566"/>
  <c r="F558"/>
  <c r="F550"/>
  <c r="F542"/>
  <c r="F605"/>
  <c r="F597"/>
  <c r="F589"/>
  <c r="F581"/>
  <c r="F573"/>
  <c r="F565"/>
  <c r="F557"/>
  <c r="F549"/>
  <c r="F541"/>
  <c r="F533"/>
  <c r="F525"/>
  <c r="F517"/>
  <c r="F509"/>
  <c r="F501"/>
  <c r="F493"/>
  <c r="F485"/>
  <c r="F477"/>
  <c r="F469"/>
  <c r="F461"/>
  <c r="F453"/>
  <c r="F445"/>
  <c r="F437"/>
  <c r="F429"/>
  <c r="F421"/>
  <c r="F413"/>
  <c r="F405"/>
  <c r="F397"/>
  <c r="F389"/>
  <c r="F381"/>
  <c r="F373"/>
  <c r="F365"/>
  <c r="F357"/>
  <c r="F349"/>
  <c r="F341"/>
  <c r="F333"/>
  <c r="F325"/>
  <c r="F317"/>
  <c r="F309"/>
  <c r="F301"/>
  <c r="F293"/>
  <c r="F285"/>
  <c r="F277"/>
  <c r="F269"/>
  <c r="F261"/>
  <c r="F253"/>
  <c r="F245"/>
  <c r="F237"/>
  <c r="F229"/>
  <c r="F221"/>
  <c r="F213"/>
  <c r="F205"/>
  <c r="F197"/>
  <c r="F189"/>
  <c r="F181"/>
  <c r="F173"/>
  <c r="F165"/>
  <c r="F157"/>
  <c r="F600"/>
  <c r="F586"/>
  <c r="F572"/>
  <c r="F561"/>
  <c r="F547"/>
  <c r="F536"/>
  <c r="F524"/>
  <c r="F514"/>
  <c r="F504"/>
  <c r="F492"/>
  <c r="F482"/>
  <c r="F472"/>
  <c r="F460"/>
  <c r="F451"/>
  <c r="F442"/>
  <c r="F433"/>
  <c r="F424"/>
  <c r="F415"/>
  <c r="F406"/>
  <c r="F396"/>
  <c r="F387"/>
  <c r="F378"/>
  <c r="F369"/>
  <c r="F360"/>
  <c r="F351"/>
  <c r="F342"/>
  <c r="F332"/>
  <c r="F323"/>
  <c r="F314"/>
  <c r="F305"/>
  <c r="F296"/>
  <c r="F287"/>
  <c r="F278"/>
  <c r="F268"/>
  <c r="F259"/>
  <c r="F250"/>
  <c r="F241"/>
  <c r="F232"/>
  <c r="F223"/>
  <c r="F214"/>
  <c r="F204"/>
  <c r="F195"/>
  <c r="F186"/>
  <c r="F177"/>
  <c r="F168"/>
  <c r="F159"/>
  <c r="F150"/>
  <c r="F142"/>
  <c r="F134"/>
  <c r="F126"/>
  <c r="F118"/>
  <c r="F110"/>
  <c r="F102"/>
  <c r="F94"/>
  <c r="F86"/>
  <c r="F78"/>
  <c r="F70"/>
  <c r="F77"/>
  <c r="F594"/>
  <c r="F544"/>
  <c r="F510"/>
  <c r="F478"/>
  <c r="F467"/>
  <c r="F439"/>
  <c r="F420"/>
  <c r="F384"/>
  <c r="F366"/>
  <c r="F338"/>
  <c r="F311"/>
  <c r="F274"/>
  <c r="F256"/>
  <c r="F228"/>
  <c r="F201"/>
  <c r="F174"/>
  <c r="F147"/>
  <c r="F123"/>
  <c r="F99"/>
  <c r="F75"/>
  <c r="F578"/>
  <c r="F529"/>
  <c r="F486"/>
  <c r="F446"/>
  <c r="F409"/>
  <c r="F372"/>
  <c r="F336"/>
  <c r="F299"/>
  <c r="F596"/>
  <c r="F585"/>
  <c r="F571"/>
  <c r="F560"/>
  <c r="F546"/>
  <c r="F534"/>
  <c r="F523"/>
  <c r="F513"/>
  <c r="F502"/>
  <c r="F491"/>
  <c r="F481"/>
  <c r="F470"/>
  <c r="F459"/>
  <c r="F450"/>
  <c r="F441"/>
  <c r="F432"/>
  <c r="F423"/>
  <c r="F414"/>
  <c r="F404"/>
  <c r="F395"/>
  <c r="F386"/>
  <c r="F377"/>
  <c r="F368"/>
  <c r="F359"/>
  <c r="F350"/>
  <c r="F340"/>
  <c r="F331"/>
  <c r="F322"/>
  <c r="F313"/>
  <c r="F304"/>
  <c r="F295"/>
  <c r="F286"/>
  <c r="F276"/>
  <c r="F267"/>
  <c r="F258"/>
  <c r="F249"/>
  <c r="F240"/>
  <c r="F231"/>
  <c r="F222"/>
  <c r="F212"/>
  <c r="F203"/>
  <c r="F194"/>
  <c r="F185"/>
  <c r="F176"/>
  <c r="F167"/>
  <c r="F158"/>
  <c r="F149"/>
  <c r="F141"/>
  <c r="F133"/>
  <c r="F125"/>
  <c r="F117"/>
  <c r="F109"/>
  <c r="F101"/>
  <c r="F93"/>
  <c r="F85"/>
  <c r="F69"/>
  <c r="F569"/>
  <c r="F531"/>
  <c r="F489"/>
  <c r="F448"/>
  <c r="F411"/>
  <c r="F375"/>
  <c r="F347"/>
  <c r="F329"/>
  <c r="F302"/>
  <c r="F283"/>
  <c r="F247"/>
  <c r="F219"/>
  <c r="F192"/>
  <c r="F155"/>
  <c r="F131"/>
  <c r="F107"/>
  <c r="F83"/>
  <c r="F603"/>
  <c r="F564"/>
  <c r="F518"/>
  <c r="F475"/>
  <c r="F436"/>
  <c r="F400"/>
  <c r="F363"/>
  <c r="F318"/>
  <c r="F595"/>
  <c r="F584"/>
  <c r="F570"/>
  <c r="F556"/>
  <c r="F545"/>
  <c r="F532"/>
  <c r="F522"/>
  <c r="F512"/>
  <c r="F500"/>
  <c r="F490"/>
  <c r="F480"/>
  <c r="F468"/>
  <c r="F458"/>
  <c r="F449"/>
  <c r="F440"/>
  <c r="F431"/>
  <c r="F422"/>
  <c r="F412"/>
  <c r="F403"/>
  <c r="F394"/>
  <c r="F385"/>
  <c r="F376"/>
  <c r="F367"/>
  <c r="F358"/>
  <c r="F348"/>
  <c r="F339"/>
  <c r="F330"/>
  <c r="F321"/>
  <c r="F312"/>
  <c r="F303"/>
  <c r="F294"/>
  <c r="F284"/>
  <c r="F275"/>
  <c r="F266"/>
  <c r="F257"/>
  <c r="F248"/>
  <c r="F239"/>
  <c r="F230"/>
  <c r="F220"/>
  <c r="F211"/>
  <c r="F202"/>
  <c r="F193"/>
  <c r="F184"/>
  <c r="F175"/>
  <c r="F166"/>
  <c r="F156"/>
  <c r="F148"/>
  <c r="F140"/>
  <c r="F132"/>
  <c r="F124"/>
  <c r="F116"/>
  <c r="F108"/>
  <c r="F100"/>
  <c r="F92"/>
  <c r="F84"/>
  <c r="F76"/>
  <c r="F68"/>
  <c r="F580"/>
  <c r="F555"/>
  <c r="F521"/>
  <c r="F499"/>
  <c r="F457"/>
  <c r="F430"/>
  <c r="F402"/>
  <c r="F393"/>
  <c r="F356"/>
  <c r="F320"/>
  <c r="F292"/>
  <c r="F265"/>
  <c r="F238"/>
  <c r="F210"/>
  <c r="F183"/>
  <c r="F164"/>
  <c r="F139"/>
  <c r="F115"/>
  <c r="F91"/>
  <c r="F67"/>
  <c r="F592"/>
  <c r="F539"/>
  <c r="F497"/>
  <c r="F455"/>
  <c r="F418"/>
  <c r="F391"/>
  <c r="F345"/>
  <c r="F308"/>
  <c r="F604"/>
  <c r="F593"/>
  <c r="F579"/>
  <c r="F568"/>
  <c r="F554"/>
  <c r="F540"/>
  <c r="F530"/>
  <c r="F520"/>
  <c r="F508"/>
  <c r="F498"/>
  <c r="F488"/>
  <c r="F476"/>
  <c r="F466"/>
  <c r="F456"/>
  <c r="F447"/>
  <c r="F438"/>
  <c r="F428"/>
  <c r="F419"/>
  <c r="F410"/>
  <c r="F401"/>
  <c r="F392"/>
  <c r="F383"/>
  <c r="F374"/>
  <c r="F364"/>
  <c r="F355"/>
  <c r="F346"/>
  <c r="F337"/>
  <c r="F328"/>
  <c r="F319"/>
  <c r="F310"/>
  <c r="F300"/>
  <c r="F291"/>
  <c r="F282"/>
  <c r="F273"/>
  <c r="F264"/>
  <c r="F255"/>
  <c r="F246"/>
  <c r="F236"/>
  <c r="F227"/>
  <c r="F218"/>
  <c r="F209"/>
  <c r="F200"/>
  <c r="F191"/>
  <c r="F182"/>
  <c r="F172"/>
  <c r="F163"/>
  <c r="F154"/>
  <c r="F146"/>
  <c r="F138"/>
  <c r="F130"/>
  <c r="F122"/>
  <c r="F114"/>
  <c r="F106"/>
  <c r="F98"/>
  <c r="F90"/>
  <c r="F82"/>
  <c r="F74"/>
  <c r="F553"/>
  <c r="F507"/>
  <c r="F465"/>
  <c r="F427"/>
  <c r="F382"/>
  <c r="F354"/>
  <c r="F327"/>
  <c r="F563"/>
  <c r="F516"/>
  <c r="F474"/>
  <c r="F435"/>
  <c r="F399"/>
  <c r="F362"/>
  <c r="F326"/>
  <c r="F290"/>
  <c r="F270"/>
  <c r="F243"/>
  <c r="F562"/>
  <c r="F515"/>
  <c r="F602"/>
  <c r="F552"/>
  <c r="F506"/>
  <c r="F464"/>
  <c r="F587"/>
  <c r="F537"/>
  <c r="F494"/>
  <c r="F452"/>
  <c r="F416"/>
  <c r="F379"/>
  <c r="F343"/>
  <c r="F306"/>
  <c r="F279"/>
  <c r="F252"/>
  <c r="F226"/>
  <c r="F206"/>
  <c r="F179"/>
  <c r="F153"/>
  <c r="F135"/>
  <c r="F112"/>
  <c r="F89"/>
  <c r="F71"/>
  <c r="F526"/>
  <c r="F444"/>
  <c r="F398"/>
  <c r="F352"/>
  <c r="F298"/>
  <c r="F263"/>
  <c r="F234"/>
  <c r="F207"/>
  <c r="F178"/>
  <c r="F151"/>
  <c r="F127"/>
  <c r="F103"/>
  <c r="F79"/>
  <c r="F426"/>
  <c r="F254"/>
  <c r="F169"/>
  <c r="F95"/>
  <c r="F425"/>
  <c r="F251"/>
  <c r="F137"/>
  <c r="F601"/>
  <c r="F505"/>
  <c r="F443"/>
  <c r="F390"/>
  <c r="F344"/>
  <c r="F297"/>
  <c r="F262"/>
  <c r="F233"/>
  <c r="F199"/>
  <c r="F171"/>
  <c r="F145"/>
  <c r="F121"/>
  <c r="F97"/>
  <c r="F73"/>
  <c r="F289"/>
  <c r="F225"/>
  <c r="F170"/>
  <c r="F120"/>
  <c r="F72"/>
  <c r="F577"/>
  <c r="F334"/>
  <c r="F224"/>
  <c r="F143"/>
  <c r="F576"/>
  <c r="F371"/>
  <c r="F217"/>
  <c r="F113"/>
  <c r="F588"/>
  <c r="F496"/>
  <c r="F434"/>
  <c r="F388"/>
  <c r="F335"/>
  <c r="F260"/>
  <c r="F198"/>
  <c r="F144"/>
  <c r="F96"/>
  <c r="F484"/>
  <c r="F380"/>
  <c r="F288"/>
  <c r="F196"/>
  <c r="F119"/>
  <c r="F324"/>
  <c r="F190"/>
  <c r="F88"/>
  <c r="F548"/>
  <c r="F473"/>
  <c r="F417"/>
  <c r="F370"/>
  <c r="F316"/>
  <c r="F280"/>
  <c r="F244"/>
  <c r="F216"/>
  <c r="F188"/>
  <c r="F161"/>
  <c r="F136"/>
  <c r="F111"/>
  <c r="F87"/>
  <c r="F538"/>
  <c r="F462"/>
  <c r="F408"/>
  <c r="F361"/>
  <c r="F315"/>
  <c r="F272"/>
  <c r="F242"/>
  <c r="F215"/>
  <c r="F187"/>
  <c r="F160"/>
  <c r="F129"/>
  <c r="F105"/>
  <c r="F81"/>
  <c r="F528"/>
  <c r="F454"/>
  <c r="F407"/>
  <c r="F353"/>
  <c r="F307"/>
  <c r="F271"/>
  <c r="F235"/>
  <c r="F208"/>
  <c r="F180"/>
  <c r="F152"/>
  <c r="F128"/>
  <c r="F104"/>
  <c r="F80"/>
  <c r="F483"/>
  <c r="F281"/>
  <c r="F162"/>
  <c r="BM103" i="6"/>
  <c r="BM102"/>
  <c r="BM101"/>
  <c r="BM96"/>
  <c r="CB26" i="5"/>
  <c r="CB64"/>
  <c r="AX43"/>
  <c r="AX102"/>
  <c r="AX101"/>
  <c r="AX103"/>
  <c r="AX25"/>
  <c r="AX24" s="1"/>
  <c r="AX64"/>
  <c r="CI64" i="10"/>
  <c r="CI103"/>
  <c r="CI102"/>
  <c r="CI101"/>
  <c r="CI65"/>
  <c r="CI92"/>
  <c r="CI25"/>
  <c r="CI26"/>
  <c r="CE71"/>
  <c r="CE70"/>
  <c r="AH65" i="11"/>
  <c r="AH103"/>
  <c r="AH102"/>
  <c r="AH101"/>
  <c r="CC26" i="6"/>
  <c r="AS25"/>
  <c r="AS24" s="1"/>
  <c r="BW85"/>
  <c r="AS74"/>
  <c r="CI65"/>
  <c r="BX96"/>
  <c r="BX103"/>
  <c r="BX101"/>
  <c r="BX102"/>
  <c r="AA48"/>
  <c r="AA36"/>
  <c r="AA37" s="1"/>
  <c r="AA68"/>
  <c r="AB17"/>
  <c r="AB48" s="1"/>
  <c r="AA70"/>
  <c r="BE103" i="1"/>
  <c r="BE102"/>
  <c r="BE101"/>
  <c r="BE52"/>
  <c r="BE53" s="1"/>
  <c r="BX69" i="5"/>
  <c r="BX70"/>
  <c r="BX71"/>
  <c r="BX47" s="1"/>
  <c r="AA82" i="10"/>
  <c r="BB102"/>
  <c r="BB101"/>
  <c r="BB103"/>
  <c r="BB52"/>
  <c r="BB54" s="1"/>
  <c r="BB64"/>
  <c r="BB96"/>
  <c r="BB65"/>
  <c r="BB74"/>
  <c r="CB68"/>
  <c r="CB69"/>
  <c r="CB70"/>
  <c r="BR26" i="11"/>
  <c r="BJ96"/>
  <c r="BD103"/>
  <c r="BD102"/>
  <c r="BD101"/>
  <c r="BD52"/>
  <c r="BD54" s="1"/>
  <c r="BD57"/>
  <c r="BD96"/>
  <c r="BH68"/>
  <c r="BH69"/>
  <c r="BH71"/>
  <c r="BA69"/>
  <c r="BA70"/>
  <c r="AS103"/>
  <c r="AS102"/>
  <c r="AS101"/>
  <c r="AS57"/>
  <c r="AS92"/>
  <c r="AS43"/>
  <c r="AK63"/>
  <c r="AK103"/>
  <c r="AK102"/>
  <c r="AK101"/>
  <c r="AK74"/>
  <c r="AK92"/>
  <c r="AK25"/>
  <c r="AK24" s="1"/>
  <c r="CE35" i="8"/>
  <c r="CE57"/>
  <c r="CE58"/>
  <c r="BJ36"/>
  <c r="BJ57"/>
  <c r="BJ37"/>
  <c r="BJ39" s="1"/>
  <c r="BJ52"/>
  <c r="BJ38"/>
  <c r="BJ45"/>
  <c r="CJ43" i="1"/>
  <c r="CJ103"/>
  <c r="CJ101"/>
  <c r="CJ102"/>
  <c r="CC43"/>
  <c r="CC103"/>
  <c r="CC102"/>
  <c r="CC101"/>
  <c r="BN63"/>
  <c r="BN102"/>
  <c r="BN101"/>
  <c r="BN103"/>
  <c r="BF57"/>
  <c r="BF103"/>
  <c r="BF101"/>
  <c r="BF102"/>
  <c r="AZ102"/>
  <c r="AZ103"/>
  <c r="AZ101"/>
  <c r="AP26"/>
  <c r="AP102"/>
  <c r="AP101"/>
  <c r="AP103"/>
  <c r="AH82"/>
  <c r="AH102"/>
  <c r="AH101"/>
  <c r="AH103"/>
  <c r="AB24" i="5"/>
  <c r="CH74"/>
  <c r="CH102"/>
  <c r="CH103"/>
  <c r="CH101"/>
  <c r="BK63"/>
  <c r="BK102"/>
  <c r="BK101"/>
  <c r="BK103"/>
  <c r="BC26"/>
  <c r="BC102"/>
  <c r="BC101"/>
  <c r="BC103"/>
  <c r="AW65"/>
  <c r="AW101"/>
  <c r="AW102"/>
  <c r="AW103"/>
  <c r="AU102"/>
  <c r="AU101"/>
  <c r="AU103"/>
  <c r="AM25"/>
  <c r="AM24" s="1"/>
  <c r="AM102"/>
  <c r="AM101"/>
  <c r="AM103"/>
  <c r="CK52" i="10"/>
  <c r="CK54" s="1"/>
  <c r="CK103"/>
  <c r="CK102"/>
  <c r="CK101"/>
  <c r="BW64"/>
  <c r="BW103"/>
  <c r="BW102"/>
  <c r="BW101"/>
  <c r="BO52"/>
  <c r="BO103"/>
  <c r="BO101"/>
  <c r="BO102"/>
  <c r="BG52"/>
  <c r="BG54" s="1"/>
  <c r="BG103"/>
  <c r="BG102"/>
  <c r="BG101"/>
  <c r="BA63"/>
  <c r="BA102"/>
  <c r="BA101"/>
  <c r="BA103"/>
  <c r="AR43"/>
  <c r="AR44" s="1"/>
  <c r="AR103"/>
  <c r="AR102"/>
  <c r="AR101"/>
  <c r="AJ52"/>
  <c r="AJ54" s="1"/>
  <c r="AJ101"/>
  <c r="AJ103"/>
  <c r="AJ102"/>
  <c r="CE85" i="11"/>
  <c r="CE102"/>
  <c r="CE103"/>
  <c r="CE101"/>
  <c r="BW63"/>
  <c r="BW101"/>
  <c r="BW103"/>
  <c r="BW102"/>
  <c r="BQ92"/>
  <c r="BQ103"/>
  <c r="BQ102"/>
  <c r="BQ101"/>
  <c r="BI103"/>
  <c r="BI102"/>
  <c r="BI101"/>
  <c r="BC103"/>
  <c r="BC102"/>
  <c r="BC101"/>
  <c r="AU103"/>
  <c r="AU101"/>
  <c r="AU102"/>
  <c r="AM25"/>
  <c r="AM24" s="1"/>
  <c r="AM101"/>
  <c r="AM102"/>
  <c r="AM103"/>
  <c r="AC16"/>
  <c r="AC65" s="1"/>
  <c r="AB103"/>
  <c r="AB101"/>
  <c r="AB102"/>
  <c r="T605" i="12"/>
  <c r="T597"/>
  <c r="T589"/>
  <c r="T581"/>
  <c r="T573"/>
  <c r="T565"/>
  <c r="T557"/>
  <c r="T549"/>
  <c r="T541"/>
  <c r="T533"/>
  <c r="T525"/>
  <c r="T517"/>
  <c r="T509"/>
  <c r="T501"/>
  <c r="T493"/>
  <c r="T485"/>
  <c r="T477"/>
  <c r="T469"/>
  <c r="T461"/>
  <c r="T453"/>
  <c r="T445"/>
  <c r="T437"/>
  <c r="T429"/>
  <c r="T421"/>
  <c r="T413"/>
  <c r="T405"/>
  <c r="T397"/>
  <c r="T389"/>
  <c r="T381"/>
  <c r="T373"/>
  <c r="T365"/>
  <c r="T357"/>
  <c r="T349"/>
  <c r="T341"/>
  <c r="T333"/>
  <c r="T325"/>
  <c r="T317"/>
  <c r="T309"/>
  <c r="T301"/>
  <c r="T293"/>
  <c r="T285"/>
  <c r="T277"/>
  <c r="T269"/>
  <c r="T261"/>
  <c r="T253"/>
  <c r="T245"/>
  <c r="T237"/>
  <c r="T229"/>
  <c r="T221"/>
  <c r="T213"/>
  <c r="T205"/>
  <c r="T197"/>
  <c r="T189"/>
  <c r="T181"/>
  <c r="T173"/>
  <c r="T165"/>
  <c r="T157"/>
  <c r="T149"/>
  <c r="T141"/>
  <c r="T133"/>
  <c r="T125"/>
  <c r="T117"/>
  <c r="T109"/>
  <c r="T101"/>
  <c r="T93"/>
  <c r="T85"/>
  <c r="T77"/>
  <c r="T69"/>
  <c r="T604"/>
  <c r="T596"/>
  <c r="T588"/>
  <c r="T580"/>
  <c r="T572"/>
  <c r="T564"/>
  <c r="T556"/>
  <c r="T548"/>
  <c r="T540"/>
  <c r="T532"/>
  <c r="T524"/>
  <c r="T516"/>
  <c r="T508"/>
  <c r="T500"/>
  <c r="T492"/>
  <c r="T484"/>
  <c r="T476"/>
  <c r="T468"/>
  <c r="T460"/>
  <c r="T452"/>
  <c r="T444"/>
  <c r="T436"/>
  <c r="T428"/>
  <c r="T420"/>
  <c r="T412"/>
  <c r="T404"/>
  <c r="T396"/>
  <c r="T388"/>
  <c r="T380"/>
  <c r="T372"/>
  <c r="T364"/>
  <c r="T356"/>
  <c r="T348"/>
  <c r="T340"/>
  <c r="T332"/>
  <c r="T324"/>
  <c r="T316"/>
  <c r="T308"/>
  <c r="T300"/>
  <c r="T292"/>
  <c r="T284"/>
  <c r="T276"/>
  <c r="T268"/>
  <c r="T260"/>
  <c r="T252"/>
  <c r="T244"/>
  <c r="T236"/>
  <c r="T228"/>
  <c r="T220"/>
  <c r="T212"/>
  <c r="T204"/>
  <c r="T196"/>
  <c r="T188"/>
  <c r="T180"/>
  <c r="T172"/>
  <c r="T164"/>
  <c r="T156"/>
  <c r="T148"/>
  <c r="T140"/>
  <c r="T132"/>
  <c r="T124"/>
  <c r="T116"/>
  <c r="T108"/>
  <c r="T100"/>
  <c r="T92"/>
  <c r="T84"/>
  <c r="T76"/>
  <c r="T68"/>
  <c r="T603"/>
  <c r="T595"/>
  <c r="T587"/>
  <c r="T579"/>
  <c r="T571"/>
  <c r="T563"/>
  <c r="T555"/>
  <c r="T547"/>
  <c r="T539"/>
  <c r="T531"/>
  <c r="T523"/>
  <c r="T515"/>
  <c r="T507"/>
  <c r="T499"/>
  <c r="T491"/>
  <c r="T483"/>
  <c r="T475"/>
  <c r="T467"/>
  <c r="T459"/>
  <c r="T451"/>
  <c r="T443"/>
  <c r="T435"/>
  <c r="T427"/>
  <c r="T419"/>
  <c r="T411"/>
  <c r="T403"/>
  <c r="T395"/>
  <c r="T387"/>
  <c r="T379"/>
  <c r="T371"/>
  <c r="T363"/>
  <c r="T355"/>
  <c r="T347"/>
  <c r="T339"/>
  <c r="T331"/>
  <c r="T323"/>
  <c r="T315"/>
  <c r="T307"/>
  <c r="T299"/>
  <c r="T291"/>
  <c r="T283"/>
  <c r="T275"/>
  <c r="T267"/>
  <c r="T259"/>
  <c r="T251"/>
  <c r="T243"/>
  <c r="T235"/>
  <c r="T227"/>
  <c r="T219"/>
  <c r="T211"/>
  <c r="T203"/>
  <c r="T195"/>
  <c r="T187"/>
  <c r="T179"/>
  <c r="T171"/>
  <c r="T163"/>
  <c r="T155"/>
  <c r="T147"/>
  <c r="T139"/>
  <c r="T131"/>
  <c r="T123"/>
  <c r="T115"/>
  <c r="T107"/>
  <c r="T99"/>
  <c r="T91"/>
  <c r="T83"/>
  <c r="T75"/>
  <c r="T67"/>
  <c r="T606"/>
  <c r="T592"/>
  <c r="T578"/>
  <c r="T567"/>
  <c r="T553"/>
  <c r="T542"/>
  <c r="T528"/>
  <c r="T514"/>
  <c r="T503"/>
  <c r="T489"/>
  <c r="T478"/>
  <c r="T464"/>
  <c r="T450"/>
  <c r="T439"/>
  <c r="T425"/>
  <c r="T414"/>
  <c r="T400"/>
  <c r="T386"/>
  <c r="T375"/>
  <c r="T361"/>
  <c r="T350"/>
  <c r="T336"/>
  <c r="T322"/>
  <c r="T311"/>
  <c r="T297"/>
  <c r="T286"/>
  <c r="T272"/>
  <c r="T258"/>
  <c r="T247"/>
  <c r="T233"/>
  <c r="T222"/>
  <c r="T208"/>
  <c r="T194"/>
  <c r="T183"/>
  <c r="T169"/>
  <c r="T158"/>
  <c r="T144"/>
  <c r="T130"/>
  <c r="T119"/>
  <c r="T105"/>
  <c r="T94"/>
  <c r="T80"/>
  <c r="T6"/>
  <c r="T586"/>
  <c r="T550"/>
  <c r="T511"/>
  <c r="T458"/>
  <c r="T422"/>
  <c r="T408"/>
  <c r="T369"/>
  <c r="T330"/>
  <c r="T294"/>
  <c r="T255"/>
  <c r="T202"/>
  <c r="T177"/>
  <c r="T138"/>
  <c r="T102"/>
  <c r="T559"/>
  <c r="T520"/>
  <c r="T470"/>
  <c r="T406"/>
  <c r="T353"/>
  <c r="T289"/>
  <c r="T225"/>
  <c r="T175"/>
  <c r="T122"/>
  <c r="T602"/>
  <c r="T591"/>
  <c r="T577"/>
  <c r="T566"/>
  <c r="T552"/>
  <c r="T538"/>
  <c r="T527"/>
  <c r="T513"/>
  <c r="T502"/>
  <c r="T488"/>
  <c r="T474"/>
  <c r="T463"/>
  <c r="T449"/>
  <c r="T438"/>
  <c r="T424"/>
  <c r="T410"/>
  <c r="T399"/>
  <c r="T385"/>
  <c r="T374"/>
  <c r="T360"/>
  <c r="T346"/>
  <c r="T335"/>
  <c r="T321"/>
  <c r="T310"/>
  <c r="T296"/>
  <c r="T282"/>
  <c r="T271"/>
  <c r="T257"/>
  <c r="T246"/>
  <c r="T232"/>
  <c r="T218"/>
  <c r="T207"/>
  <c r="T193"/>
  <c r="T182"/>
  <c r="T168"/>
  <c r="T154"/>
  <c r="T143"/>
  <c r="T129"/>
  <c r="T118"/>
  <c r="T104"/>
  <c r="T90"/>
  <c r="T79"/>
  <c r="T600"/>
  <c r="T561"/>
  <c r="T522"/>
  <c r="T486"/>
  <c r="T433"/>
  <c r="T383"/>
  <c r="T358"/>
  <c r="T319"/>
  <c r="T266"/>
  <c r="T230"/>
  <c r="T191"/>
  <c r="T166"/>
  <c r="T113"/>
  <c r="T74"/>
  <c r="T598"/>
  <c r="T545"/>
  <c r="T495"/>
  <c r="T456"/>
  <c r="T392"/>
  <c r="T328"/>
  <c r="T278"/>
  <c r="T239"/>
  <c r="T186"/>
  <c r="T136"/>
  <c r="T86"/>
  <c r="T601"/>
  <c r="T590"/>
  <c r="T576"/>
  <c r="T562"/>
  <c r="T551"/>
  <c r="T537"/>
  <c r="T526"/>
  <c r="T512"/>
  <c r="T498"/>
  <c r="T487"/>
  <c r="T473"/>
  <c r="T462"/>
  <c r="T448"/>
  <c r="T434"/>
  <c r="T423"/>
  <c r="T409"/>
  <c r="T398"/>
  <c r="T384"/>
  <c r="T370"/>
  <c r="T359"/>
  <c r="T345"/>
  <c r="T334"/>
  <c r="T320"/>
  <c r="T306"/>
  <c r="T295"/>
  <c r="T281"/>
  <c r="T270"/>
  <c r="T256"/>
  <c r="T242"/>
  <c r="T231"/>
  <c r="T217"/>
  <c r="T206"/>
  <c r="T192"/>
  <c r="T178"/>
  <c r="T167"/>
  <c r="T153"/>
  <c r="T142"/>
  <c r="T128"/>
  <c r="T114"/>
  <c r="T103"/>
  <c r="T89"/>
  <c r="T78"/>
  <c r="T575"/>
  <c r="T536"/>
  <c r="T497"/>
  <c r="T472"/>
  <c r="T447"/>
  <c r="T394"/>
  <c r="T344"/>
  <c r="T305"/>
  <c r="T280"/>
  <c r="T241"/>
  <c r="T216"/>
  <c r="T152"/>
  <c r="T127"/>
  <c r="T88"/>
  <c r="T584"/>
  <c r="T534"/>
  <c r="T481"/>
  <c r="T431"/>
  <c r="T378"/>
  <c r="T342"/>
  <c r="T303"/>
  <c r="T250"/>
  <c r="T200"/>
  <c r="T150"/>
  <c r="T97"/>
  <c r="T599"/>
  <c r="T585"/>
  <c r="T574"/>
  <c r="T560"/>
  <c r="T546"/>
  <c r="T535"/>
  <c r="T521"/>
  <c r="T510"/>
  <c r="T496"/>
  <c r="T482"/>
  <c r="T471"/>
  <c r="T457"/>
  <c r="T446"/>
  <c r="T432"/>
  <c r="T418"/>
  <c r="T407"/>
  <c r="T393"/>
  <c r="T382"/>
  <c r="T368"/>
  <c r="T354"/>
  <c r="T343"/>
  <c r="T329"/>
  <c r="T318"/>
  <c r="T304"/>
  <c r="T290"/>
  <c r="T279"/>
  <c r="T265"/>
  <c r="T254"/>
  <c r="T240"/>
  <c r="T226"/>
  <c r="T215"/>
  <c r="T201"/>
  <c r="T190"/>
  <c r="T176"/>
  <c r="T162"/>
  <c r="T151"/>
  <c r="T137"/>
  <c r="T126"/>
  <c r="T112"/>
  <c r="T98"/>
  <c r="T87"/>
  <c r="T73"/>
  <c r="T570"/>
  <c r="T506"/>
  <c r="T442"/>
  <c r="T417"/>
  <c r="T367"/>
  <c r="T314"/>
  <c r="T264"/>
  <c r="T214"/>
  <c r="T161"/>
  <c r="T111"/>
  <c r="T72"/>
  <c r="T558"/>
  <c r="T505"/>
  <c r="T455"/>
  <c r="T402"/>
  <c r="T352"/>
  <c r="T302"/>
  <c r="T249"/>
  <c r="T199"/>
  <c r="T146"/>
  <c r="T96"/>
  <c r="T554"/>
  <c r="T504"/>
  <c r="T454"/>
  <c r="T401"/>
  <c r="T351"/>
  <c r="T298"/>
  <c r="T248"/>
  <c r="T198"/>
  <c r="T145"/>
  <c r="T95"/>
  <c r="T594"/>
  <c r="T544"/>
  <c r="T494"/>
  <c r="T441"/>
  <c r="T391"/>
  <c r="T338"/>
  <c r="T288"/>
  <c r="T238"/>
  <c r="T185"/>
  <c r="T135"/>
  <c r="T82"/>
  <c r="T582"/>
  <c r="T529"/>
  <c r="T479"/>
  <c r="T426"/>
  <c r="T376"/>
  <c r="T326"/>
  <c r="T273"/>
  <c r="T223"/>
  <c r="T170"/>
  <c r="T120"/>
  <c r="T70"/>
  <c r="T568"/>
  <c r="T465"/>
  <c r="T362"/>
  <c r="T262"/>
  <c r="T159"/>
  <c r="T416"/>
  <c r="T110"/>
  <c r="T518"/>
  <c r="T106"/>
  <c r="T543"/>
  <c r="T440"/>
  <c r="T337"/>
  <c r="T234"/>
  <c r="T134"/>
  <c r="T519"/>
  <c r="T210"/>
  <c r="T312"/>
  <c r="T530"/>
  <c r="T430"/>
  <c r="T327"/>
  <c r="T224"/>
  <c r="T121"/>
  <c r="T313"/>
  <c r="T415"/>
  <c r="T593"/>
  <c r="T490"/>
  <c r="T390"/>
  <c r="T287"/>
  <c r="T184"/>
  <c r="T81"/>
  <c r="T583"/>
  <c r="T480"/>
  <c r="T377"/>
  <c r="T274"/>
  <c r="T174"/>
  <c r="T71"/>
  <c r="T569"/>
  <c r="T466"/>
  <c r="T366"/>
  <c r="T263"/>
  <c r="T160"/>
  <c r="T209"/>
  <c r="AO603"/>
  <c r="AO595"/>
  <c r="AO587"/>
  <c r="AO579"/>
  <c r="AO571"/>
  <c r="AO563"/>
  <c r="AO555"/>
  <c r="AO547"/>
  <c r="AO539"/>
  <c r="AO531"/>
  <c r="AO523"/>
  <c r="AO515"/>
  <c r="AO507"/>
  <c r="AO499"/>
  <c r="AO491"/>
  <c r="AO602"/>
  <c r="AO594"/>
  <c r="AO586"/>
  <c r="AO578"/>
  <c r="AO570"/>
  <c r="AO562"/>
  <c r="AO554"/>
  <c r="AO546"/>
  <c r="AO538"/>
  <c r="AO530"/>
  <c r="AO522"/>
  <c r="AO514"/>
  <c r="AO506"/>
  <c r="AO498"/>
  <c r="AO490"/>
  <c r="AO482"/>
  <c r="AO474"/>
  <c r="AO466"/>
  <c r="AO458"/>
  <c r="AO450"/>
  <c r="AO442"/>
  <c r="AO434"/>
  <c r="AO426"/>
  <c r="AO418"/>
  <c r="AO410"/>
  <c r="AO402"/>
  <c r="AO394"/>
  <c r="AO386"/>
  <c r="AO378"/>
  <c r="AO370"/>
  <c r="AO362"/>
  <c r="AO354"/>
  <c r="AO346"/>
  <c r="AO338"/>
  <c r="AO599"/>
  <c r="AO591"/>
  <c r="AO583"/>
  <c r="AO575"/>
  <c r="AO567"/>
  <c r="AO559"/>
  <c r="AO551"/>
  <c r="AO543"/>
  <c r="AO535"/>
  <c r="AO527"/>
  <c r="AO519"/>
  <c r="AO511"/>
  <c r="AO503"/>
  <c r="AO495"/>
  <c r="AO487"/>
  <c r="AO479"/>
  <c r="AO471"/>
  <c r="AO463"/>
  <c r="AO455"/>
  <c r="AO447"/>
  <c r="AO439"/>
  <c r="AO431"/>
  <c r="AO423"/>
  <c r="AO415"/>
  <c r="AO407"/>
  <c r="AO399"/>
  <c r="AO391"/>
  <c r="AO383"/>
  <c r="AO375"/>
  <c r="AO367"/>
  <c r="AO359"/>
  <c r="AO351"/>
  <c r="AO343"/>
  <c r="AO335"/>
  <c r="AO601"/>
  <c r="AO589"/>
  <c r="AO576"/>
  <c r="AO564"/>
  <c r="AO550"/>
  <c r="AO537"/>
  <c r="AO525"/>
  <c r="AO512"/>
  <c r="AO500"/>
  <c r="AO486"/>
  <c r="AO476"/>
  <c r="AO465"/>
  <c r="AO454"/>
  <c r="AO444"/>
  <c r="AO433"/>
  <c r="AO422"/>
  <c r="AO412"/>
  <c r="AO401"/>
  <c r="AO390"/>
  <c r="AO380"/>
  <c r="AO369"/>
  <c r="AO358"/>
  <c r="AO348"/>
  <c r="AO337"/>
  <c r="AO328"/>
  <c r="AO320"/>
  <c r="AO312"/>
  <c r="AO304"/>
  <c r="AO296"/>
  <c r="AO288"/>
  <c r="AO280"/>
  <c r="AO272"/>
  <c r="AO264"/>
  <c r="AO256"/>
  <c r="AO248"/>
  <c r="AO240"/>
  <c r="AO232"/>
  <c r="AO224"/>
  <c r="AO216"/>
  <c r="AO208"/>
  <c r="AO200"/>
  <c r="AO192"/>
  <c r="AO184"/>
  <c r="AO176"/>
  <c r="AO168"/>
  <c r="AO160"/>
  <c r="AO152"/>
  <c r="AO144"/>
  <c r="AO136"/>
  <c r="AO128"/>
  <c r="AO120"/>
  <c r="AO112"/>
  <c r="AO104"/>
  <c r="AO96"/>
  <c r="AO88"/>
  <c r="AO80"/>
  <c r="AO72"/>
  <c r="AO600"/>
  <c r="AO588"/>
  <c r="AO574"/>
  <c r="AO561"/>
  <c r="AO549"/>
  <c r="AO536"/>
  <c r="AO524"/>
  <c r="AO510"/>
  <c r="AO497"/>
  <c r="AO485"/>
  <c r="AO475"/>
  <c r="AO464"/>
  <c r="AO453"/>
  <c r="AO443"/>
  <c r="AO432"/>
  <c r="AO421"/>
  <c r="AO411"/>
  <c r="AO400"/>
  <c r="AO389"/>
  <c r="AO379"/>
  <c r="AO368"/>
  <c r="AO357"/>
  <c r="AO347"/>
  <c r="AO336"/>
  <c r="AO327"/>
  <c r="AO319"/>
  <c r="AO311"/>
  <c r="AO303"/>
  <c r="AO295"/>
  <c r="AO287"/>
  <c r="AO279"/>
  <c r="AO271"/>
  <c r="AO263"/>
  <c r="AO255"/>
  <c r="AO247"/>
  <c r="AO239"/>
  <c r="AO231"/>
  <c r="AO223"/>
  <c r="AO215"/>
  <c r="AO207"/>
  <c r="AO199"/>
  <c r="AO191"/>
  <c r="AO183"/>
  <c r="AO175"/>
  <c r="AO167"/>
  <c r="AO159"/>
  <c r="AO151"/>
  <c r="AO143"/>
  <c r="AO135"/>
  <c r="AO127"/>
  <c r="AO119"/>
  <c r="AO111"/>
  <c r="AO103"/>
  <c r="AO95"/>
  <c r="AO87"/>
  <c r="AO79"/>
  <c r="AO71"/>
  <c r="AO596"/>
  <c r="AO582"/>
  <c r="AO569"/>
  <c r="AO557"/>
  <c r="AO544"/>
  <c r="AO532"/>
  <c r="AO518"/>
  <c r="AO505"/>
  <c r="AO493"/>
  <c r="AO481"/>
  <c r="AO470"/>
  <c r="AO460"/>
  <c r="AO449"/>
  <c r="AO438"/>
  <c r="AO428"/>
  <c r="AO417"/>
  <c r="AO406"/>
  <c r="AO396"/>
  <c r="AO385"/>
  <c r="AO374"/>
  <c r="AO364"/>
  <c r="AO353"/>
  <c r="AO342"/>
  <c r="AO332"/>
  <c r="AO324"/>
  <c r="AO316"/>
  <c r="AO308"/>
  <c r="AO300"/>
  <c r="AO292"/>
  <c r="AO284"/>
  <c r="AO276"/>
  <c r="AO268"/>
  <c r="AO260"/>
  <c r="AO252"/>
  <c r="AO244"/>
  <c r="AO236"/>
  <c r="AO228"/>
  <c r="AO220"/>
  <c r="AO212"/>
  <c r="AO204"/>
  <c r="AO196"/>
  <c r="AO188"/>
  <c r="AO180"/>
  <c r="AO172"/>
  <c r="AO164"/>
  <c r="AO156"/>
  <c r="AO148"/>
  <c r="AO140"/>
  <c r="AO132"/>
  <c r="AO124"/>
  <c r="AO116"/>
  <c r="AO108"/>
  <c r="AO100"/>
  <c r="AO92"/>
  <c r="AO84"/>
  <c r="AO76"/>
  <c r="AO68"/>
  <c r="AO604"/>
  <c r="AO581"/>
  <c r="AO560"/>
  <c r="AO541"/>
  <c r="AO520"/>
  <c r="AO501"/>
  <c r="AO480"/>
  <c r="AO462"/>
  <c r="AO446"/>
  <c r="AO429"/>
  <c r="AO413"/>
  <c r="AO395"/>
  <c r="AO377"/>
  <c r="AO361"/>
  <c r="AO344"/>
  <c r="AO329"/>
  <c r="AO315"/>
  <c r="AO302"/>
  <c r="AO290"/>
  <c r="AO277"/>
  <c r="AO265"/>
  <c r="AO251"/>
  <c r="AO238"/>
  <c r="AO226"/>
  <c r="AO213"/>
  <c r="AO201"/>
  <c r="AO187"/>
  <c r="AO174"/>
  <c r="AO162"/>
  <c r="AO149"/>
  <c r="AO137"/>
  <c r="AO123"/>
  <c r="AO110"/>
  <c r="AO98"/>
  <c r="AO85"/>
  <c r="AO73"/>
  <c r="AO598"/>
  <c r="AO580"/>
  <c r="AO558"/>
  <c r="AO540"/>
  <c r="AO517"/>
  <c r="AO496"/>
  <c r="AO478"/>
  <c r="AO461"/>
  <c r="AO445"/>
  <c r="AO427"/>
  <c r="AO409"/>
  <c r="AO393"/>
  <c r="AO376"/>
  <c r="AO360"/>
  <c r="AO341"/>
  <c r="AO326"/>
  <c r="AO314"/>
  <c r="AO301"/>
  <c r="AO289"/>
  <c r="AO275"/>
  <c r="AO262"/>
  <c r="AO250"/>
  <c r="AO237"/>
  <c r="AO225"/>
  <c r="AO211"/>
  <c r="AO198"/>
  <c r="AO186"/>
  <c r="AO173"/>
  <c r="AO161"/>
  <c r="AO147"/>
  <c r="AO134"/>
  <c r="AO122"/>
  <c r="AO109"/>
  <c r="AO97"/>
  <c r="AO83"/>
  <c r="AO70"/>
  <c r="AO597"/>
  <c r="AO577"/>
  <c r="AO556"/>
  <c r="AO534"/>
  <c r="AO516"/>
  <c r="AO494"/>
  <c r="AO477"/>
  <c r="AO459"/>
  <c r="AO441"/>
  <c r="AO425"/>
  <c r="AO408"/>
  <c r="AO392"/>
  <c r="AO373"/>
  <c r="AO356"/>
  <c r="AO340"/>
  <c r="AO325"/>
  <c r="AO313"/>
  <c r="AO299"/>
  <c r="AO286"/>
  <c r="AO274"/>
  <c r="AO261"/>
  <c r="AO249"/>
  <c r="AO235"/>
  <c r="AO222"/>
  <c r="AO210"/>
  <c r="AO197"/>
  <c r="AO185"/>
  <c r="AO171"/>
  <c r="AO158"/>
  <c r="AO146"/>
  <c r="AO133"/>
  <c r="AO121"/>
  <c r="AO107"/>
  <c r="AO94"/>
  <c r="AO82"/>
  <c r="AO69"/>
  <c r="AO605"/>
  <c r="AO568"/>
  <c r="AO533"/>
  <c r="AO504"/>
  <c r="AO472"/>
  <c r="AO448"/>
  <c r="AO419"/>
  <c r="AO388"/>
  <c r="AO365"/>
  <c r="AO334"/>
  <c r="AO317"/>
  <c r="AO294"/>
  <c r="AO273"/>
  <c r="AO254"/>
  <c r="AO233"/>
  <c r="AO214"/>
  <c r="AO193"/>
  <c r="AO170"/>
  <c r="AO153"/>
  <c r="AO130"/>
  <c r="AO113"/>
  <c r="AO90"/>
  <c r="AO67"/>
  <c r="AO593"/>
  <c r="AO566"/>
  <c r="AO529"/>
  <c r="AO502"/>
  <c r="AO469"/>
  <c r="AO440"/>
  <c r="AO416"/>
  <c r="AO387"/>
  <c r="AO363"/>
  <c r="AO333"/>
  <c r="AO310"/>
  <c r="AO293"/>
  <c r="AO270"/>
  <c r="AO253"/>
  <c r="AO230"/>
  <c r="AO209"/>
  <c r="AO190"/>
  <c r="AO169"/>
  <c r="AO150"/>
  <c r="AO129"/>
  <c r="AO106"/>
  <c r="AO89"/>
  <c r="AO6"/>
  <c r="AM6" s="1"/>
  <c r="AO592"/>
  <c r="AO565"/>
  <c r="AO528"/>
  <c r="AO492"/>
  <c r="AO468"/>
  <c r="AO437"/>
  <c r="AO414"/>
  <c r="AO384"/>
  <c r="AO355"/>
  <c r="AO331"/>
  <c r="AO309"/>
  <c r="AO291"/>
  <c r="AO269"/>
  <c r="AO246"/>
  <c r="AO229"/>
  <c r="AO206"/>
  <c r="AO189"/>
  <c r="AO166"/>
  <c r="AO145"/>
  <c r="AO126"/>
  <c r="AO105"/>
  <c r="AO86"/>
  <c r="AO573"/>
  <c r="AO521"/>
  <c r="AO473"/>
  <c r="AO430"/>
  <c r="AO382"/>
  <c r="AO345"/>
  <c r="AO306"/>
  <c r="AO278"/>
  <c r="AO242"/>
  <c r="AO205"/>
  <c r="AO178"/>
  <c r="AO141"/>
  <c r="AO114"/>
  <c r="AO77"/>
  <c r="AO297"/>
  <c r="AO572"/>
  <c r="AO513"/>
  <c r="AO467"/>
  <c r="AO424"/>
  <c r="AO381"/>
  <c r="AO339"/>
  <c r="AO305"/>
  <c r="AO267"/>
  <c r="AO241"/>
  <c r="AO203"/>
  <c r="AO177"/>
  <c r="AO139"/>
  <c r="AO102"/>
  <c r="AO75"/>
  <c r="AO259"/>
  <c r="AO553"/>
  <c r="AO509"/>
  <c r="AO457"/>
  <c r="AO420"/>
  <c r="AO372"/>
  <c r="AO330"/>
  <c r="AO298"/>
  <c r="AO266"/>
  <c r="AO234"/>
  <c r="AO202"/>
  <c r="AO165"/>
  <c r="AO138"/>
  <c r="AO101"/>
  <c r="AO74"/>
  <c r="AO552"/>
  <c r="AO508"/>
  <c r="AO456"/>
  <c r="AO405"/>
  <c r="AO371"/>
  <c r="AO323"/>
  <c r="AO227"/>
  <c r="AO195"/>
  <c r="AO163"/>
  <c r="AO131"/>
  <c r="AO99"/>
  <c r="AO606"/>
  <c r="AO548"/>
  <c r="AO489"/>
  <c r="AO452"/>
  <c r="AO404"/>
  <c r="AO366"/>
  <c r="AO322"/>
  <c r="AO285"/>
  <c r="AO258"/>
  <c r="AO221"/>
  <c r="AO194"/>
  <c r="AO157"/>
  <c r="AO125"/>
  <c r="AO93"/>
  <c r="AO590"/>
  <c r="AO545"/>
  <c r="AO488"/>
  <c r="AO451"/>
  <c r="AO403"/>
  <c r="AO352"/>
  <c r="AO321"/>
  <c r="AO283"/>
  <c r="AO257"/>
  <c r="AO219"/>
  <c r="AO182"/>
  <c r="AO155"/>
  <c r="AO118"/>
  <c r="AO91"/>
  <c r="AO585"/>
  <c r="AO398"/>
  <c r="AO245"/>
  <c r="AO117"/>
  <c r="AO584"/>
  <c r="AO397"/>
  <c r="AO243"/>
  <c r="AO115"/>
  <c r="AO542"/>
  <c r="AO350"/>
  <c r="AO218"/>
  <c r="AO81"/>
  <c r="AO483"/>
  <c r="AO307"/>
  <c r="AO179"/>
  <c r="AO436"/>
  <c r="AO282"/>
  <c r="AO154"/>
  <c r="AO484"/>
  <c r="AO78"/>
  <c r="AO318"/>
  <c r="AO435"/>
  <c r="AO349"/>
  <c r="AO217"/>
  <c r="AO181"/>
  <c r="AO526"/>
  <c r="AO142"/>
  <c r="AO281"/>
  <c r="BB45" i="8"/>
  <c r="AM52"/>
  <c r="AM35"/>
  <c r="CA57"/>
  <c r="CA25" i="6"/>
  <c r="AR25"/>
  <c r="AJ26"/>
  <c r="CA82"/>
  <c r="CA85"/>
  <c r="AR92"/>
  <c r="AZ71"/>
  <c r="AZ47" s="1"/>
  <c r="AJ96"/>
  <c r="CH102"/>
  <c r="CH103"/>
  <c r="CH101"/>
  <c r="CB65"/>
  <c r="CB103"/>
  <c r="CB102"/>
  <c r="CB101"/>
  <c r="BR83"/>
  <c r="BR102"/>
  <c r="BR103"/>
  <c r="BR101"/>
  <c r="BE96"/>
  <c r="BE103"/>
  <c r="BE101"/>
  <c r="BE102"/>
  <c r="AX52"/>
  <c r="AX102"/>
  <c r="AX101"/>
  <c r="AX103"/>
  <c r="AT96"/>
  <c r="AT102"/>
  <c r="AT103"/>
  <c r="AT101"/>
  <c r="AL57"/>
  <c r="AL102"/>
  <c r="AL103"/>
  <c r="AL101"/>
  <c r="AA25"/>
  <c r="AA103"/>
  <c r="AA102"/>
  <c r="CC25" i="1"/>
  <c r="CC24" s="1"/>
  <c r="BJ24"/>
  <c r="AZ25"/>
  <c r="AZ24" s="1"/>
  <c r="AM26"/>
  <c r="AM65"/>
  <c r="AW65"/>
  <c r="BJ69"/>
  <c r="BN64"/>
  <c r="CC64"/>
  <c r="CE63"/>
  <c r="AH96"/>
  <c r="CI102"/>
  <c r="CI101"/>
  <c r="CI103"/>
  <c r="CB103"/>
  <c r="CB101"/>
  <c r="CB102"/>
  <c r="BU103"/>
  <c r="BU102"/>
  <c r="BU101"/>
  <c r="BM103"/>
  <c r="BM102"/>
  <c r="BM101"/>
  <c r="AY52"/>
  <c r="AY53" s="1"/>
  <c r="AY103"/>
  <c r="AY101"/>
  <c r="AY102"/>
  <c r="AO103"/>
  <c r="AO102"/>
  <c r="AO101"/>
  <c r="AR26" i="5"/>
  <c r="AJ92"/>
  <c r="AM63"/>
  <c r="AR63"/>
  <c r="AU92"/>
  <c r="AY92"/>
  <c r="AZ70"/>
  <c r="BE63"/>
  <c r="CG103"/>
  <c r="CG101"/>
  <c r="CG102"/>
  <c r="BX65"/>
  <c r="BX103"/>
  <c r="BX102"/>
  <c r="BX101"/>
  <c r="BR103"/>
  <c r="BR102"/>
  <c r="BR101"/>
  <c r="BJ92"/>
  <c r="BJ102"/>
  <c r="BJ101"/>
  <c r="BJ103"/>
  <c r="BB25"/>
  <c r="BB24" s="1"/>
  <c r="BB103"/>
  <c r="BB101"/>
  <c r="BB102"/>
  <c r="AU43"/>
  <c r="AT96"/>
  <c r="AT101"/>
  <c r="AT103"/>
  <c r="AT102"/>
  <c r="AL92"/>
  <c r="AL101"/>
  <c r="AL103"/>
  <c r="AL102"/>
  <c r="AC16"/>
  <c r="AC25" s="1"/>
  <c r="AC24" s="1"/>
  <c r="AC26" s="1"/>
  <c r="AB103"/>
  <c r="AB102"/>
  <c r="AB101"/>
  <c r="BY25" i="10"/>
  <c r="AJ25"/>
  <c r="AL85"/>
  <c r="AR65"/>
  <c r="AT63"/>
  <c r="AY74"/>
  <c r="BB71"/>
  <c r="BG92"/>
  <c r="BG63"/>
  <c r="BO85"/>
  <c r="BY57"/>
  <c r="AT96"/>
  <c r="CJ82"/>
  <c r="CJ102"/>
  <c r="CJ101"/>
  <c r="CJ103"/>
  <c r="CD57"/>
  <c r="CD102"/>
  <c r="CD101"/>
  <c r="CD103"/>
  <c r="BV52"/>
  <c r="BV54" s="1"/>
  <c r="BV102"/>
  <c r="BV101"/>
  <c r="BV103"/>
  <c r="BN52"/>
  <c r="BN102"/>
  <c r="BN101"/>
  <c r="BN103"/>
  <c r="BF52"/>
  <c r="BF53" s="1"/>
  <c r="BF102"/>
  <c r="BF101"/>
  <c r="BF103"/>
  <c r="AZ52"/>
  <c r="AZ102"/>
  <c r="AZ103"/>
  <c r="AZ101"/>
  <c r="AL52"/>
  <c r="AL44" s="1"/>
  <c r="AQ43"/>
  <c r="AQ103"/>
  <c r="AQ102"/>
  <c r="AQ101"/>
  <c r="AI103"/>
  <c r="AI102"/>
  <c r="AI101"/>
  <c r="AA22" i="11"/>
  <c r="AJ85"/>
  <c r="AM63"/>
  <c r="AR85"/>
  <c r="AU64"/>
  <c r="BI64"/>
  <c r="BW74"/>
  <c r="AA85"/>
  <c r="CD103"/>
  <c r="CD102"/>
  <c r="CD101"/>
  <c r="BP57"/>
  <c r="BP103"/>
  <c r="BP102"/>
  <c r="BP101"/>
  <c r="BH26"/>
  <c r="BH102"/>
  <c r="BH103"/>
  <c r="BH101"/>
  <c r="BB96"/>
  <c r="BB101"/>
  <c r="BB103"/>
  <c r="BB102"/>
  <c r="AA43"/>
  <c r="AA44" s="1"/>
  <c r="AT103"/>
  <c r="AT102"/>
  <c r="AT101"/>
  <c r="AL101"/>
  <c r="AL102"/>
  <c r="AL103"/>
  <c r="AY16" i="8"/>
  <c r="CJ103" i="11"/>
  <c r="CJ102"/>
  <c r="CJ101"/>
  <c r="BN74"/>
  <c r="BN102"/>
  <c r="BN103"/>
  <c r="BN101"/>
  <c r="AJ103"/>
  <c r="AJ102"/>
  <c r="AJ101"/>
  <c r="AJ65" i="6"/>
  <c r="CF74"/>
  <c r="CF101"/>
  <c r="CF103"/>
  <c r="CF102"/>
  <c r="BV101"/>
  <c r="BV103"/>
  <c r="BV102"/>
  <c r="BI43"/>
  <c r="BI103"/>
  <c r="BI101"/>
  <c r="BI102"/>
  <c r="BB43"/>
  <c r="BB102"/>
  <c r="BB103"/>
  <c r="BB101"/>
  <c r="AJ52"/>
  <c r="AJ54" s="1"/>
  <c r="CF48"/>
  <c r="AQ102"/>
  <c r="AQ103"/>
  <c r="AQ101"/>
  <c r="AI103"/>
  <c r="AI101"/>
  <c r="AI102"/>
  <c r="BU24" i="1"/>
  <c r="AW25"/>
  <c r="AW24" s="1"/>
  <c r="AP82"/>
  <c r="BS92"/>
  <c r="BS63"/>
  <c r="CC74"/>
  <c r="CH71"/>
  <c r="AM96"/>
  <c r="CF102"/>
  <c r="CF103"/>
  <c r="CF101"/>
  <c r="BY103"/>
  <c r="BY102"/>
  <c r="BY101"/>
  <c r="BR43"/>
  <c r="BR102"/>
  <c r="BR103"/>
  <c r="BR101"/>
  <c r="BJ101"/>
  <c r="BJ103"/>
  <c r="BJ102"/>
  <c r="BC65"/>
  <c r="BC102"/>
  <c r="BC101"/>
  <c r="BC103"/>
  <c r="AV103"/>
  <c r="AV101"/>
  <c r="AV102"/>
  <c r="AT64"/>
  <c r="AT102"/>
  <c r="AT101"/>
  <c r="AT103"/>
  <c r="AL43"/>
  <c r="AL103"/>
  <c r="AL101"/>
  <c r="AL102"/>
  <c r="BK26" i="5"/>
  <c r="AY26"/>
  <c r="AM26"/>
  <c r="AJ74"/>
  <c r="AR92"/>
  <c r="AU74"/>
  <c r="BE92"/>
  <c r="BJ68"/>
  <c r="BM68"/>
  <c r="BQ69"/>
  <c r="BY82"/>
  <c r="CD68"/>
  <c r="AU96"/>
  <c r="CK82"/>
  <c r="CK102"/>
  <c r="CK101"/>
  <c r="CK103"/>
  <c r="CE102"/>
  <c r="CE101"/>
  <c r="CE103"/>
  <c r="BZ102"/>
  <c r="BZ101"/>
  <c r="BZ103"/>
  <c r="BV102"/>
  <c r="BV101"/>
  <c r="BV103"/>
  <c r="BO102"/>
  <c r="BO101"/>
  <c r="BO103"/>
  <c r="BG102"/>
  <c r="BG101"/>
  <c r="BG103"/>
  <c r="AZ103"/>
  <c r="AZ102"/>
  <c r="AZ101"/>
  <c r="AQ63"/>
  <c r="AQ102"/>
  <c r="AQ101"/>
  <c r="AQ103"/>
  <c r="AI102"/>
  <c r="AI101"/>
  <c r="AI103"/>
  <c r="AT25" i="10"/>
  <c r="AT24" s="1"/>
  <c r="AL26"/>
  <c r="AJ82"/>
  <c r="AL65"/>
  <c r="AR57"/>
  <c r="AT85"/>
  <c r="BA65"/>
  <c r="BB68"/>
  <c r="BG74"/>
  <c r="BM69"/>
  <c r="BY82"/>
  <c r="CI69"/>
  <c r="BG96"/>
  <c r="CG102"/>
  <c r="CG101"/>
  <c r="CG103"/>
  <c r="CA103"/>
  <c r="CA102"/>
  <c r="CA101"/>
  <c r="BS103"/>
  <c r="BS101"/>
  <c r="BS102"/>
  <c r="BK103"/>
  <c r="BK101"/>
  <c r="BK102"/>
  <c r="BD82"/>
  <c r="BD102"/>
  <c r="BD101"/>
  <c r="BD103"/>
  <c r="AX85"/>
  <c r="AX102"/>
  <c r="AX101"/>
  <c r="AX103"/>
  <c r="BS48"/>
  <c r="AV52"/>
  <c r="AV102"/>
  <c r="AV101"/>
  <c r="AV103"/>
  <c r="AN52"/>
  <c r="AN53" s="1"/>
  <c r="AN101"/>
  <c r="AN103"/>
  <c r="AN102"/>
  <c r="AH102"/>
  <c r="AH101"/>
  <c r="AH103"/>
  <c r="AB102"/>
  <c r="AB101"/>
  <c r="AB103"/>
  <c r="CJ25" i="11"/>
  <c r="CJ24" s="1"/>
  <c r="BN26"/>
  <c r="AJ25"/>
  <c r="AO65"/>
  <c r="AW69"/>
  <c r="BC57"/>
  <c r="BR71"/>
  <c r="BW64"/>
  <c r="CB71"/>
  <c r="AM96"/>
  <c r="CI103"/>
  <c r="CI102"/>
  <c r="CI101"/>
  <c r="CA63"/>
  <c r="CA103"/>
  <c r="CA102"/>
  <c r="CA101"/>
  <c r="BT103"/>
  <c r="BT102"/>
  <c r="BT101"/>
  <c r="BM57"/>
  <c r="BM103"/>
  <c r="BM102"/>
  <c r="BM101"/>
  <c r="BF101"/>
  <c r="BF103"/>
  <c r="BF102"/>
  <c r="AY103"/>
  <c r="AY101"/>
  <c r="AY102"/>
  <c r="AQ103"/>
  <c r="AQ102"/>
  <c r="AQ101"/>
  <c r="AI102"/>
  <c r="AI101"/>
  <c r="AI103"/>
  <c r="AA16" i="8"/>
  <c r="AA35" s="1"/>
  <c r="M602" i="12"/>
  <c r="M594"/>
  <c r="M586"/>
  <c r="M578"/>
  <c r="M570"/>
  <c r="M562"/>
  <c r="M554"/>
  <c r="M546"/>
  <c r="M538"/>
  <c r="M530"/>
  <c r="M522"/>
  <c r="M514"/>
  <c r="M506"/>
  <c r="M498"/>
  <c r="M490"/>
  <c r="M482"/>
  <c r="M474"/>
  <c r="M466"/>
  <c r="M458"/>
  <c r="M450"/>
  <c r="M442"/>
  <c r="M434"/>
  <c r="M426"/>
  <c r="M418"/>
  <c r="M410"/>
  <c r="M402"/>
  <c r="M394"/>
  <c r="M386"/>
  <c r="M378"/>
  <c r="M370"/>
  <c r="M362"/>
  <c r="M354"/>
  <c r="M346"/>
  <c r="M338"/>
  <c r="M330"/>
  <c r="M322"/>
  <c r="M314"/>
  <c r="M306"/>
  <c r="M298"/>
  <c r="M290"/>
  <c r="M282"/>
  <c r="M274"/>
  <c r="M266"/>
  <c r="M258"/>
  <c r="M250"/>
  <c r="M242"/>
  <c r="M234"/>
  <c r="M226"/>
  <c r="M218"/>
  <c r="M210"/>
  <c r="M202"/>
  <c r="M194"/>
  <c r="M186"/>
  <c r="M178"/>
  <c r="M170"/>
  <c r="M162"/>
  <c r="M154"/>
  <c r="M146"/>
  <c r="M138"/>
  <c r="M130"/>
  <c r="M122"/>
  <c r="M114"/>
  <c r="M106"/>
  <c r="M98"/>
  <c r="M90"/>
  <c r="M82"/>
  <c r="M74"/>
  <c r="M6"/>
  <c r="K6" s="1"/>
  <c r="M601"/>
  <c r="M593"/>
  <c r="M585"/>
  <c r="M577"/>
  <c r="M569"/>
  <c r="M561"/>
  <c r="M553"/>
  <c r="M545"/>
  <c r="M537"/>
  <c r="M529"/>
  <c r="M521"/>
  <c r="M513"/>
  <c r="M505"/>
  <c r="M497"/>
  <c r="M489"/>
  <c r="M481"/>
  <c r="M473"/>
  <c r="M465"/>
  <c r="M457"/>
  <c r="M449"/>
  <c r="M441"/>
  <c r="M433"/>
  <c r="M425"/>
  <c r="M417"/>
  <c r="M409"/>
  <c r="M401"/>
  <c r="M393"/>
  <c r="M385"/>
  <c r="M377"/>
  <c r="M369"/>
  <c r="M361"/>
  <c r="M353"/>
  <c r="M345"/>
  <c r="M337"/>
  <c r="M329"/>
  <c r="M321"/>
  <c r="M313"/>
  <c r="M305"/>
  <c r="M297"/>
  <c r="M289"/>
  <c r="M281"/>
  <c r="M273"/>
  <c r="M265"/>
  <c r="M257"/>
  <c r="M249"/>
  <c r="M241"/>
  <c r="M233"/>
  <c r="M225"/>
  <c r="M217"/>
  <c r="M209"/>
  <c r="M201"/>
  <c r="M193"/>
  <c r="M185"/>
  <c r="M177"/>
  <c r="M169"/>
  <c r="M161"/>
  <c r="M153"/>
  <c r="M145"/>
  <c r="M137"/>
  <c r="M129"/>
  <c r="M121"/>
  <c r="M113"/>
  <c r="M105"/>
  <c r="M97"/>
  <c r="M89"/>
  <c r="M81"/>
  <c r="M73"/>
  <c r="M600"/>
  <c r="M592"/>
  <c r="M584"/>
  <c r="M576"/>
  <c r="M568"/>
  <c r="M560"/>
  <c r="M552"/>
  <c r="M544"/>
  <c r="M536"/>
  <c r="M528"/>
  <c r="M520"/>
  <c r="M512"/>
  <c r="M504"/>
  <c r="M496"/>
  <c r="M488"/>
  <c r="M480"/>
  <c r="M472"/>
  <c r="M464"/>
  <c r="M456"/>
  <c r="M448"/>
  <c r="M440"/>
  <c r="M432"/>
  <c r="M424"/>
  <c r="M416"/>
  <c r="M408"/>
  <c r="M400"/>
  <c r="M392"/>
  <c r="M384"/>
  <c r="M376"/>
  <c r="M368"/>
  <c r="M360"/>
  <c r="M352"/>
  <c r="M344"/>
  <c r="M336"/>
  <c r="M328"/>
  <c r="M320"/>
  <c r="M312"/>
  <c r="M304"/>
  <c r="M296"/>
  <c r="M288"/>
  <c r="M280"/>
  <c r="M272"/>
  <c r="M264"/>
  <c r="M256"/>
  <c r="M248"/>
  <c r="M240"/>
  <c r="M232"/>
  <c r="M224"/>
  <c r="M216"/>
  <c r="M208"/>
  <c r="M200"/>
  <c r="M192"/>
  <c r="M184"/>
  <c r="M176"/>
  <c r="M168"/>
  <c r="M160"/>
  <c r="M152"/>
  <c r="M144"/>
  <c r="M136"/>
  <c r="M128"/>
  <c r="M120"/>
  <c r="M112"/>
  <c r="M104"/>
  <c r="M96"/>
  <c r="M88"/>
  <c r="M80"/>
  <c r="M72"/>
  <c r="M596"/>
  <c r="M582"/>
  <c r="M571"/>
  <c r="M557"/>
  <c r="M543"/>
  <c r="M532"/>
  <c r="M518"/>
  <c r="M507"/>
  <c r="M493"/>
  <c r="M479"/>
  <c r="M468"/>
  <c r="M454"/>
  <c r="M443"/>
  <c r="M429"/>
  <c r="M415"/>
  <c r="M404"/>
  <c r="M390"/>
  <c r="M379"/>
  <c r="M365"/>
  <c r="M351"/>
  <c r="M340"/>
  <c r="M326"/>
  <c r="M315"/>
  <c r="M301"/>
  <c r="M287"/>
  <c r="M276"/>
  <c r="M262"/>
  <c r="M251"/>
  <c r="M237"/>
  <c r="M223"/>
  <c r="M212"/>
  <c r="M198"/>
  <c r="M187"/>
  <c r="M173"/>
  <c r="M159"/>
  <c r="M148"/>
  <c r="M134"/>
  <c r="M123"/>
  <c r="M109"/>
  <c r="M95"/>
  <c r="M84"/>
  <c r="M70"/>
  <c r="M604"/>
  <c r="M565"/>
  <c r="M526"/>
  <c r="M501"/>
  <c r="M462"/>
  <c r="M412"/>
  <c r="M373"/>
  <c r="M334"/>
  <c r="M295"/>
  <c r="M259"/>
  <c r="M220"/>
  <c r="M181"/>
  <c r="M142"/>
  <c r="M92"/>
  <c r="M599"/>
  <c r="M549"/>
  <c r="M510"/>
  <c r="M460"/>
  <c r="M396"/>
  <c r="M332"/>
  <c r="M307"/>
  <c r="M243"/>
  <c r="M190"/>
  <c r="M140"/>
  <c r="M87"/>
  <c r="M606"/>
  <c r="M595"/>
  <c r="M581"/>
  <c r="M567"/>
  <c r="M556"/>
  <c r="M542"/>
  <c r="M531"/>
  <c r="M517"/>
  <c r="M503"/>
  <c r="M492"/>
  <c r="M478"/>
  <c r="M467"/>
  <c r="M453"/>
  <c r="M439"/>
  <c r="M428"/>
  <c r="M414"/>
  <c r="M403"/>
  <c r="M389"/>
  <c r="M375"/>
  <c r="M364"/>
  <c r="M350"/>
  <c r="M339"/>
  <c r="M325"/>
  <c r="M311"/>
  <c r="M300"/>
  <c r="M286"/>
  <c r="M275"/>
  <c r="M261"/>
  <c r="M247"/>
  <c r="M236"/>
  <c r="M222"/>
  <c r="M211"/>
  <c r="M197"/>
  <c r="M183"/>
  <c r="M172"/>
  <c r="M158"/>
  <c r="M147"/>
  <c r="M133"/>
  <c r="M119"/>
  <c r="M108"/>
  <c r="M94"/>
  <c r="M83"/>
  <c r="M69"/>
  <c r="M579"/>
  <c r="M540"/>
  <c r="M487"/>
  <c r="M437"/>
  <c r="M387"/>
  <c r="M348"/>
  <c r="M309"/>
  <c r="M270"/>
  <c r="M206"/>
  <c r="M167"/>
  <c r="M131"/>
  <c r="M103"/>
  <c r="M67"/>
  <c r="M574"/>
  <c r="M524"/>
  <c r="M471"/>
  <c r="M407"/>
  <c r="M357"/>
  <c r="M268"/>
  <c r="M215"/>
  <c r="M165"/>
  <c r="M115"/>
  <c r="M605"/>
  <c r="M591"/>
  <c r="M580"/>
  <c r="M566"/>
  <c r="M555"/>
  <c r="M541"/>
  <c r="M527"/>
  <c r="M516"/>
  <c r="M502"/>
  <c r="M491"/>
  <c r="M477"/>
  <c r="M463"/>
  <c r="M452"/>
  <c r="M438"/>
  <c r="M427"/>
  <c r="M413"/>
  <c r="M399"/>
  <c r="M388"/>
  <c r="M374"/>
  <c r="M363"/>
  <c r="M349"/>
  <c r="M335"/>
  <c r="M324"/>
  <c r="M310"/>
  <c r="M299"/>
  <c r="M285"/>
  <c r="M271"/>
  <c r="M260"/>
  <c r="M246"/>
  <c r="M235"/>
  <c r="M221"/>
  <c r="M207"/>
  <c r="M196"/>
  <c r="M182"/>
  <c r="M171"/>
  <c r="M157"/>
  <c r="M143"/>
  <c r="M132"/>
  <c r="M118"/>
  <c r="M107"/>
  <c r="M93"/>
  <c r="M79"/>
  <c r="M68"/>
  <c r="M590"/>
  <c r="M551"/>
  <c r="M515"/>
  <c r="M476"/>
  <c r="M451"/>
  <c r="M423"/>
  <c r="M398"/>
  <c r="M359"/>
  <c r="M323"/>
  <c r="M284"/>
  <c r="M245"/>
  <c r="M231"/>
  <c r="M195"/>
  <c r="M156"/>
  <c r="M117"/>
  <c r="M78"/>
  <c r="M588"/>
  <c r="M535"/>
  <c r="M499"/>
  <c r="M446"/>
  <c r="M421"/>
  <c r="M371"/>
  <c r="M318"/>
  <c r="M279"/>
  <c r="M254"/>
  <c r="M204"/>
  <c r="M151"/>
  <c r="M101"/>
  <c r="M603"/>
  <c r="M589"/>
  <c r="M575"/>
  <c r="M564"/>
  <c r="M550"/>
  <c r="M539"/>
  <c r="M525"/>
  <c r="M511"/>
  <c r="M500"/>
  <c r="M486"/>
  <c r="M475"/>
  <c r="M461"/>
  <c r="M447"/>
  <c r="M436"/>
  <c r="M422"/>
  <c r="M411"/>
  <c r="M397"/>
  <c r="M383"/>
  <c r="M372"/>
  <c r="M358"/>
  <c r="M347"/>
  <c r="M333"/>
  <c r="M319"/>
  <c r="M308"/>
  <c r="M294"/>
  <c r="M283"/>
  <c r="M269"/>
  <c r="M255"/>
  <c r="M244"/>
  <c r="M230"/>
  <c r="M219"/>
  <c r="M205"/>
  <c r="M191"/>
  <c r="M180"/>
  <c r="M166"/>
  <c r="M155"/>
  <c r="M141"/>
  <c r="M127"/>
  <c r="M116"/>
  <c r="M102"/>
  <c r="M91"/>
  <c r="M77"/>
  <c r="M563"/>
  <c r="M485"/>
  <c r="M435"/>
  <c r="M382"/>
  <c r="M343"/>
  <c r="M293"/>
  <c r="M229"/>
  <c r="M179"/>
  <c r="M126"/>
  <c r="M76"/>
  <c r="M587"/>
  <c r="M534"/>
  <c r="M484"/>
  <c r="M431"/>
  <c r="M381"/>
  <c r="M331"/>
  <c r="M278"/>
  <c r="M228"/>
  <c r="M175"/>
  <c r="M125"/>
  <c r="M75"/>
  <c r="M583"/>
  <c r="M533"/>
  <c r="M483"/>
  <c r="M430"/>
  <c r="M380"/>
  <c r="M327"/>
  <c r="M277"/>
  <c r="M227"/>
  <c r="M174"/>
  <c r="M124"/>
  <c r="M71"/>
  <c r="M573"/>
  <c r="M523"/>
  <c r="M470"/>
  <c r="M420"/>
  <c r="M367"/>
  <c r="M317"/>
  <c r="M267"/>
  <c r="M214"/>
  <c r="M164"/>
  <c r="M111"/>
  <c r="M558"/>
  <c r="M508"/>
  <c r="M455"/>
  <c r="M405"/>
  <c r="M355"/>
  <c r="M302"/>
  <c r="M252"/>
  <c r="M199"/>
  <c r="M149"/>
  <c r="M99"/>
  <c r="M597"/>
  <c r="M494"/>
  <c r="M391"/>
  <c r="M291"/>
  <c r="M188"/>
  <c r="M85"/>
  <c r="M342"/>
  <c r="M139"/>
  <c r="M238"/>
  <c r="M572"/>
  <c r="M469"/>
  <c r="M366"/>
  <c r="M263"/>
  <c r="M163"/>
  <c r="M445"/>
  <c r="M444"/>
  <c r="M559"/>
  <c r="M459"/>
  <c r="M356"/>
  <c r="M253"/>
  <c r="M150"/>
  <c r="M548"/>
  <c r="M239"/>
  <c r="M547"/>
  <c r="M135"/>
  <c r="M519"/>
  <c r="M419"/>
  <c r="M316"/>
  <c r="M213"/>
  <c r="M110"/>
  <c r="M509"/>
  <c r="M406"/>
  <c r="M303"/>
  <c r="M203"/>
  <c r="M100"/>
  <c r="M598"/>
  <c r="M495"/>
  <c r="M395"/>
  <c r="M292"/>
  <c r="M189"/>
  <c r="M86"/>
  <c r="M341"/>
  <c r="G89" i="2"/>
  <c r="AV604" i="12"/>
  <c r="AV596"/>
  <c r="AV588"/>
  <c r="AV580"/>
  <c r="AV572"/>
  <c r="AV564"/>
  <c r="AV556"/>
  <c r="AV548"/>
  <c r="AV540"/>
  <c r="AV532"/>
  <c r="AV524"/>
  <c r="AV603"/>
  <c r="AV595"/>
  <c r="AV587"/>
  <c r="AV579"/>
  <c r="AV571"/>
  <c r="AV563"/>
  <c r="AV555"/>
  <c r="AV547"/>
  <c r="AV599"/>
  <c r="AV589"/>
  <c r="AV577"/>
  <c r="AV567"/>
  <c r="AV557"/>
  <c r="AV545"/>
  <c r="AV536"/>
  <c r="AV527"/>
  <c r="AV518"/>
  <c r="AV510"/>
  <c r="AV502"/>
  <c r="AV494"/>
  <c r="AV486"/>
  <c r="AV478"/>
  <c r="AV470"/>
  <c r="AV462"/>
  <c r="AV454"/>
  <c r="AV446"/>
  <c r="AV438"/>
  <c r="AV430"/>
  <c r="AV422"/>
  <c r="AV414"/>
  <c r="AV406"/>
  <c r="AV398"/>
  <c r="AV390"/>
  <c r="AV382"/>
  <c r="AV374"/>
  <c r="AV366"/>
  <c r="AV358"/>
  <c r="AV350"/>
  <c r="AV342"/>
  <c r="AV334"/>
  <c r="AV326"/>
  <c r="AV318"/>
  <c r="AV310"/>
  <c r="AV302"/>
  <c r="AV294"/>
  <c r="AV286"/>
  <c r="AV278"/>
  <c r="AV270"/>
  <c r="AV262"/>
  <c r="AV254"/>
  <c r="AV246"/>
  <c r="AV238"/>
  <c r="AV230"/>
  <c r="AV222"/>
  <c r="AV214"/>
  <c r="AV206"/>
  <c r="AV198"/>
  <c r="AV190"/>
  <c r="AV182"/>
  <c r="AV174"/>
  <c r="AV166"/>
  <c r="AV158"/>
  <c r="AV150"/>
  <c r="AV142"/>
  <c r="AV134"/>
  <c r="AV126"/>
  <c r="AV118"/>
  <c r="AV110"/>
  <c r="AV102"/>
  <c r="AV94"/>
  <c r="AV86"/>
  <c r="AV78"/>
  <c r="AV70"/>
  <c r="AV598"/>
  <c r="AV586"/>
  <c r="AV576"/>
  <c r="AV566"/>
  <c r="AV554"/>
  <c r="AV544"/>
  <c r="AV535"/>
  <c r="AV526"/>
  <c r="AV517"/>
  <c r="AV509"/>
  <c r="AV501"/>
  <c r="AV493"/>
  <c r="AV485"/>
  <c r="AV477"/>
  <c r="AV469"/>
  <c r="AV461"/>
  <c r="AV453"/>
  <c r="AV445"/>
  <c r="AV437"/>
  <c r="AV429"/>
  <c r="AV421"/>
  <c r="AV413"/>
  <c r="AV405"/>
  <c r="AV397"/>
  <c r="AV389"/>
  <c r="AV381"/>
  <c r="AV373"/>
  <c r="AV365"/>
  <c r="AV357"/>
  <c r="AV349"/>
  <c r="AV341"/>
  <c r="AV333"/>
  <c r="AV325"/>
  <c r="AV317"/>
  <c r="AV309"/>
  <c r="AV301"/>
  <c r="AV293"/>
  <c r="AV285"/>
  <c r="AV277"/>
  <c r="AV269"/>
  <c r="AV261"/>
  <c r="AV253"/>
  <c r="AV245"/>
  <c r="AV237"/>
  <c r="AV229"/>
  <c r="AV221"/>
  <c r="AV213"/>
  <c r="AV205"/>
  <c r="AV197"/>
  <c r="AV189"/>
  <c r="AV181"/>
  <c r="AV173"/>
  <c r="AV165"/>
  <c r="AV157"/>
  <c r="AV149"/>
  <c r="AV141"/>
  <c r="AV133"/>
  <c r="AV125"/>
  <c r="AV117"/>
  <c r="AV109"/>
  <c r="AV101"/>
  <c r="AV93"/>
  <c r="AV85"/>
  <c r="AV77"/>
  <c r="AV69"/>
  <c r="AV605"/>
  <c r="AV593"/>
  <c r="AV583"/>
  <c r="AV573"/>
  <c r="AV561"/>
  <c r="AV551"/>
  <c r="AV541"/>
  <c r="AV531"/>
  <c r="AV522"/>
  <c r="AV514"/>
  <c r="AV506"/>
  <c r="AV498"/>
  <c r="AV490"/>
  <c r="AV482"/>
  <c r="AV474"/>
  <c r="AV466"/>
  <c r="AV458"/>
  <c r="AV450"/>
  <c r="AV442"/>
  <c r="AV434"/>
  <c r="AV426"/>
  <c r="AV418"/>
  <c r="AV410"/>
  <c r="AV402"/>
  <c r="AV394"/>
  <c r="AV386"/>
  <c r="AV378"/>
  <c r="AV370"/>
  <c r="AV362"/>
  <c r="AV354"/>
  <c r="AV346"/>
  <c r="AV338"/>
  <c r="AV330"/>
  <c r="AV322"/>
  <c r="AV314"/>
  <c r="AV306"/>
  <c r="AV298"/>
  <c r="AV290"/>
  <c r="AV282"/>
  <c r="AV274"/>
  <c r="AV266"/>
  <c r="AV258"/>
  <c r="AV250"/>
  <c r="AV242"/>
  <c r="AV234"/>
  <c r="AV226"/>
  <c r="AV218"/>
  <c r="AV210"/>
  <c r="AV202"/>
  <c r="AV194"/>
  <c r="AV186"/>
  <c r="AV178"/>
  <c r="AV170"/>
  <c r="AV162"/>
  <c r="AV154"/>
  <c r="AV146"/>
  <c r="AV138"/>
  <c r="AV130"/>
  <c r="AV122"/>
  <c r="AV114"/>
  <c r="AV106"/>
  <c r="AV98"/>
  <c r="AV90"/>
  <c r="AV82"/>
  <c r="AV74"/>
  <c r="AV6"/>
  <c r="AT6" s="1"/>
  <c r="AV602"/>
  <c r="AV585"/>
  <c r="AV569"/>
  <c r="AV552"/>
  <c r="AV537"/>
  <c r="AV521"/>
  <c r="AV508"/>
  <c r="AV496"/>
  <c r="AV483"/>
  <c r="AV471"/>
  <c r="AV457"/>
  <c r="AV444"/>
  <c r="AV432"/>
  <c r="AV419"/>
  <c r="AV407"/>
  <c r="AV393"/>
  <c r="AV380"/>
  <c r="AV368"/>
  <c r="AV355"/>
  <c r="AV343"/>
  <c r="AV329"/>
  <c r="AV316"/>
  <c r="AV304"/>
  <c r="AV291"/>
  <c r="AV279"/>
  <c r="AV265"/>
  <c r="AV252"/>
  <c r="AV240"/>
  <c r="AV227"/>
  <c r="AV215"/>
  <c r="AV201"/>
  <c r="AV188"/>
  <c r="AV176"/>
  <c r="AV163"/>
  <c r="AV151"/>
  <c r="AV137"/>
  <c r="AV124"/>
  <c r="AV112"/>
  <c r="AV99"/>
  <c r="AV87"/>
  <c r="AV73"/>
  <c r="AV601"/>
  <c r="AV584"/>
  <c r="AV568"/>
  <c r="AV550"/>
  <c r="AV534"/>
  <c r="AV520"/>
  <c r="AV507"/>
  <c r="AV495"/>
  <c r="AV481"/>
  <c r="AV468"/>
  <c r="AV456"/>
  <c r="AV443"/>
  <c r="AV431"/>
  <c r="AV417"/>
  <c r="AV404"/>
  <c r="AV392"/>
  <c r="AV379"/>
  <c r="AV367"/>
  <c r="AV353"/>
  <c r="AV340"/>
  <c r="AV328"/>
  <c r="AV315"/>
  <c r="AV303"/>
  <c r="AV289"/>
  <c r="AV276"/>
  <c r="AV264"/>
  <c r="AV251"/>
  <c r="AV239"/>
  <c r="AV225"/>
  <c r="AV212"/>
  <c r="AV200"/>
  <c r="AV187"/>
  <c r="AV175"/>
  <c r="AV161"/>
  <c r="AV148"/>
  <c r="AV136"/>
  <c r="AV123"/>
  <c r="AV111"/>
  <c r="AV97"/>
  <c r="AV84"/>
  <c r="AV72"/>
  <c r="AV594"/>
  <c r="AV578"/>
  <c r="AV560"/>
  <c r="AV543"/>
  <c r="AV529"/>
  <c r="AV515"/>
  <c r="AV503"/>
  <c r="AV489"/>
  <c r="AV476"/>
  <c r="AV464"/>
  <c r="AV451"/>
  <c r="AV439"/>
  <c r="AV425"/>
  <c r="AV412"/>
  <c r="AV400"/>
  <c r="AV387"/>
  <c r="AV375"/>
  <c r="AV361"/>
  <c r="AV348"/>
  <c r="AV336"/>
  <c r="AV323"/>
  <c r="AV311"/>
  <c r="AV297"/>
  <c r="AV284"/>
  <c r="AV272"/>
  <c r="AV259"/>
  <c r="AV247"/>
  <c r="AV233"/>
  <c r="AV220"/>
  <c r="AV208"/>
  <c r="AV195"/>
  <c r="AV183"/>
  <c r="AV169"/>
  <c r="AV156"/>
  <c r="AV144"/>
  <c r="AV131"/>
  <c r="AV119"/>
  <c r="AV105"/>
  <c r="AV92"/>
  <c r="AV80"/>
  <c r="AV67"/>
  <c r="AV590"/>
  <c r="AV559"/>
  <c r="AV533"/>
  <c r="AV512"/>
  <c r="AV491"/>
  <c r="AV472"/>
  <c r="AV449"/>
  <c r="AV428"/>
  <c r="AV409"/>
  <c r="AV388"/>
  <c r="AV369"/>
  <c r="AV347"/>
  <c r="AV327"/>
  <c r="AV307"/>
  <c r="AV287"/>
  <c r="AV267"/>
  <c r="AV244"/>
  <c r="AV224"/>
  <c r="AV204"/>
  <c r="AV184"/>
  <c r="AV164"/>
  <c r="AV143"/>
  <c r="AV121"/>
  <c r="AV103"/>
  <c r="AV81"/>
  <c r="AV582"/>
  <c r="AV558"/>
  <c r="AV530"/>
  <c r="AV511"/>
  <c r="AV488"/>
  <c r="AV467"/>
  <c r="AV448"/>
  <c r="AV427"/>
  <c r="AV408"/>
  <c r="AV385"/>
  <c r="AV364"/>
  <c r="AV345"/>
  <c r="AV324"/>
  <c r="AV305"/>
  <c r="AV283"/>
  <c r="AV263"/>
  <c r="AV243"/>
  <c r="AV223"/>
  <c r="AV203"/>
  <c r="AV180"/>
  <c r="AV160"/>
  <c r="AV140"/>
  <c r="AV120"/>
  <c r="AV100"/>
  <c r="AV79"/>
  <c r="AV581"/>
  <c r="AV553"/>
  <c r="AV528"/>
  <c r="AV505"/>
  <c r="AV487"/>
  <c r="AV465"/>
  <c r="AV447"/>
  <c r="AV424"/>
  <c r="AV403"/>
  <c r="AV384"/>
  <c r="AV363"/>
  <c r="AV344"/>
  <c r="AV321"/>
  <c r="AV300"/>
  <c r="AV281"/>
  <c r="AV260"/>
  <c r="AV241"/>
  <c r="AV219"/>
  <c r="AV199"/>
  <c r="AV179"/>
  <c r="AV159"/>
  <c r="AV139"/>
  <c r="AV116"/>
  <c r="AV96"/>
  <c r="AV76"/>
  <c r="AV600"/>
  <c r="AV562"/>
  <c r="AV519"/>
  <c r="AV484"/>
  <c r="AV455"/>
  <c r="AV420"/>
  <c r="AV391"/>
  <c r="AV356"/>
  <c r="AV320"/>
  <c r="AV292"/>
  <c r="AV256"/>
  <c r="AV228"/>
  <c r="AV192"/>
  <c r="AV155"/>
  <c r="AV128"/>
  <c r="AV91"/>
  <c r="AV597"/>
  <c r="AV549"/>
  <c r="AV516"/>
  <c r="AV480"/>
  <c r="AV452"/>
  <c r="AV416"/>
  <c r="AV383"/>
  <c r="AV352"/>
  <c r="AV319"/>
  <c r="AV288"/>
  <c r="AV255"/>
  <c r="AV217"/>
  <c r="AV191"/>
  <c r="AV153"/>
  <c r="AV127"/>
  <c r="AV89"/>
  <c r="AV592"/>
  <c r="AV546"/>
  <c r="AV513"/>
  <c r="AV479"/>
  <c r="AV441"/>
  <c r="AV415"/>
  <c r="AV377"/>
  <c r="AV351"/>
  <c r="AV313"/>
  <c r="AV280"/>
  <c r="AV249"/>
  <c r="AV216"/>
  <c r="AV185"/>
  <c r="AV152"/>
  <c r="AV115"/>
  <c r="AV88"/>
  <c r="AV570"/>
  <c r="AV500"/>
  <c r="AV459"/>
  <c r="AV399"/>
  <c r="AV339"/>
  <c r="AV296"/>
  <c r="AV236"/>
  <c r="AV193"/>
  <c r="AV135"/>
  <c r="AV83"/>
  <c r="AV565"/>
  <c r="AV499"/>
  <c r="AV440"/>
  <c r="AV396"/>
  <c r="AV337"/>
  <c r="AV295"/>
  <c r="AV235"/>
  <c r="AV177"/>
  <c r="AV132"/>
  <c r="AV75"/>
  <c r="AV542"/>
  <c r="AV497"/>
  <c r="AV436"/>
  <c r="AV395"/>
  <c r="AV335"/>
  <c r="AV275"/>
  <c r="AV232"/>
  <c r="AV172"/>
  <c r="AV129"/>
  <c r="AV71"/>
  <c r="AV539"/>
  <c r="AV492"/>
  <c r="AV435"/>
  <c r="AV376"/>
  <c r="AV332"/>
  <c r="AV273"/>
  <c r="AV231"/>
  <c r="AV171"/>
  <c r="AV113"/>
  <c r="AV68"/>
  <c r="AV606"/>
  <c r="AV538"/>
  <c r="AV475"/>
  <c r="AV433"/>
  <c r="AV372"/>
  <c r="AV331"/>
  <c r="AV271"/>
  <c r="AV211"/>
  <c r="AV168"/>
  <c r="AV108"/>
  <c r="AV591"/>
  <c r="AV525"/>
  <c r="AV473"/>
  <c r="AV423"/>
  <c r="AV371"/>
  <c r="AV312"/>
  <c r="AV268"/>
  <c r="AV209"/>
  <c r="AV167"/>
  <c r="AV107"/>
  <c r="AV463"/>
  <c r="AV257"/>
  <c r="AV460"/>
  <c r="AV248"/>
  <c r="AV411"/>
  <c r="AV207"/>
  <c r="AV574"/>
  <c r="AV359"/>
  <c r="AV145"/>
  <c r="AV523"/>
  <c r="AV308"/>
  <c r="AV104"/>
  <c r="AV504"/>
  <c r="AV196"/>
  <c r="AV401"/>
  <c r="AV299"/>
  <c r="AV360"/>
  <c r="AV147"/>
  <c r="AV95"/>
  <c r="AV575"/>
  <c r="BQ603"/>
  <c r="BQ595"/>
  <c r="BQ587"/>
  <c r="BQ579"/>
  <c r="BQ571"/>
  <c r="BQ563"/>
  <c r="BQ555"/>
  <c r="BQ547"/>
  <c r="BQ539"/>
  <c r="BQ531"/>
  <c r="BQ602"/>
  <c r="BQ594"/>
  <c r="BQ586"/>
  <c r="BQ578"/>
  <c r="BQ570"/>
  <c r="BQ562"/>
  <c r="BQ554"/>
  <c r="BQ546"/>
  <c r="BQ538"/>
  <c r="BQ530"/>
  <c r="BQ598"/>
  <c r="BQ588"/>
  <c r="BQ576"/>
  <c r="BQ566"/>
  <c r="BQ556"/>
  <c r="BQ544"/>
  <c r="BQ534"/>
  <c r="BQ524"/>
  <c r="BQ516"/>
  <c r="BQ508"/>
  <c r="BQ500"/>
  <c r="BQ492"/>
  <c r="BQ484"/>
  <c r="BQ476"/>
  <c r="BQ468"/>
  <c r="BQ460"/>
  <c r="BQ452"/>
  <c r="BQ444"/>
  <c r="BQ436"/>
  <c r="BQ428"/>
  <c r="BQ420"/>
  <c r="BQ412"/>
  <c r="BQ404"/>
  <c r="BQ396"/>
  <c r="BQ388"/>
  <c r="BQ380"/>
  <c r="BQ372"/>
  <c r="BQ364"/>
  <c r="BQ356"/>
  <c r="BQ348"/>
  <c r="BQ340"/>
  <c r="BQ332"/>
  <c r="BQ324"/>
  <c r="BQ316"/>
  <c r="BQ308"/>
  <c r="BQ300"/>
  <c r="BQ606"/>
  <c r="BQ596"/>
  <c r="BQ584"/>
  <c r="BQ574"/>
  <c r="BQ564"/>
  <c r="BQ552"/>
  <c r="BQ542"/>
  <c r="BQ532"/>
  <c r="BQ522"/>
  <c r="BQ514"/>
  <c r="BQ506"/>
  <c r="BQ498"/>
  <c r="BQ490"/>
  <c r="BQ482"/>
  <c r="BQ474"/>
  <c r="BQ466"/>
  <c r="BQ458"/>
  <c r="BQ450"/>
  <c r="BQ442"/>
  <c r="BQ434"/>
  <c r="BQ426"/>
  <c r="BQ418"/>
  <c r="BQ410"/>
  <c r="BQ402"/>
  <c r="BQ394"/>
  <c r="BQ386"/>
  <c r="BQ378"/>
  <c r="BQ370"/>
  <c r="BQ362"/>
  <c r="BQ354"/>
  <c r="BQ346"/>
  <c r="BQ338"/>
  <c r="BQ330"/>
  <c r="BQ322"/>
  <c r="BQ314"/>
  <c r="BQ306"/>
  <c r="BQ298"/>
  <c r="BQ290"/>
  <c r="BQ282"/>
  <c r="BQ274"/>
  <c r="BQ266"/>
  <c r="BQ258"/>
  <c r="BQ250"/>
  <c r="BQ242"/>
  <c r="BQ234"/>
  <c r="BQ226"/>
  <c r="BQ218"/>
  <c r="BQ210"/>
  <c r="BQ202"/>
  <c r="BQ194"/>
  <c r="BQ186"/>
  <c r="BQ178"/>
  <c r="BQ170"/>
  <c r="BQ162"/>
  <c r="BQ154"/>
  <c r="BQ146"/>
  <c r="BQ138"/>
  <c r="BQ130"/>
  <c r="BQ122"/>
  <c r="BQ114"/>
  <c r="BQ106"/>
  <c r="BQ98"/>
  <c r="BQ90"/>
  <c r="BQ592"/>
  <c r="BQ580"/>
  <c r="BQ565"/>
  <c r="BQ550"/>
  <c r="BQ536"/>
  <c r="BQ523"/>
  <c r="BQ512"/>
  <c r="BQ502"/>
  <c r="BQ491"/>
  <c r="BQ480"/>
  <c r="BQ470"/>
  <c r="BQ459"/>
  <c r="BQ448"/>
  <c r="BQ438"/>
  <c r="BQ427"/>
  <c r="BQ416"/>
  <c r="BQ406"/>
  <c r="BQ395"/>
  <c r="BQ384"/>
  <c r="BQ374"/>
  <c r="BQ363"/>
  <c r="BQ352"/>
  <c r="BQ342"/>
  <c r="BQ331"/>
  <c r="BQ320"/>
  <c r="BQ310"/>
  <c r="BQ299"/>
  <c r="BQ289"/>
  <c r="BQ280"/>
  <c r="BQ271"/>
  <c r="BQ262"/>
  <c r="BQ253"/>
  <c r="BQ244"/>
  <c r="BQ235"/>
  <c r="BQ225"/>
  <c r="BQ216"/>
  <c r="BQ207"/>
  <c r="BQ198"/>
  <c r="BQ189"/>
  <c r="BQ180"/>
  <c r="BQ171"/>
  <c r="BQ161"/>
  <c r="BQ152"/>
  <c r="BQ143"/>
  <c r="BQ134"/>
  <c r="BQ125"/>
  <c r="BQ116"/>
  <c r="BQ107"/>
  <c r="BQ97"/>
  <c r="BQ88"/>
  <c r="BQ80"/>
  <c r="BQ72"/>
  <c r="BQ604"/>
  <c r="BQ590"/>
  <c r="BQ575"/>
  <c r="BQ560"/>
  <c r="BQ548"/>
  <c r="BQ533"/>
  <c r="BQ520"/>
  <c r="BQ510"/>
  <c r="BQ499"/>
  <c r="BQ488"/>
  <c r="BQ478"/>
  <c r="BQ467"/>
  <c r="BQ456"/>
  <c r="BQ446"/>
  <c r="BQ435"/>
  <c r="BQ424"/>
  <c r="BQ414"/>
  <c r="BQ403"/>
  <c r="BQ392"/>
  <c r="BQ382"/>
  <c r="BQ371"/>
  <c r="BQ360"/>
  <c r="BQ350"/>
  <c r="BQ339"/>
  <c r="BQ328"/>
  <c r="BQ318"/>
  <c r="BQ307"/>
  <c r="BQ296"/>
  <c r="BQ287"/>
  <c r="BQ278"/>
  <c r="BQ269"/>
  <c r="BQ260"/>
  <c r="BQ251"/>
  <c r="BQ241"/>
  <c r="BQ232"/>
  <c r="BQ223"/>
  <c r="BQ214"/>
  <c r="BQ205"/>
  <c r="BQ196"/>
  <c r="BQ187"/>
  <c r="BQ177"/>
  <c r="BQ168"/>
  <c r="BQ159"/>
  <c r="BQ150"/>
  <c r="BQ141"/>
  <c r="BQ132"/>
  <c r="BQ123"/>
  <c r="BQ113"/>
  <c r="BQ104"/>
  <c r="BQ95"/>
  <c r="BQ86"/>
  <c r="BQ78"/>
  <c r="BQ70"/>
  <c r="BQ600"/>
  <c r="BQ585"/>
  <c r="BQ572"/>
  <c r="BQ558"/>
  <c r="BQ543"/>
  <c r="BQ528"/>
  <c r="BQ518"/>
  <c r="BQ507"/>
  <c r="BQ496"/>
  <c r="BQ486"/>
  <c r="BQ475"/>
  <c r="BQ464"/>
  <c r="BQ454"/>
  <c r="BQ443"/>
  <c r="BQ432"/>
  <c r="BQ422"/>
  <c r="BQ411"/>
  <c r="BQ400"/>
  <c r="BQ390"/>
  <c r="BQ379"/>
  <c r="BQ368"/>
  <c r="BQ358"/>
  <c r="BQ347"/>
  <c r="BQ336"/>
  <c r="BQ326"/>
  <c r="BQ315"/>
  <c r="BQ304"/>
  <c r="BQ294"/>
  <c r="BQ285"/>
  <c r="BQ276"/>
  <c r="BQ267"/>
  <c r="BQ257"/>
  <c r="BQ248"/>
  <c r="BQ239"/>
  <c r="BQ230"/>
  <c r="BQ221"/>
  <c r="BQ212"/>
  <c r="BQ203"/>
  <c r="BQ193"/>
  <c r="BQ184"/>
  <c r="BQ175"/>
  <c r="BQ166"/>
  <c r="BQ157"/>
  <c r="BQ148"/>
  <c r="BQ139"/>
  <c r="BQ129"/>
  <c r="BQ120"/>
  <c r="BQ111"/>
  <c r="BQ102"/>
  <c r="BQ93"/>
  <c r="BQ84"/>
  <c r="BQ76"/>
  <c r="BQ68"/>
  <c r="BQ593"/>
  <c r="BQ569"/>
  <c r="BQ549"/>
  <c r="BQ526"/>
  <c r="BQ509"/>
  <c r="BQ493"/>
  <c r="BQ473"/>
  <c r="BQ457"/>
  <c r="BQ440"/>
  <c r="BQ423"/>
  <c r="BQ407"/>
  <c r="BQ389"/>
  <c r="BQ373"/>
  <c r="BQ355"/>
  <c r="BQ337"/>
  <c r="BQ321"/>
  <c r="BQ303"/>
  <c r="BQ288"/>
  <c r="BQ273"/>
  <c r="BQ259"/>
  <c r="BQ245"/>
  <c r="BQ229"/>
  <c r="BQ215"/>
  <c r="BQ200"/>
  <c r="BQ185"/>
  <c r="BQ172"/>
  <c r="BQ156"/>
  <c r="BQ142"/>
  <c r="BQ127"/>
  <c r="BQ112"/>
  <c r="BQ99"/>
  <c r="BQ83"/>
  <c r="BQ71"/>
  <c r="BQ589"/>
  <c r="BQ567"/>
  <c r="BQ541"/>
  <c r="BQ521"/>
  <c r="BQ504"/>
  <c r="BQ487"/>
  <c r="BQ471"/>
  <c r="BQ453"/>
  <c r="BQ437"/>
  <c r="BQ419"/>
  <c r="BQ401"/>
  <c r="BQ385"/>
  <c r="BQ367"/>
  <c r="BQ351"/>
  <c r="BQ334"/>
  <c r="BQ317"/>
  <c r="BQ301"/>
  <c r="BQ284"/>
  <c r="BQ270"/>
  <c r="BQ255"/>
  <c r="BQ240"/>
  <c r="BQ227"/>
  <c r="BQ211"/>
  <c r="BQ197"/>
  <c r="BQ182"/>
  <c r="BQ167"/>
  <c r="BQ153"/>
  <c r="BQ137"/>
  <c r="BQ124"/>
  <c r="BQ109"/>
  <c r="BQ94"/>
  <c r="BQ81"/>
  <c r="BQ67"/>
  <c r="BQ583"/>
  <c r="BQ561"/>
  <c r="BQ540"/>
  <c r="BQ519"/>
  <c r="BQ503"/>
  <c r="BQ485"/>
  <c r="BQ469"/>
  <c r="BQ451"/>
  <c r="BQ433"/>
  <c r="BQ417"/>
  <c r="BQ399"/>
  <c r="BQ383"/>
  <c r="BQ366"/>
  <c r="BQ349"/>
  <c r="BQ333"/>
  <c r="BQ313"/>
  <c r="BQ297"/>
  <c r="BQ283"/>
  <c r="BQ268"/>
  <c r="BQ254"/>
  <c r="BQ238"/>
  <c r="BQ224"/>
  <c r="BQ209"/>
  <c r="BQ195"/>
  <c r="BQ181"/>
  <c r="BQ165"/>
  <c r="BQ151"/>
  <c r="BQ136"/>
  <c r="BQ121"/>
  <c r="BQ108"/>
  <c r="BQ92"/>
  <c r="BQ79"/>
  <c r="BQ6"/>
  <c r="BO6" s="1"/>
  <c r="BQ601"/>
  <c r="BQ568"/>
  <c r="BQ529"/>
  <c r="BQ501"/>
  <c r="BQ477"/>
  <c r="BQ447"/>
  <c r="BQ421"/>
  <c r="BQ393"/>
  <c r="BQ365"/>
  <c r="BQ341"/>
  <c r="BQ311"/>
  <c r="BQ286"/>
  <c r="BQ263"/>
  <c r="BQ237"/>
  <c r="BQ217"/>
  <c r="BQ191"/>
  <c r="BQ169"/>
  <c r="BQ145"/>
  <c r="BQ119"/>
  <c r="BQ100"/>
  <c r="BQ75"/>
  <c r="BQ599"/>
  <c r="BQ559"/>
  <c r="BQ527"/>
  <c r="BQ497"/>
  <c r="BQ472"/>
  <c r="BQ445"/>
  <c r="BQ415"/>
  <c r="BQ391"/>
  <c r="BQ361"/>
  <c r="BQ335"/>
  <c r="BQ309"/>
  <c r="BQ281"/>
  <c r="BQ261"/>
  <c r="BQ236"/>
  <c r="BQ213"/>
  <c r="BQ190"/>
  <c r="BQ164"/>
  <c r="BQ144"/>
  <c r="BQ118"/>
  <c r="BQ96"/>
  <c r="BQ74"/>
  <c r="BQ582"/>
  <c r="BQ551"/>
  <c r="BQ515"/>
  <c r="BQ489"/>
  <c r="BQ462"/>
  <c r="BQ431"/>
  <c r="BQ408"/>
  <c r="BQ377"/>
  <c r="BQ353"/>
  <c r="BQ325"/>
  <c r="BQ295"/>
  <c r="BQ275"/>
  <c r="BQ249"/>
  <c r="BQ228"/>
  <c r="BQ204"/>
  <c r="BQ179"/>
  <c r="BQ158"/>
  <c r="BQ133"/>
  <c r="BQ110"/>
  <c r="BQ87"/>
  <c r="BQ581"/>
  <c r="BQ525"/>
  <c r="BQ481"/>
  <c r="BQ439"/>
  <c r="BQ397"/>
  <c r="BQ345"/>
  <c r="BQ305"/>
  <c r="BQ265"/>
  <c r="BQ231"/>
  <c r="BQ192"/>
  <c r="BQ155"/>
  <c r="BQ117"/>
  <c r="BQ82"/>
  <c r="BQ577"/>
  <c r="BQ517"/>
  <c r="BQ479"/>
  <c r="BQ430"/>
  <c r="BQ387"/>
  <c r="BQ344"/>
  <c r="BQ302"/>
  <c r="BQ264"/>
  <c r="BQ222"/>
  <c r="BQ188"/>
  <c r="BQ149"/>
  <c r="BQ115"/>
  <c r="BQ77"/>
  <c r="BQ553"/>
  <c r="BQ505"/>
  <c r="BQ461"/>
  <c r="BQ413"/>
  <c r="BQ375"/>
  <c r="BQ327"/>
  <c r="BQ291"/>
  <c r="BQ247"/>
  <c r="BQ208"/>
  <c r="BQ174"/>
  <c r="BQ135"/>
  <c r="BQ101"/>
  <c r="BQ537"/>
  <c r="BQ463"/>
  <c r="BQ398"/>
  <c r="BQ323"/>
  <c r="BQ256"/>
  <c r="BQ201"/>
  <c r="BQ140"/>
  <c r="BQ85"/>
  <c r="BQ535"/>
  <c r="BQ455"/>
  <c r="BQ381"/>
  <c r="BQ319"/>
  <c r="BQ252"/>
  <c r="BQ199"/>
  <c r="BQ131"/>
  <c r="BQ73"/>
  <c r="BQ591"/>
  <c r="BQ495"/>
  <c r="BQ429"/>
  <c r="BQ359"/>
  <c r="BQ292"/>
  <c r="BQ233"/>
  <c r="BQ173"/>
  <c r="BQ105"/>
  <c r="BQ494"/>
  <c r="BQ376"/>
  <c r="BQ277"/>
  <c r="BQ176"/>
  <c r="BQ89"/>
  <c r="BQ605"/>
  <c r="BQ483"/>
  <c r="BQ369"/>
  <c r="BQ272"/>
  <c r="BQ163"/>
  <c r="BQ69"/>
  <c r="BQ597"/>
  <c r="BQ465"/>
  <c r="BQ357"/>
  <c r="BQ246"/>
  <c r="BQ160"/>
  <c r="BQ557"/>
  <c r="BQ405"/>
  <c r="BQ219"/>
  <c r="BQ545"/>
  <c r="BQ343"/>
  <c r="BQ206"/>
  <c r="BQ513"/>
  <c r="BQ329"/>
  <c r="BQ183"/>
  <c r="BQ293"/>
  <c r="BQ91"/>
  <c r="BQ573"/>
  <c r="BQ279"/>
  <c r="BQ511"/>
  <c r="BQ243"/>
  <c r="BQ449"/>
  <c r="BQ220"/>
  <c r="BQ441"/>
  <c r="BQ147"/>
  <c r="BQ425"/>
  <c r="BQ128"/>
  <c r="BQ409"/>
  <c r="BQ103"/>
  <c r="BQ312"/>
  <c r="BQ126"/>
  <c r="CA103" i="6"/>
  <c r="CA102"/>
  <c r="CA101"/>
  <c r="BJ102"/>
  <c r="BJ103"/>
  <c r="BJ101"/>
  <c r="AV64"/>
  <c r="AV101"/>
  <c r="AV103"/>
  <c r="AV102"/>
  <c r="AR64"/>
  <c r="AR103"/>
  <c r="AR102"/>
  <c r="AR101"/>
  <c r="AH65" i="1"/>
  <c r="BZ102"/>
  <c r="BZ101"/>
  <c r="BZ103"/>
  <c r="BK52"/>
  <c r="BK44" s="1"/>
  <c r="BK102"/>
  <c r="BK103"/>
  <c r="BK101"/>
  <c r="AW43"/>
  <c r="AW103"/>
  <c r="AW102"/>
  <c r="AW101"/>
  <c r="AU57"/>
  <c r="AU102"/>
  <c r="AU101"/>
  <c r="AU103"/>
  <c r="AG102"/>
  <c r="AG101"/>
  <c r="AG103"/>
  <c r="CH92" i="5"/>
  <c r="CF92"/>
  <c r="CF103"/>
  <c r="CF101"/>
  <c r="CF102"/>
  <c r="BP92"/>
  <c r="BP103"/>
  <c r="BP101"/>
  <c r="BP102"/>
  <c r="AR43"/>
  <c r="AR103"/>
  <c r="AR102"/>
  <c r="AR101"/>
  <c r="BG25" i="10"/>
  <c r="BG24" s="1"/>
  <c r="BA92"/>
  <c r="BG82"/>
  <c r="CH102"/>
  <c r="CH101"/>
  <c r="CH103"/>
  <c r="CB101"/>
  <c r="CB103"/>
  <c r="CB102"/>
  <c r="BL102"/>
  <c r="BL101"/>
  <c r="BL103"/>
  <c r="BU103" i="11"/>
  <c r="BU102"/>
  <c r="BU101"/>
  <c r="AZ103"/>
  <c r="AZ101"/>
  <c r="AZ102"/>
  <c r="AA26"/>
  <c r="AA102"/>
  <c r="AA103"/>
  <c r="AR101"/>
  <c r="AR102"/>
  <c r="AR103"/>
  <c r="BB58" i="8"/>
  <c r="AJ82" i="6"/>
  <c r="AJ83"/>
  <c r="AR57"/>
  <c r="CG70"/>
  <c r="CK92"/>
  <c r="CK102"/>
  <c r="CK101"/>
  <c r="CK103"/>
  <c r="CE63"/>
  <c r="CE101"/>
  <c r="CE103"/>
  <c r="CE102"/>
  <c r="BZ102"/>
  <c r="BZ103"/>
  <c r="BZ101"/>
  <c r="BU25"/>
  <c r="BU24" s="1"/>
  <c r="BU101"/>
  <c r="BU102"/>
  <c r="BU103"/>
  <c r="BO43"/>
  <c r="BO103"/>
  <c r="BO101"/>
  <c r="BO102"/>
  <c r="BH103"/>
  <c r="BH102"/>
  <c r="BH101"/>
  <c r="BA63"/>
  <c r="BA103"/>
  <c r="BA102"/>
  <c r="BA101"/>
  <c r="AP103"/>
  <c r="AP102"/>
  <c r="AP101"/>
  <c r="AH85"/>
  <c r="AH101"/>
  <c r="AH102"/>
  <c r="AH103"/>
  <c r="BS26" i="1"/>
  <c r="BD25"/>
  <c r="BD24" s="1"/>
  <c r="AU26"/>
  <c r="AW92"/>
  <c r="AX71"/>
  <c r="BN85"/>
  <c r="BS85"/>
  <c r="CC71"/>
  <c r="CC47" s="1"/>
  <c r="CH70"/>
  <c r="AU96"/>
  <c r="BX65"/>
  <c r="BX102"/>
  <c r="BX103"/>
  <c r="BX101"/>
  <c r="BQ52"/>
  <c r="BQ54" s="1"/>
  <c r="BQ103"/>
  <c r="BQ102"/>
  <c r="BQ101"/>
  <c r="BI103"/>
  <c r="BI102"/>
  <c r="BI101"/>
  <c r="BB103"/>
  <c r="BB102"/>
  <c r="BB101"/>
  <c r="AU52"/>
  <c r="AU54" s="1"/>
  <c r="AG52"/>
  <c r="AS103"/>
  <c r="AS102"/>
  <c r="AS101"/>
  <c r="AK25"/>
  <c r="AK24" s="1"/>
  <c r="AK103"/>
  <c r="AK102"/>
  <c r="AK101"/>
  <c r="AY25" i="5"/>
  <c r="AY24" s="1"/>
  <c r="AR82"/>
  <c r="AU64"/>
  <c r="AY65"/>
  <c r="BG71"/>
  <c r="BK92"/>
  <c r="CD63"/>
  <c r="CK70"/>
  <c r="AY96"/>
  <c r="CJ26"/>
  <c r="CJ103"/>
  <c r="CJ102"/>
  <c r="CJ101"/>
  <c r="BU103"/>
  <c r="BU102"/>
  <c r="BU101"/>
  <c r="BN102"/>
  <c r="BN101"/>
  <c r="BN103"/>
  <c r="BF102"/>
  <c r="BF101"/>
  <c r="BF103"/>
  <c r="CF48"/>
  <c r="AP74"/>
  <c r="AP102"/>
  <c r="AP101"/>
  <c r="AP103"/>
  <c r="BO26" i="10"/>
  <c r="BA26"/>
  <c r="AL25"/>
  <c r="AJ65"/>
  <c r="BA64"/>
  <c r="BO65"/>
  <c r="CI68"/>
  <c r="BO96"/>
  <c r="BZ102"/>
  <c r="BZ101"/>
  <c r="BZ103"/>
  <c r="BR102"/>
  <c r="BR101"/>
  <c r="BR103"/>
  <c r="BJ52"/>
  <c r="BJ54" s="1"/>
  <c r="BJ102"/>
  <c r="BJ101"/>
  <c r="BJ103"/>
  <c r="BC103"/>
  <c r="BC101"/>
  <c r="BC102"/>
  <c r="AW102"/>
  <c r="AW101"/>
  <c r="AW103"/>
  <c r="AU103"/>
  <c r="AU102"/>
  <c r="AU101"/>
  <c r="AM103"/>
  <c r="AM102"/>
  <c r="AM101"/>
  <c r="BW26" i="11"/>
  <c r="AR26"/>
  <c r="AB25"/>
  <c r="BT71"/>
  <c r="BW57"/>
  <c r="CB70"/>
  <c r="CB39" s="1"/>
  <c r="CB72" s="1"/>
  <c r="CB76" s="1"/>
  <c r="CI70"/>
  <c r="AA57"/>
  <c r="AB65"/>
  <c r="CH43"/>
  <c r="CH103"/>
  <c r="CH101"/>
  <c r="CH102"/>
  <c r="BZ101"/>
  <c r="BZ102"/>
  <c r="BZ103"/>
  <c r="BS92"/>
  <c r="BS103"/>
  <c r="BS102"/>
  <c r="BS101"/>
  <c r="BL103"/>
  <c r="BL102"/>
  <c r="BL101"/>
  <c r="BE25"/>
  <c r="BE103"/>
  <c r="BE102"/>
  <c r="BE101"/>
  <c r="AX102"/>
  <c r="AX103"/>
  <c r="AX101"/>
  <c r="AP102"/>
  <c r="AP101"/>
  <c r="AP103"/>
  <c r="BJ605" i="12"/>
  <c r="BJ597"/>
  <c r="BJ589"/>
  <c r="BJ581"/>
  <c r="BJ573"/>
  <c r="BJ565"/>
  <c r="BJ557"/>
  <c r="BJ549"/>
  <c r="BJ541"/>
  <c r="BJ533"/>
  <c r="BJ525"/>
  <c r="BJ517"/>
  <c r="BJ509"/>
  <c r="BJ501"/>
  <c r="BJ493"/>
  <c r="BJ485"/>
  <c r="BJ477"/>
  <c r="BJ469"/>
  <c r="BJ461"/>
  <c r="BJ453"/>
  <c r="BJ445"/>
  <c r="BJ437"/>
  <c r="BJ429"/>
  <c r="BJ421"/>
  <c r="BJ413"/>
  <c r="BJ405"/>
  <c r="BJ397"/>
  <c r="BJ389"/>
  <c r="BJ381"/>
  <c r="BJ373"/>
  <c r="BJ365"/>
  <c r="BJ357"/>
  <c r="BJ349"/>
  <c r="BJ341"/>
  <c r="BJ333"/>
  <c r="BJ325"/>
  <c r="BJ317"/>
  <c r="BJ309"/>
  <c r="BJ301"/>
  <c r="BJ293"/>
  <c r="BJ285"/>
  <c r="BJ277"/>
  <c r="BJ269"/>
  <c r="BJ261"/>
  <c r="BJ253"/>
  <c r="BJ245"/>
  <c r="BJ237"/>
  <c r="BJ229"/>
  <c r="BJ221"/>
  <c r="BJ213"/>
  <c r="BJ205"/>
  <c r="BJ197"/>
  <c r="BJ189"/>
  <c r="BJ181"/>
  <c r="BJ173"/>
  <c r="BJ165"/>
  <c r="BJ157"/>
  <c r="BJ149"/>
  <c r="BJ141"/>
  <c r="BJ133"/>
  <c r="BJ125"/>
  <c r="BJ117"/>
  <c r="BJ109"/>
  <c r="BJ101"/>
  <c r="BJ93"/>
  <c r="BJ85"/>
  <c r="BJ77"/>
  <c r="BJ69"/>
  <c r="BJ603"/>
  <c r="BJ595"/>
  <c r="BJ587"/>
  <c r="BJ579"/>
  <c r="BJ571"/>
  <c r="BJ563"/>
  <c r="BJ555"/>
  <c r="BJ547"/>
  <c r="BJ539"/>
  <c r="BJ531"/>
  <c r="BJ523"/>
  <c r="BJ515"/>
  <c r="BJ507"/>
  <c r="BJ499"/>
  <c r="BJ491"/>
  <c r="BJ483"/>
  <c r="BJ475"/>
  <c r="BJ467"/>
  <c r="BJ459"/>
  <c r="BJ451"/>
  <c r="BJ443"/>
  <c r="BJ435"/>
  <c r="BJ427"/>
  <c r="BJ419"/>
  <c r="BJ411"/>
  <c r="BJ403"/>
  <c r="BJ395"/>
  <c r="BJ387"/>
  <c r="BJ379"/>
  <c r="BJ371"/>
  <c r="BJ363"/>
  <c r="BJ355"/>
  <c r="BJ347"/>
  <c r="BJ339"/>
  <c r="BJ331"/>
  <c r="BJ323"/>
  <c r="BJ315"/>
  <c r="BJ307"/>
  <c r="BJ299"/>
  <c r="BJ291"/>
  <c r="BJ283"/>
  <c r="BJ275"/>
  <c r="BJ267"/>
  <c r="BJ259"/>
  <c r="BJ251"/>
  <c r="BJ243"/>
  <c r="BJ235"/>
  <c r="BJ227"/>
  <c r="BJ219"/>
  <c r="BJ211"/>
  <c r="BJ203"/>
  <c r="BJ195"/>
  <c r="BJ187"/>
  <c r="BJ179"/>
  <c r="BJ171"/>
  <c r="BJ163"/>
  <c r="BJ155"/>
  <c r="BJ147"/>
  <c r="BJ139"/>
  <c r="BJ131"/>
  <c r="BJ123"/>
  <c r="BJ115"/>
  <c r="BJ107"/>
  <c r="BJ99"/>
  <c r="BJ91"/>
  <c r="BJ83"/>
  <c r="BJ75"/>
  <c r="BJ67"/>
  <c r="BJ601"/>
  <c r="BJ593"/>
  <c r="BJ585"/>
  <c r="BJ577"/>
  <c r="BJ569"/>
  <c r="BJ561"/>
  <c r="BJ553"/>
  <c r="BJ545"/>
  <c r="BJ537"/>
  <c r="BJ529"/>
  <c r="BJ521"/>
  <c r="BJ513"/>
  <c r="BJ505"/>
  <c r="BJ497"/>
  <c r="BJ489"/>
  <c r="BJ481"/>
  <c r="BJ473"/>
  <c r="BJ465"/>
  <c r="BJ457"/>
  <c r="BJ449"/>
  <c r="BJ441"/>
  <c r="BJ433"/>
  <c r="BJ425"/>
  <c r="BJ417"/>
  <c r="BJ409"/>
  <c r="BJ401"/>
  <c r="BJ393"/>
  <c r="BJ385"/>
  <c r="BJ377"/>
  <c r="BJ369"/>
  <c r="BJ361"/>
  <c r="BJ353"/>
  <c r="BJ345"/>
  <c r="BJ337"/>
  <c r="BJ329"/>
  <c r="BJ321"/>
  <c r="BJ313"/>
  <c r="BJ305"/>
  <c r="BJ297"/>
  <c r="BJ289"/>
  <c r="BJ281"/>
  <c r="BJ273"/>
  <c r="BJ265"/>
  <c r="BJ257"/>
  <c r="BJ249"/>
  <c r="BJ241"/>
  <c r="BJ233"/>
  <c r="BJ225"/>
  <c r="BJ217"/>
  <c r="BJ209"/>
  <c r="BJ201"/>
  <c r="BJ193"/>
  <c r="BJ185"/>
  <c r="BJ177"/>
  <c r="BJ169"/>
  <c r="BJ161"/>
  <c r="BJ153"/>
  <c r="BJ145"/>
  <c r="BJ137"/>
  <c r="BJ129"/>
  <c r="BJ121"/>
  <c r="BJ113"/>
  <c r="BJ105"/>
  <c r="BJ97"/>
  <c r="BJ89"/>
  <c r="BJ81"/>
  <c r="BJ73"/>
  <c r="BJ599"/>
  <c r="BJ586"/>
  <c r="BJ574"/>
  <c r="BJ560"/>
  <c r="BJ548"/>
  <c r="BJ535"/>
  <c r="BJ522"/>
  <c r="BJ510"/>
  <c r="BJ496"/>
  <c r="BJ484"/>
  <c r="BJ471"/>
  <c r="BJ458"/>
  <c r="BJ446"/>
  <c r="BJ432"/>
  <c r="BJ420"/>
  <c r="BJ407"/>
  <c r="BJ394"/>
  <c r="BJ382"/>
  <c r="BJ368"/>
  <c r="BJ356"/>
  <c r="BJ343"/>
  <c r="BJ330"/>
  <c r="BJ318"/>
  <c r="BJ304"/>
  <c r="BJ292"/>
  <c r="BJ279"/>
  <c r="BJ266"/>
  <c r="BJ254"/>
  <c r="BJ240"/>
  <c r="BJ228"/>
  <c r="BJ215"/>
  <c r="BJ202"/>
  <c r="BJ190"/>
  <c r="BJ176"/>
  <c r="BJ164"/>
  <c r="BJ151"/>
  <c r="BJ138"/>
  <c r="BJ126"/>
  <c r="BJ112"/>
  <c r="BJ100"/>
  <c r="BJ87"/>
  <c r="BJ74"/>
  <c r="BJ596"/>
  <c r="BJ583"/>
  <c r="BJ570"/>
  <c r="BJ558"/>
  <c r="BJ544"/>
  <c r="BJ532"/>
  <c r="BJ519"/>
  <c r="BJ506"/>
  <c r="BJ494"/>
  <c r="BJ480"/>
  <c r="BJ468"/>
  <c r="BJ455"/>
  <c r="BJ442"/>
  <c r="BJ430"/>
  <c r="BJ416"/>
  <c r="BJ404"/>
  <c r="BJ391"/>
  <c r="BJ378"/>
  <c r="BJ366"/>
  <c r="BJ352"/>
  <c r="BJ340"/>
  <c r="BJ327"/>
  <c r="BJ314"/>
  <c r="BJ302"/>
  <c r="BJ288"/>
  <c r="BJ276"/>
  <c r="BJ263"/>
  <c r="BJ250"/>
  <c r="BJ238"/>
  <c r="BJ224"/>
  <c r="BJ212"/>
  <c r="BJ199"/>
  <c r="BJ186"/>
  <c r="BJ174"/>
  <c r="BJ160"/>
  <c r="BJ148"/>
  <c r="BJ135"/>
  <c r="BJ122"/>
  <c r="BJ110"/>
  <c r="BJ96"/>
  <c r="BJ84"/>
  <c r="BJ71"/>
  <c r="BJ594"/>
  <c r="BJ582"/>
  <c r="BJ568"/>
  <c r="BJ556"/>
  <c r="BJ543"/>
  <c r="BJ530"/>
  <c r="BJ518"/>
  <c r="BJ504"/>
  <c r="BJ492"/>
  <c r="BJ479"/>
  <c r="BJ466"/>
  <c r="BJ454"/>
  <c r="BJ440"/>
  <c r="BJ428"/>
  <c r="BJ415"/>
  <c r="BJ402"/>
  <c r="BJ390"/>
  <c r="BJ376"/>
  <c r="BJ364"/>
  <c r="BJ351"/>
  <c r="BJ338"/>
  <c r="BJ326"/>
  <c r="BJ312"/>
  <c r="BJ300"/>
  <c r="BJ287"/>
  <c r="BJ274"/>
  <c r="BJ262"/>
  <c r="BJ248"/>
  <c r="BJ236"/>
  <c r="BJ223"/>
  <c r="BJ210"/>
  <c r="BJ198"/>
  <c r="BJ184"/>
  <c r="BJ172"/>
  <c r="BJ159"/>
  <c r="BJ146"/>
  <c r="BJ134"/>
  <c r="BJ120"/>
  <c r="BJ108"/>
  <c r="BJ95"/>
  <c r="BJ82"/>
  <c r="BJ70"/>
  <c r="BJ598"/>
  <c r="BJ576"/>
  <c r="BJ554"/>
  <c r="BJ536"/>
  <c r="BJ514"/>
  <c r="BJ495"/>
  <c r="BJ474"/>
  <c r="BJ452"/>
  <c r="BJ434"/>
  <c r="BJ412"/>
  <c r="BJ392"/>
  <c r="BJ372"/>
  <c r="BJ350"/>
  <c r="BJ332"/>
  <c r="BJ310"/>
  <c r="BJ290"/>
  <c r="BJ270"/>
  <c r="BJ247"/>
  <c r="BJ230"/>
  <c r="BJ207"/>
  <c r="BJ188"/>
  <c r="BJ167"/>
  <c r="BJ144"/>
  <c r="BJ127"/>
  <c r="BJ104"/>
  <c r="BJ86"/>
  <c r="BJ592"/>
  <c r="BJ575"/>
  <c r="BJ552"/>
  <c r="BJ534"/>
  <c r="BJ512"/>
  <c r="BJ490"/>
  <c r="BJ472"/>
  <c r="BJ450"/>
  <c r="BJ431"/>
  <c r="BJ410"/>
  <c r="BJ388"/>
  <c r="BJ370"/>
  <c r="BJ348"/>
  <c r="BJ328"/>
  <c r="BJ308"/>
  <c r="BJ286"/>
  <c r="BJ268"/>
  <c r="BJ246"/>
  <c r="BJ226"/>
  <c r="BJ206"/>
  <c r="BJ183"/>
  <c r="BJ166"/>
  <c r="BJ143"/>
  <c r="BJ124"/>
  <c r="BJ103"/>
  <c r="BJ80"/>
  <c r="BJ606"/>
  <c r="BJ588"/>
  <c r="BJ566"/>
  <c r="BJ546"/>
  <c r="BJ526"/>
  <c r="BJ503"/>
  <c r="BJ486"/>
  <c r="BJ463"/>
  <c r="BJ444"/>
  <c r="BJ423"/>
  <c r="BJ400"/>
  <c r="BJ383"/>
  <c r="BJ360"/>
  <c r="BJ342"/>
  <c r="BJ320"/>
  <c r="BJ298"/>
  <c r="BJ280"/>
  <c r="BJ258"/>
  <c r="BJ239"/>
  <c r="BJ218"/>
  <c r="BJ196"/>
  <c r="BJ178"/>
  <c r="BJ156"/>
  <c r="BJ136"/>
  <c r="BJ116"/>
  <c r="BJ94"/>
  <c r="BJ76"/>
  <c r="BJ590"/>
  <c r="BJ559"/>
  <c r="BJ524"/>
  <c r="BJ488"/>
  <c r="BJ460"/>
  <c r="BJ424"/>
  <c r="BJ396"/>
  <c r="BJ359"/>
  <c r="BJ324"/>
  <c r="BJ295"/>
  <c r="BJ260"/>
  <c r="BJ231"/>
  <c r="BJ194"/>
  <c r="BJ162"/>
  <c r="BJ130"/>
  <c r="BJ98"/>
  <c r="BJ6"/>
  <c r="BJ584"/>
  <c r="BJ551"/>
  <c r="BJ520"/>
  <c r="BJ487"/>
  <c r="BJ456"/>
  <c r="BJ422"/>
  <c r="BJ386"/>
  <c r="BJ358"/>
  <c r="BJ322"/>
  <c r="BJ294"/>
  <c r="BJ256"/>
  <c r="BJ222"/>
  <c r="BJ192"/>
  <c r="BJ158"/>
  <c r="BJ128"/>
  <c r="BJ92"/>
  <c r="BJ604"/>
  <c r="BJ572"/>
  <c r="BJ540"/>
  <c r="BJ508"/>
  <c r="BJ476"/>
  <c r="BJ439"/>
  <c r="BJ408"/>
  <c r="BJ375"/>
  <c r="BJ344"/>
  <c r="BJ311"/>
  <c r="BJ278"/>
  <c r="BJ244"/>
  <c r="BJ214"/>
  <c r="BJ180"/>
  <c r="BJ150"/>
  <c r="BJ114"/>
  <c r="BJ79"/>
  <c r="BJ567"/>
  <c r="BJ516"/>
  <c r="BJ464"/>
  <c r="BJ414"/>
  <c r="BJ362"/>
  <c r="BJ306"/>
  <c r="BJ255"/>
  <c r="BJ204"/>
  <c r="BJ152"/>
  <c r="BJ102"/>
  <c r="BJ564"/>
  <c r="BJ511"/>
  <c r="BJ462"/>
  <c r="BJ406"/>
  <c r="BJ354"/>
  <c r="BJ303"/>
  <c r="BJ252"/>
  <c r="BJ200"/>
  <c r="BJ142"/>
  <c r="BJ90"/>
  <c r="BJ600"/>
  <c r="BJ542"/>
  <c r="BJ498"/>
  <c r="BJ438"/>
  <c r="BJ384"/>
  <c r="BJ335"/>
  <c r="BJ282"/>
  <c r="BJ232"/>
  <c r="BJ175"/>
  <c r="BJ119"/>
  <c r="BJ72"/>
  <c r="BJ538"/>
  <c r="BJ448"/>
  <c r="BJ374"/>
  <c r="BJ284"/>
  <c r="BJ208"/>
  <c r="BJ118"/>
  <c r="BJ528"/>
  <c r="BJ447"/>
  <c r="BJ367"/>
  <c r="BJ272"/>
  <c r="BJ191"/>
  <c r="BJ111"/>
  <c r="BJ602"/>
  <c r="BJ527"/>
  <c r="BJ436"/>
  <c r="BJ346"/>
  <c r="BJ271"/>
  <c r="BJ182"/>
  <c r="BJ106"/>
  <c r="BJ591"/>
  <c r="BJ478"/>
  <c r="BJ334"/>
  <c r="BJ216"/>
  <c r="BJ68"/>
  <c r="BJ580"/>
  <c r="BJ470"/>
  <c r="BJ319"/>
  <c r="BJ170"/>
  <c r="BJ578"/>
  <c r="BJ426"/>
  <c r="BJ316"/>
  <c r="BJ168"/>
  <c r="BJ398"/>
  <c r="BJ154"/>
  <c r="BJ562"/>
  <c r="BJ380"/>
  <c r="BJ140"/>
  <c r="BJ550"/>
  <c r="BJ336"/>
  <c r="BJ132"/>
  <c r="BJ502"/>
  <c r="BJ296"/>
  <c r="BJ88"/>
  <c r="BJ500"/>
  <c r="BJ264"/>
  <c r="BJ78"/>
  <c r="BJ482"/>
  <c r="BJ242"/>
  <c r="BJ234"/>
  <c r="BJ220"/>
  <c r="BJ418"/>
  <c r="BJ399"/>
  <c r="CG103" i="6"/>
  <c r="CG101"/>
  <c r="CG102"/>
  <c r="BP65"/>
  <c r="BP102"/>
  <c r="BP101"/>
  <c r="BP103"/>
  <c r="BC96"/>
  <c r="BC102"/>
  <c r="BC101"/>
  <c r="BC103"/>
  <c r="AJ63"/>
  <c r="AJ101"/>
  <c r="AJ102"/>
  <c r="AJ103"/>
  <c r="BI24" i="1"/>
  <c r="CC82"/>
  <c r="CC57"/>
  <c r="CG57"/>
  <c r="CG103"/>
  <c r="CG102"/>
  <c r="CG101"/>
  <c r="BS43"/>
  <c r="BS102"/>
  <c r="BS101"/>
  <c r="BS103"/>
  <c r="BD103"/>
  <c r="BD102"/>
  <c r="BD101"/>
  <c r="AM43"/>
  <c r="AM103"/>
  <c r="AM102"/>
  <c r="AM101"/>
  <c r="AU82" i="5"/>
  <c r="BJ70"/>
  <c r="BJ39" s="1"/>
  <c r="BJ72" s="1"/>
  <c r="CD69"/>
  <c r="CA102"/>
  <c r="CA101"/>
  <c r="CA103"/>
  <c r="BH103"/>
  <c r="BH102"/>
  <c r="BH101"/>
  <c r="AJ43"/>
  <c r="AJ103"/>
  <c r="AJ101"/>
  <c r="AJ102"/>
  <c r="AJ85" i="10"/>
  <c r="AR63"/>
  <c r="AJ96"/>
  <c r="BT103"/>
  <c r="BT101"/>
  <c r="BT102"/>
  <c r="AY52"/>
  <c r="AY103"/>
  <c r="AY101"/>
  <c r="AY102"/>
  <c r="AO74"/>
  <c r="AO103"/>
  <c r="AO101"/>
  <c r="AO102"/>
  <c r="CB92" i="11"/>
  <c r="CB103"/>
  <c r="CB102"/>
  <c r="CB101"/>
  <c r="AM45" i="8"/>
  <c r="BB57"/>
  <c r="AJ57" i="6"/>
  <c r="CG65"/>
  <c r="CJ103"/>
  <c r="CJ102"/>
  <c r="CJ101"/>
  <c r="CD26"/>
  <c r="CD103"/>
  <c r="CD102"/>
  <c r="CD101"/>
  <c r="BT83"/>
  <c r="BT101"/>
  <c r="BT102"/>
  <c r="BT103"/>
  <c r="BN103"/>
  <c r="BN102"/>
  <c r="BN101"/>
  <c r="BG92"/>
  <c r="BG102"/>
  <c r="BG101"/>
  <c r="BG103"/>
  <c r="AZ102"/>
  <c r="AZ101"/>
  <c r="AZ103"/>
  <c r="AO52"/>
  <c r="AO53" s="1"/>
  <c r="AO102"/>
  <c r="AO101"/>
  <c r="AO103"/>
  <c r="BS25" i="1"/>
  <c r="BS24" s="1"/>
  <c r="AG25"/>
  <c r="AG24" s="1"/>
  <c r="AM85"/>
  <c r="AW85"/>
  <c r="BN74"/>
  <c r="BS82"/>
  <c r="BZ92"/>
  <c r="CC70"/>
  <c r="CH69"/>
  <c r="AW96"/>
  <c r="CE103"/>
  <c r="CE101"/>
  <c r="CE102"/>
  <c r="BW74"/>
  <c r="BW101"/>
  <c r="BW103"/>
  <c r="BW102"/>
  <c r="BP65"/>
  <c r="BP102"/>
  <c r="BP103"/>
  <c r="BP101"/>
  <c r="BH102"/>
  <c r="BH101"/>
  <c r="BH103"/>
  <c r="AR74"/>
  <c r="AR102"/>
  <c r="AR101"/>
  <c r="AR103"/>
  <c r="AJ101"/>
  <c r="AJ102"/>
  <c r="AJ103"/>
  <c r="BF24" i="5"/>
  <c r="AJ26"/>
  <c r="AJ64"/>
  <c r="AM85"/>
  <c r="AR74"/>
  <c r="BG70"/>
  <c r="CK68"/>
  <c r="CI57"/>
  <c r="CI102"/>
  <c r="CI101"/>
  <c r="CI103"/>
  <c r="CD74"/>
  <c r="CD102"/>
  <c r="CD101"/>
  <c r="CD103"/>
  <c r="BY102"/>
  <c r="BY101"/>
  <c r="BY103"/>
  <c r="BT103"/>
  <c r="BT102"/>
  <c r="BT101"/>
  <c r="BM52"/>
  <c r="BM102"/>
  <c r="BM101"/>
  <c r="BM103"/>
  <c r="BE102"/>
  <c r="BE103"/>
  <c r="BE101"/>
  <c r="AY43"/>
  <c r="AY44" s="1"/>
  <c r="AY102"/>
  <c r="AY101"/>
  <c r="AY103"/>
  <c r="AO96"/>
  <c r="AO103"/>
  <c r="AO102"/>
  <c r="AO101"/>
  <c r="CK26" i="10"/>
  <c r="BO25"/>
  <c r="AR26"/>
  <c r="AJ64"/>
  <c r="AR92"/>
  <c r="AY92"/>
  <c r="AY65"/>
  <c r="BA57"/>
  <c r="BO64"/>
  <c r="CF101"/>
  <c r="CF103"/>
  <c r="CF102"/>
  <c r="BY52"/>
  <c r="BY102"/>
  <c r="BY101"/>
  <c r="BY103"/>
  <c r="BQ25"/>
  <c r="BQ24" s="1"/>
  <c r="BQ102"/>
  <c r="BQ101"/>
  <c r="BQ103"/>
  <c r="BI102"/>
  <c r="BI101"/>
  <c r="BI103"/>
  <c r="AT43"/>
  <c r="AT44" s="1"/>
  <c r="AT102"/>
  <c r="AT101"/>
  <c r="AT103"/>
  <c r="AL96"/>
  <c r="AL102"/>
  <c r="AL101"/>
  <c r="AL103"/>
  <c r="BW25" i="11"/>
  <c r="BW24" s="1"/>
  <c r="AR25"/>
  <c r="AB22"/>
  <c r="BQ74"/>
  <c r="AU96"/>
  <c r="AB85"/>
  <c r="AB64"/>
  <c r="AB76" s="1"/>
  <c r="CG103"/>
  <c r="CG102"/>
  <c r="CG101"/>
  <c r="BY96"/>
  <c r="BY103"/>
  <c r="BY102"/>
  <c r="BY101"/>
  <c r="BK103"/>
  <c r="BK101"/>
  <c r="BK102"/>
  <c r="AW103"/>
  <c r="AW102"/>
  <c r="AW101"/>
  <c r="AJ43"/>
  <c r="AO92"/>
  <c r="AO103"/>
  <c r="AO102"/>
  <c r="AO101"/>
  <c r="BM43" i="6"/>
  <c r="BM57"/>
  <c r="BM63"/>
  <c r="BM65"/>
  <c r="BM85"/>
  <c r="BM82"/>
  <c r="BM25"/>
  <c r="BM24" s="1"/>
  <c r="CI48"/>
  <c r="CI70"/>
  <c r="CI71"/>
  <c r="CA43" i="5"/>
  <c r="CA52"/>
  <c r="CA65"/>
  <c r="CA74"/>
  <c r="CA85"/>
  <c r="BF48" i="10"/>
  <c r="BF68"/>
  <c r="BF71"/>
  <c r="BF69"/>
  <c r="BF47" s="1"/>
  <c r="BM83" i="6"/>
  <c r="AL65"/>
  <c r="AT52"/>
  <c r="AT54" s="1"/>
  <c r="CG82" i="1"/>
  <c r="BZ43"/>
  <c r="BZ82"/>
  <c r="BZ25"/>
  <c r="BZ24" s="1"/>
  <c r="BL43"/>
  <c r="BL85"/>
  <c r="BL25"/>
  <c r="BL24" s="1"/>
  <c r="BE43"/>
  <c r="BE25"/>
  <c r="BE24" s="1"/>
  <c r="BE64"/>
  <c r="BE82"/>
  <c r="AJ52"/>
  <c r="AJ54" s="1"/>
  <c r="AJ57"/>
  <c r="CK25" i="5"/>
  <c r="CK24" s="1"/>
  <c r="CA82"/>
  <c r="CE43"/>
  <c r="CE52"/>
  <c r="CE74"/>
  <c r="CE96"/>
  <c r="CE57"/>
  <c r="CE85"/>
  <c r="BV64"/>
  <c r="BV25"/>
  <c r="BV24" s="1"/>
  <c r="BO63"/>
  <c r="BO64"/>
  <c r="BU48"/>
  <c r="BU71"/>
  <c r="AS65"/>
  <c r="AS64"/>
  <c r="AS74"/>
  <c r="AS85"/>
  <c r="AK65"/>
  <c r="AK43"/>
  <c r="AK92"/>
  <c r="AK25"/>
  <c r="AK24" s="1"/>
  <c r="AK57"/>
  <c r="AK26"/>
  <c r="AA70"/>
  <c r="AA36"/>
  <c r="AA37" s="1"/>
  <c r="BF70" i="10"/>
  <c r="BT82"/>
  <c r="BT52"/>
  <c r="BT53" s="1"/>
  <c r="BT71"/>
  <c r="BT68"/>
  <c r="BT69"/>
  <c r="AN92" i="11"/>
  <c r="BZ65"/>
  <c r="BZ52"/>
  <c r="BZ54" s="1"/>
  <c r="BZ57"/>
  <c r="BL43"/>
  <c r="BL96"/>
  <c r="BL57"/>
  <c r="BL64"/>
  <c r="BL26"/>
  <c r="BL85"/>
  <c r="AX85"/>
  <c r="AX26"/>
  <c r="AX65"/>
  <c r="AY71"/>
  <c r="AY70"/>
  <c r="AY68"/>
  <c r="AQ63"/>
  <c r="AQ26"/>
  <c r="AQ64"/>
  <c r="AQ74"/>
  <c r="AI64"/>
  <c r="AI65"/>
  <c r="AI26"/>
  <c r="AI57"/>
  <c r="AT53"/>
  <c r="AL53"/>
  <c r="BX35" i="8"/>
  <c r="BX37"/>
  <c r="BH38"/>
  <c r="BX57"/>
  <c r="CE25" i="6"/>
  <c r="AO85"/>
  <c r="AL64"/>
  <c r="BW43"/>
  <c r="BW57"/>
  <c r="BW92"/>
  <c r="BQ63"/>
  <c r="BQ85"/>
  <c r="BQ26"/>
  <c r="CA69"/>
  <c r="CA70"/>
  <c r="BE65" i="1"/>
  <c r="BI70"/>
  <c r="BV71"/>
  <c r="CI71"/>
  <c r="BQ96"/>
  <c r="BY74"/>
  <c r="BY26"/>
  <c r="BY92"/>
  <c r="BY52"/>
  <c r="BY53" s="1"/>
  <c r="BY64"/>
  <c r="BD82"/>
  <c r="BD74"/>
  <c r="BD26"/>
  <c r="BD85"/>
  <c r="BD43"/>
  <c r="CD70"/>
  <c r="CD48"/>
  <c r="BE71"/>
  <c r="AQ74"/>
  <c r="AQ25"/>
  <c r="AQ24" s="1"/>
  <c r="AQ52"/>
  <c r="AQ44" s="1"/>
  <c r="AQ82"/>
  <c r="AQ26"/>
  <c r="AQ92"/>
  <c r="AI65"/>
  <c r="AI52"/>
  <c r="AI53" s="1"/>
  <c r="AI74"/>
  <c r="AI85"/>
  <c r="AW25" i="5"/>
  <c r="AW24" s="1"/>
  <c r="AO82"/>
  <c r="BU68"/>
  <c r="BU47" s="1"/>
  <c r="CA64"/>
  <c r="CC92"/>
  <c r="CE92"/>
  <c r="BU74"/>
  <c r="BU25"/>
  <c r="BU24" s="1"/>
  <c r="BU63"/>
  <c r="BU92"/>
  <c r="BN57"/>
  <c r="BN63"/>
  <c r="BF64"/>
  <c r="BF65"/>
  <c r="BF82"/>
  <c r="AO52"/>
  <c r="CH69"/>
  <c r="CH70"/>
  <c r="CG52" i="10"/>
  <c r="CG53" s="1"/>
  <c r="CG74"/>
  <c r="CG26"/>
  <c r="CG63"/>
  <c r="CG82"/>
  <c r="CA52"/>
  <c r="CA54" s="1"/>
  <c r="CA65"/>
  <c r="CA92"/>
  <c r="CA57"/>
  <c r="CA25"/>
  <c r="CA24" s="1"/>
  <c r="CA63"/>
  <c r="CA26"/>
  <c r="CA74"/>
  <c r="BS57"/>
  <c r="BS92"/>
  <c r="BS65"/>
  <c r="BK57"/>
  <c r="BK85"/>
  <c r="BK96"/>
  <c r="BK65"/>
  <c r="BK26"/>
  <c r="CH48"/>
  <c r="CH71"/>
  <c r="CH69"/>
  <c r="CH70"/>
  <c r="BD48"/>
  <c r="BD70"/>
  <c r="BD71"/>
  <c r="AQ82" i="11"/>
  <c r="AX74"/>
  <c r="BK25"/>
  <c r="BK24" s="1"/>
  <c r="BK57"/>
  <c r="BK74"/>
  <c r="BK82"/>
  <c r="BK85"/>
  <c r="BE48"/>
  <c r="BE70"/>
  <c r="BE69"/>
  <c r="BH37" i="8"/>
  <c r="BX38"/>
  <c r="CK26" i="6"/>
  <c r="BS25"/>
  <c r="BS24" s="1"/>
  <c r="AL83"/>
  <c r="AL63"/>
  <c r="BM92"/>
  <c r="BW63"/>
  <c r="CE64"/>
  <c r="CG43"/>
  <c r="CG92"/>
  <c r="CG25"/>
  <c r="CG24" s="1"/>
  <c r="CA43"/>
  <c r="CA44" s="1"/>
  <c r="CA64"/>
  <c r="CA92"/>
  <c r="CA26"/>
  <c r="AY48"/>
  <c r="AY68"/>
  <c r="AY47" s="1"/>
  <c r="BZ26" i="1"/>
  <c r="AI63"/>
  <c r="AQ85"/>
  <c r="BD57"/>
  <c r="BE57"/>
  <c r="BN69"/>
  <c r="BV70"/>
  <c r="BZ65"/>
  <c r="CD68"/>
  <c r="CG64"/>
  <c r="CI70"/>
  <c r="CI39" s="1"/>
  <c r="CI72" s="1"/>
  <c r="AQ96"/>
  <c r="CA96"/>
  <c r="CK52"/>
  <c r="CE43"/>
  <c r="CE74"/>
  <c r="CE26"/>
  <c r="CE82"/>
  <c r="CE92"/>
  <c r="BJ43"/>
  <c r="BJ92"/>
  <c r="BJ26"/>
  <c r="CI26" i="5"/>
  <c r="CA26"/>
  <c r="BO26"/>
  <c r="AK82"/>
  <c r="AW92"/>
  <c r="AZ68"/>
  <c r="BU64"/>
  <c r="CA63"/>
  <c r="CC71"/>
  <c r="CE82"/>
  <c r="BO96"/>
  <c r="CH43"/>
  <c r="CH44" s="1"/>
  <c r="BE65"/>
  <c r="BE52"/>
  <c r="BE54" s="1"/>
  <c r="BE82"/>
  <c r="AK52"/>
  <c r="CA96" i="10"/>
  <c r="BC64"/>
  <c r="BC92"/>
  <c r="AW57"/>
  <c r="AW82"/>
  <c r="AW92"/>
  <c r="AW25"/>
  <c r="AW24" s="1"/>
  <c r="BC69"/>
  <c r="BC71"/>
  <c r="BC68"/>
  <c r="BC48"/>
  <c r="AI92" i="11"/>
  <c r="BK92"/>
  <c r="CF82"/>
  <c r="CF25"/>
  <c r="CF24" s="1"/>
  <c r="CF64"/>
  <c r="BX74"/>
  <c r="BX65"/>
  <c r="BX64"/>
  <c r="BJ64"/>
  <c r="BJ25"/>
  <c r="BJ24" s="1"/>
  <c r="BJ65"/>
  <c r="BJ52"/>
  <c r="BJ53" s="1"/>
  <c r="BJ85"/>
  <c r="BD43"/>
  <c r="BD64"/>
  <c r="BD74"/>
  <c r="BD25"/>
  <c r="BD24" s="1"/>
  <c r="BD26"/>
  <c r="BD85"/>
  <c r="BG43" i="6"/>
  <c r="BG83"/>
  <c r="BG74"/>
  <c r="BA48"/>
  <c r="BA70"/>
  <c r="AZ96" i="1"/>
  <c r="AZ65"/>
  <c r="AZ92"/>
  <c r="AZ26"/>
  <c r="AT57" i="6"/>
  <c r="AT74"/>
  <c r="AT92"/>
  <c r="AT25"/>
  <c r="AT24" s="1"/>
  <c r="AT83"/>
  <c r="BT74" i="1"/>
  <c r="BT43"/>
  <c r="CK57" i="5"/>
  <c r="CK74"/>
  <c r="CK52"/>
  <c r="CK54" s="1"/>
  <c r="CK64"/>
  <c r="CK85"/>
  <c r="BH25"/>
  <c r="BH85"/>
  <c r="BH92"/>
  <c r="BO69" i="11"/>
  <c r="BO70"/>
  <c r="BO68"/>
  <c r="AL82" i="6"/>
  <c r="BG82"/>
  <c r="AL85"/>
  <c r="BR25"/>
  <c r="BR24" s="1"/>
  <c r="BR64"/>
  <c r="BA71"/>
  <c r="BE92" i="1"/>
  <c r="BL82"/>
  <c r="CD25"/>
  <c r="CD24" s="1"/>
  <c r="CD43"/>
  <c r="BQ82"/>
  <c r="BQ26"/>
  <c r="BX52" i="8"/>
  <c r="BH35"/>
  <c r="AT65" i="6"/>
  <c r="BB74"/>
  <c r="BG65"/>
  <c r="BM64"/>
  <c r="BV68"/>
  <c r="CK43"/>
  <c r="CK44" s="1"/>
  <c r="CK82"/>
  <c r="BU57"/>
  <c r="BU74"/>
  <c r="AJ74" i="1"/>
  <c r="BW92"/>
  <c r="CA63"/>
  <c r="CE26" i="5"/>
  <c r="CE65"/>
  <c r="AA71"/>
  <c r="AB52"/>
  <c r="AB54" s="1"/>
  <c r="BD48"/>
  <c r="BD69"/>
  <c r="BD70"/>
  <c r="BD47" s="1"/>
  <c r="BL25" i="11"/>
  <c r="BL24" s="1"/>
  <c r="BB43"/>
  <c r="BB52"/>
  <c r="BB54" s="1"/>
  <c r="BB74"/>
  <c r="BB26"/>
  <c r="BB82"/>
  <c r="BB64"/>
  <c r="BB92"/>
  <c r="BB25"/>
  <c r="BB24" s="1"/>
  <c r="CF48"/>
  <c r="CF69"/>
  <c r="BQ48"/>
  <c r="BQ70"/>
  <c r="BQ68"/>
  <c r="BQ69"/>
  <c r="BB36" i="8"/>
  <c r="BB38"/>
  <c r="BB52"/>
  <c r="AT64" i="6"/>
  <c r="BG64"/>
  <c r="BQ74"/>
  <c r="CK63"/>
  <c r="CD52"/>
  <c r="CD53" s="1"/>
  <c r="CD74"/>
  <c r="CD83"/>
  <c r="CD43"/>
  <c r="CD96"/>
  <c r="AW92"/>
  <c r="AW85"/>
  <c r="AW82"/>
  <c r="CD68"/>
  <c r="CD69"/>
  <c r="BX70"/>
  <c r="BX68"/>
  <c r="BX69"/>
  <c r="BC70"/>
  <c r="BC68"/>
  <c r="AN82"/>
  <c r="AN74"/>
  <c r="BK26" i="1"/>
  <c r="AJ26"/>
  <c r="AQ63"/>
  <c r="BE74"/>
  <c r="BL64"/>
  <c r="CB57"/>
  <c r="CB85"/>
  <c r="CB25"/>
  <c r="CB24" s="1"/>
  <c r="BO43"/>
  <c r="BO85"/>
  <c r="BO52"/>
  <c r="BO96"/>
  <c r="BG43"/>
  <c r="BG44" s="1"/>
  <c r="BG52"/>
  <c r="BG53" s="1"/>
  <c r="BG65"/>
  <c r="BG82"/>
  <c r="BG25"/>
  <c r="BG24" s="1"/>
  <c r="BA43"/>
  <c r="BA44" s="1"/>
  <c r="BA74"/>
  <c r="BZ70"/>
  <c r="BZ71"/>
  <c r="CE25" i="5"/>
  <c r="CE24" s="1"/>
  <c r="BM24"/>
  <c r="AS25"/>
  <c r="AK63"/>
  <c r="AS82"/>
  <c r="BF74"/>
  <c r="BO92"/>
  <c r="CE64"/>
  <c r="CK63"/>
  <c r="AN65"/>
  <c r="AN74"/>
  <c r="AH65"/>
  <c r="AH57"/>
  <c r="BD69" i="10"/>
  <c r="BA52"/>
  <c r="BA43"/>
  <c r="BA85"/>
  <c r="BA74"/>
  <c r="BA82"/>
  <c r="AZ48"/>
  <c r="AZ69"/>
  <c r="BK26" i="11"/>
  <c r="BB57"/>
  <c r="BK64"/>
  <c r="BZ85"/>
  <c r="BX48"/>
  <c r="BX68"/>
  <c r="BX71"/>
  <c r="BX69"/>
  <c r="BI48"/>
  <c r="BI68"/>
  <c r="BI70"/>
  <c r="CH37" i="8"/>
  <c r="CH57"/>
  <c r="BB63" i="6"/>
  <c r="BB25"/>
  <c r="BB24" s="1"/>
  <c r="BB57"/>
  <c r="BB83"/>
  <c r="BB26"/>
  <c r="AL43"/>
  <c r="AL44" s="1"/>
  <c r="AL74"/>
  <c r="AL92"/>
  <c r="CG43" i="1"/>
  <c r="CG52"/>
  <c r="CG54" s="1"/>
  <c r="CG74"/>
  <c r="CG26"/>
  <c r="CG85"/>
  <c r="AP64" i="10"/>
  <c r="AP96"/>
  <c r="AP85"/>
  <c r="AP25"/>
  <c r="AP24" s="1"/>
  <c r="BG48" i="11"/>
  <c r="BG70"/>
  <c r="BG71"/>
  <c r="BG68"/>
  <c r="BG69"/>
  <c r="AB63"/>
  <c r="W63"/>
  <c r="BM74" i="6"/>
  <c r="BL48"/>
  <c r="BL70"/>
  <c r="BL71"/>
  <c r="AX71"/>
  <c r="AX68"/>
  <c r="CG63" i="1"/>
  <c r="CK43"/>
  <c r="CK44" s="1"/>
  <c r="CK63"/>
  <c r="CK65"/>
  <c r="CK25"/>
  <c r="CK24" s="1"/>
  <c r="BW43"/>
  <c r="BW52"/>
  <c r="BW54" s="1"/>
  <c r="BW96"/>
  <c r="BW82"/>
  <c r="BW85"/>
  <c r="BI43"/>
  <c r="BI82"/>
  <c r="BI57"/>
  <c r="BI85"/>
  <c r="BI52"/>
  <c r="BI54" s="1"/>
  <c r="BI64"/>
  <c r="AO74"/>
  <c r="AO43"/>
  <c r="CA25" i="5"/>
  <c r="CA24" s="1"/>
  <c r="CA57"/>
  <c r="CC70"/>
  <c r="CC52"/>
  <c r="CC53" s="1"/>
  <c r="CC63"/>
  <c r="CC26"/>
  <c r="BL52"/>
  <c r="BL92"/>
  <c r="BL26"/>
  <c r="BR48"/>
  <c r="BR68"/>
  <c r="BR71"/>
  <c r="AX69"/>
  <c r="AX48"/>
  <c r="AX68"/>
  <c r="AX70"/>
  <c r="AP25"/>
  <c r="AP24" s="1"/>
  <c r="AP65"/>
  <c r="BI65" i="10"/>
  <c r="BI82"/>
  <c r="BX48"/>
  <c r="BX69"/>
  <c r="BX70"/>
  <c r="BX68"/>
  <c r="BR48"/>
  <c r="BR70"/>
  <c r="BR68"/>
  <c r="BC68" i="11"/>
  <c r="BC71"/>
  <c r="BC48"/>
  <c r="BC70"/>
  <c r="AV74"/>
  <c r="AV82"/>
  <c r="AV65"/>
  <c r="AN96"/>
  <c r="AN52"/>
  <c r="AN26"/>
  <c r="AN57"/>
  <c r="AN64"/>
  <c r="AT82" i="6"/>
  <c r="CI69"/>
  <c r="BZ25"/>
  <c r="BZ24" s="1"/>
  <c r="BZ26"/>
  <c r="BZ52"/>
  <c r="BZ53" s="1"/>
  <c r="BK48"/>
  <c r="BK71"/>
  <c r="BK47" s="1"/>
  <c r="AO92"/>
  <c r="AO26"/>
  <c r="BW25" i="1"/>
  <c r="BW24" s="1"/>
  <c r="BL26"/>
  <c r="AZ63"/>
  <c r="BE85"/>
  <c r="BI63"/>
  <c r="CK74"/>
  <c r="CG96"/>
  <c r="BP26"/>
  <c r="BP63"/>
  <c r="AS26" i="5"/>
  <c r="AK64"/>
  <c r="AP82"/>
  <c r="BH74"/>
  <c r="CC69"/>
  <c r="CK65"/>
  <c r="CH25"/>
  <c r="CH24" s="1"/>
  <c r="CH96"/>
  <c r="CH26"/>
  <c r="CH82"/>
  <c r="AW52"/>
  <c r="AW54" s="1"/>
  <c r="AW63"/>
  <c r="AW26"/>
  <c r="AO57"/>
  <c r="AO26"/>
  <c r="AO74"/>
  <c r="BR69" i="10"/>
  <c r="CE57"/>
  <c r="CE92"/>
  <c r="BP65" i="11"/>
  <c r="BP92"/>
  <c r="BJ48"/>
  <c r="BJ69"/>
  <c r="BG25" i="6"/>
  <c r="BG24" s="1"/>
  <c r="BW26"/>
  <c r="AT26"/>
  <c r="CK83"/>
  <c r="BG85"/>
  <c r="AO57"/>
  <c r="AT63"/>
  <c r="BG63"/>
  <c r="BW74"/>
  <c r="BZ74"/>
  <c r="CG71"/>
  <c r="CI74"/>
  <c r="CI85"/>
  <c r="CI82"/>
  <c r="BS43"/>
  <c r="BS52"/>
  <c r="BS74"/>
  <c r="BS82"/>
  <c r="BS26"/>
  <c r="BM52"/>
  <c r="BM54" s="1"/>
  <c r="BG52"/>
  <c r="BB52"/>
  <c r="BB54" s="1"/>
  <c r="AN43"/>
  <c r="CJ70"/>
  <c r="CJ68"/>
  <c r="CJ71"/>
  <c r="BW48"/>
  <c r="BW69"/>
  <c r="BW71"/>
  <c r="AR25" i="1"/>
  <c r="AR24" s="1"/>
  <c r="AI26"/>
  <c r="AQ57"/>
  <c r="BA85"/>
  <c r="BA57"/>
  <c r="BE70"/>
  <c r="BL57"/>
  <c r="BO92"/>
  <c r="BW65"/>
  <c r="BE96"/>
  <c r="BU43"/>
  <c r="BU63"/>
  <c r="BU64"/>
  <c r="BU74"/>
  <c r="AZ43"/>
  <c r="AB43"/>
  <c r="BT48"/>
  <c r="BT71"/>
  <c r="BM48"/>
  <c r="BM71"/>
  <c r="AT65"/>
  <c r="AT85"/>
  <c r="AT92"/>
  <c r="AT96"/>
  <c r="AT57"/>
  <c r="AT25"/>
  <c r="AT24" s="1"/>
  <c r="AL57"/>
  <c r="AL82"/>
  <c r="AL85"/>
  <c r="AL25"/>
  <c r="AL24" s="1"/>
  <c r="AB17"/>
  <c r="AA68"/>
  <c r="AA70"/>
  <c r="AA36"/>
  <c r="AA37" s="1"/>
  <c r="BU26" i="5"/>
  <c r="AS63"/>
  <c r="AX71"/>
  <c r="BF63"/>
  <c r="BU85"/>
  <c r="CE63"/>
  <c r="CH64"/>
  <c r="BQ74"/>
  <c r="BQ52"/>
  <c r="BQ54" s="1"/>
  <c r="BQ65"/>
  <c r="CK71"/>
  <c r="CK48"/>
  <c r="BW48"/>
  <c r="BW69"/>
  <c r="AU57"/>
  <c r="AU25"/>
  <c r="AU63"/>
  <c r="AU26"/>
  <c r="AU65"/>
  <c r="AM74"/>
  <c r="AM43"/>
  <c r="AM82"/>
  <c r="AM92"/>
  <c r="AC32"/>
  <c r="AC30" s="1"/>
  <c r="BA25" i="10"/>
  <c r="AO82"/>
  <c r="AZ70"/>
  <c r="BD68"/>
  <c r="BK92"/>
  <c r="CA85"/>
  <c r="CJ70"/>
  <c r="CJ68"/>
  <c r="CJ71"/>
  <c r="CJ48"/>
  <c r="CJ69"/>
  <c r="BO71"/>
  <c r="BO48"/>
  <c r="BO68"/>
  <c r="BG48"/>
  <c r="BG71"/>
  <c r="BI71" i="11"/>
  <c r="BK63"/>
  <c r="BO71"/>
  <c r="BZ63"/>
  <c r="BW69"/>
  <c r="BW70"/>
  <c r="BW47" s="1"/>
  <c r="BW48"/>
  <c r="BO48"/>
  <c r="BA48"/>
  <c r="BA71"/>
  <c r="BA68"/>
  <c r="AS96"/>
  <c r="AS82"/>
  <c r="AS25"/>
  <c r="AS24" s="1"/>
  <c r="AS85"/>
  <c r="AS26"/>
  <c r="AS63"/>
  <c r="AS65"/>
  <c r="AS64"/>
  <c r="AS52"/>
  <c r="AS74"/>
  <c r="AK64"/>
  <c r="AK65"/>
  <c r="AK43"/>
  <c r="AK85"/>
  <c r="AK82"/>
  <c r="AK52"/>
  <c r="AK57"/>
  <c r="CH24" i="6"/>
  <c r="AS44"/>
  <c r="CJ24" i="5"/>
  <c r="AS52" i="10"/>
  <c r="AH96"/>
  <c r="AH52"/>
  <c r="AH54" s="1"/>
  <c r="CB63" i="11"/>
  <c r="BI92"/>
  <c r="BI65"/>
  <c r="CC48"/>
  <c r="CC69"/>
  <c r="BF48"/>
  <c r="BF70"/>
  <c r="AZ48"/>
  <c r="AZ68"/>
  <c r="AZ71"/>
  <c r="AZ47" s="1"/>
  <c r="AR74"/>
  <c r="AR82"/>
  <c r="AR43"/>
  <c r="AR57"/>
  <c r="AR52"/>
  <c r="AR53" s="1"/>
  <c r="AR92"/>
  <c r="AJ63"/>
  <c r="AJ52"/>
  <c r="AJ53" s="1"/>
  <c r="AJ64"/>
  <c r="AJ82"/>
  <c r="AJ26"/>
  <c r="BI52" i="6"/>
  <c r="BI54" s="1"/>
  <c r="BS96" i="1"/>
  <c r="CC52"/>
  <c r="CC44" s="1"/>
  <c r="BS52"/>
  <c r="BS53" s="1"/>
  <c r="BN43"/>
  <c r="AW52"/>
  <c r="AW53" s="1"/>
  <c r="CC48"/>
  <c r="AL85" i="5"/>
  <c r="AT64"/>
  <c r="BA69"/>
  <c r="BM70"/>
  <c r="BM39" s="1"/>
  <c r="BM72" s="1"/>
  <c r="BQ68"/>
  <c r="BQ39" s="1"/>
  <c r="BQ72" s="1"/>
  <c r="CF70"/>
  <c r="CF47" s="1"/>
  <c r="CJ74"/>
  <c r="AB68"/>
  <c r="CJ43"/>
  <c r="CD48"/>
  <c r="BX48"/>
  <c r="AH64" i="10"/>
  <c r="AS63"/>
  <c r="AO26" i="11"/>
  <c r="AJ65"/>
  <c r="BF71"/>
  <c r="CC70"/>
  <c r="AR96"/>
  <c r="CK24"/>
  <c r="BV43"/>
  <c r="BV65"/>
  <c r="BV85"/>
  <c r="BV74"/>
  <c r="BG64"/>
  <c r="BG85"/>
  <c r="BG57"/>
  <c r="BL48"/>
  <c r="BL70"/>
  <c r="BL47" s="1"/>
  <c r="BL71"/>
  <c r="BL68"/>
  <c r="AJ16" i="8"/>
  <c r="AT16"/>
  <c r="BO16"/>
  <c r="BO37" s="1"/>
  <c r="CI16"/>
  <c r="CI36" s="1"/>
  <c r="AU16"/>
  <c r="BR16"/>
  <c r="BR57" s="1"/>
  <c r="AI16"/>
  <c r="BC16"/>
  <c r="BZ16"/>
  <c r="AL16"/>
  <c r="BS16"/>
  <c r="AR44" i="6"/>
  <c r="CB24" i="5"/>
  <c r="CH92" i="10"/>
  <c r="CH52"/>
  <c r="CH54" s="1"/>
  <c r="CH74"/>
  <c r="BM52"/>
  <c r="BM64"/>
  <c r="BM96"/>
  <c r="BM65"/>
  <c r="BM82"/>
  <c r="BM74"/>
  <c r="BV48"/>
  <c r="BV69"/>
  <c r="BV39" s="1"/>
  <c r="BV72" s="1"/>
  <c r="BP68"/>
  <c r="BP69"/>
  <c r="AK52"/>
  <c r="AK43"/>
  <c r="CJ43" i="11"/>
  <c r="CJ57"/>
  <c r="CJ63"/>
  <c r="CJ52"/>
  <c r="CJ54" s="1"/>
  <c r="CJ85"/>
  <c r="CJ64"/>
  <c r="CB43"/>
  <c r="CB65"/>
  <c r="CB25"/>
  <c r="CB24" s="1"/>
  <c r="BK68"/>
  <c r="BK69"/>
  <c r="BK48"/>
  <c r="BK71"/>
  <c r="AW48"/>
  <c r="AW70"/>
  <c r="AW71"/>
  <c r="AO96"/>
  <c r="AO82"/>
  <c r="AO52"/>
  <c r="AO44" s="1"/>
  <c r="AO85"/>
  <c r="AO63"/>
  <c r="AO64"/>
  <c r="AB24"/>
  <c r="AJ24"/>
  <c r="AR24"/>
  <c r="CE69" i="10"/>
  <c r="CE47" s="1"/>
  <c r="CE48"/>
  <c r="CE68"/>
  <c r="BM24" i="11"/>
  <c r="CI82"/>
  <c r="CI26"/>
  <c r="BT43"/>
  <c r="BT52"/>
  <c r="BT54" s="1"/>
  <c r="BT82"/>
  <c r="BT57"/>
  <c r="BT85"/>
  <c r="BT65"/>
  <c r="BT26"/>
  <c r="BF43"/>
  <c r="BF64"/>
  <c r="BF85"/>
  <c r="BF65"/>
  <c r="BF92"/>
  <c r="BF96"/>
  <c r="BF26"/>
  <c r="BR48"/>
  <c r="BR70"/>
  <c r="E8" i="13"/>
  <c r="AU24" i="11"/>
  <c r="BE24"/>
  <c r="CH24"/>
  <c r="CH52"/>
  <c r="CH54" s="1"/>
  <c r="BH52"/>
  <c r="BH54" s="1"/>
  <c r="BR24"/>
  <c r="AT54"/>
  <c r="CF43" i="1"/>
  <c r="CF92"/>
  <c r="BM43"/>
  <c r="BM44" s="1"/>
  <c r="BM65"/>
  <c r="BM82"/>
  <c r="BM85"/>
  <c r="BM25"/>
  <c r="BM24" s="1"/>
  <c r="BM57"/>
  <c r="AX96"/>
  <c r="AX43"/>
  <c r="AX57"/>
  <c r="AX85"/>
  <c r="BU68"/>
  <c r="BU69"/>
  <c r="BU70"/>
  <c r="AS43"/>
  <c r="AS25"/>
  <c r="AS24" s="1"/>
  <c r="AS26"/>
  <c r="AS63"/>
  <c r="AS96"/>
  <c r="AS92"/>
  <c r="AK65"/>
  <c r="AK43"/>
  <c r="AK74"/>
  <c r="AK82"/>
  <c r="AK57"/>
  <c r="AK26"/>
  <c r="AT54"/>
  <c r="AO54"/>
  <c r="AG54"/>
  <c r="CG43" i="5"/>
  <c r="CG52"/>
  <c r="CG54" s="1"/>
  <c r="CG57"/>
  <c r="CG74"/>
  <c r="CG82"/>
  <c r="CG63"/>
  <c r="CG85"/>
  <c r="CG64"/>
  <c r="CG92"/>
  <c r="CG96"/>
  <c r="CG25"/>
  <c r="CG24" s="1"/>
  <c r="BT65"/>
  <c r="BT85"/>
  <c r="BT64"/>
  <c r="BT74"/>
  <c r="BT25"/>
  <c r="BT24" s="1"/>
  <c r="BG65"/>
  <c r="BG92"/>
  <c r="BG64"/>
  <c r="BB96"/>
  <c r="BB52"/>
  <c r="BB44" s="1"/>
  <c r="BB74"/>
  <c r="BB64"/>
  <c r="BB65"/>
  <c r="BB92"/>
  <c r="AA43"/>
  <c r="AA26"/>
  <c r="AA82"/>
  <c r="AA74"/>
  <c r="AA22"/>
  <c r="AA85"/>
  <c r="AA25"/>
  <c r="AA24" s="1"/>
  <c r="AA92"/>
  <c r="AA64"/>
  <c r="AA96"/>
  <c r="CA48"/>
  <c r="CA70"/>
  <c r="CA68"/>
  <c r="CA69"/>
  <c r="BV70"/>
  <c r="BV68"/>
  <c r="BP68"/>
  <c r="BP70"/>
  <c r="AI65"/>
  <c r="AI63"/>
  <c r="AI82"/>
  <c r="AI92"/>
  <c r="CI52" i="8"/>
  <c r="AN63" i="6"/>
  <c r="BC71"/>
  <c r="AA63"/>
  <c r="CH52"/>
  <c r="CH64"/>
  <c r="CH26"/>
  <c r="CC43"/>
  <c r="CC44" s="1"/>
  <c r="CC57"/>
  <c r="CC82"/>
  <c r="CC63"/>
  <c r="CC25"/>
  <c r="CC24" s="1"/>
  <c r="CC64"/>
  <c r="CC83"/>
  <c r="CC92"/>
  <c r="BY43"/>
  <c r="BY44" s="1"/>
  <c r="BY65"/>
  <c r="BY74"/>
  <c r="BY85"/>
  <c r="BY92"/>
  <c r="BY82"/>
  <c r="BY25"/>
  <c r="BY24" s="1"/>
  <c r="BY96"/>
  <c r="BY57"/>
  <c r="BN52"/>
  <c r="BN53" s="1"/>
  <c r="BN43"/>
  <c r="BN44" s="1"/>
  <c r="BN74"/>
  <c r="BN85"/>
  <c r="BN83"/>
  <c r="BN26"/>
  <c r="BN82"/>
  <c r="BN64"/>
  <c r="CE48"/>
  <c r="CE71"/>
  <c r="AQ64"/>
  <c r="AQ85"/>
  <c r="AQ57"/>
  <c r="AQ52"/>
  <c r="AQ53" s="1"/>
  <c r="AQ74"/>
  <c r="AQ83"/>
  <c r="AQ26"/>
  <c r="AI52"/>
  <c r="AI53" s="1"/>
  <c r="AI96"/>
  <c r="AI83"/>
  <c r="AI43"/>
  <c r="AI92"/>
  <c r="AI65"/>
  <c r="AI25"/>
  <c r="AI24" s="1"/>
  <c r="AR54"/>
  <c r="AI54"/>
  <c r="BC25" i="1"/>
  <c r="BC24" s="1"/>
  <c r="AX26"/>
  <c r="AH85"/>
  <c r="AO57"/>
  <c r="AX64"/>
  <c r="BG54"/>
  <c r="BK64"/>
  <c r="BM92"/>
  <c r="BR71"/>
  <c r="BV63"/>
  <c r="CA43"/>
  <c r="CA82"/>
  <c r="CA85"/>
  <c r="CA26"/>
  <c r="CA57"/>
  <c r="CA92"/>
  <c r="CA65"/>
  <c r="BQ43"/>
  <c r="BQ57"/>
  <c r="BQ74"/>
  <c r="BQ65"/>
  <c r="BQ92"/>
  <c r="BB43"/>
  <c r="BB26"/>
  <c r="BI48"/>
  <c r="BI68"/>
  <c r="BI71"/>
  <c r="AR57"/>
  <c r="AR63"/>
  <c r="AR64"/>
  <c r="AR43"/>
  <c r="AR82"/>
  <c r="AJ43"/>
  <c r="AJ63"/>
  <c r="AJ64"/>
  <c r="AJ65"/>
  <c r="AJ25"/>
  <c r="AJ24" s="1"/>
  <c r="AJ96"/>
  <c r="AJ85"/>
  <c r="BQ53"/>
  <c r="AO53"/>
  <c r="AG53"/>
  <c r="AJ53"/>
  <c r="AV65" i="5"/>
  <c r="BB85"/>
  <c r="BG82"/>
  <c r="BL82"/>
  <c r="AA65"/>
  <c r="BA43"/>
  <c r="BA52"/>
  <c r="BA64"/>
  <c r="BA85"/>
  <c r="BA57"/>
  <c r="BA82"/>
  <c r="BA96"/>
  <c r="BA63"/>
  <c r="BA92"/>
  <c r="BA25"/>
  <c r="BA24" s="1"/>
  <c r="BA65"/>
  <c r="AV43"/>
  <c r="CD48" i="10"/>
  <c r="CD69"/>
  <c r="CD68"/>
  <c r="BW71"/>
  <c r="BW48"/>
  <c r="BW70"/>
  <c r="BW68"/>
  <c r="BW69"/>
  <c r="BJ48"/>
  <c r="BJ68"/>
  <c r="BJ71"/>
  <c r="AW69"/>
  <c r="AW70"/>
  <c r="AO52"/>
  <c r="AO53" s="1"/>
  <c r="AO96"/>
  <c r="AO43"/>
  <c r="AO85"/>
  <c r="AO92"/>
  <c r="AO57"/>
  <c r="AO65"/>
  <c r="AO25"/>
  <c r="AO24" s="1"/>
  <c r="AO63"/>
  <c r="AO64"/>
  <c r="BH6" i="12"/>
  <c r="BU26" i="6"/>
  <c r="BL82"/>
  <c r="BC85"/>
  <c r="BU85"/>
  <c r="AI57"/>
  <c r="AN57"/>
  <c r="AY64"/>
  <c r="BA92"/>
  <c r="BE74"/>
  <c r="CC65"/>
  <c r="CI64"/>
  <c r="BH85"/>
  <c r="BH96"/>
  <c r="BH65"/>
  <c r="BC52"/>
  <c r="BC54" s="1"/>
  <c r="BD48"/>
  <c r="BD68"/>
  <c r="BD71"/>
  <c r="BD39" s="1"/>
  <c r="BD72" s="1"/>
  <c r="AP64"/>
  <c r="AP82"/>
  <c r="AL53"/>
  <c r="BQ25" i="1"/>
  <c r="BQ24" s="1"/>
  <c r="AX25"/>
  <c r="AX24" s="1"/>
  <c r="AR26"/>
  <c r="AP85"/>
  <c r="AX63"/>
  <c r="BK63"/>
  <c r="BM74"/>
  <c r="CK71"/>
  <c r="AK96"/>
  <c r="BP92"/>
  <c r="BP25"/>
  <c r="BP24" s="1"/>
  <c r="BP43"/>
  <c r="BP96"/>
  <c r="BT26" i="5"/>
  <c r="AV63"/>
  <c r="BB82"/>
  <c r="BG74"/>
  <c r="BH65"/>
  <c r="BO85"/>
  <c r="AA63"/>
  <c r="AV52"/>
  <c r="AV53" s="1"/>
  <c r="CE48"/>
  <c r="CE69"/>
  <c r="CE71"/>
  <c r="BT48"/>
  <c r="BN69"/>
  <c r="BN71"/>
  <c r="BI48"/>
  <c r="AW48"/>
  <c r="AW69"/>
  <c r="AW70"/>
  <c r="AO92"/>
  <c r="AO25"/>
  <c r="AO24" s="1"/>
  <c r="AO63"/>
  <c r="AO64"/>
  <c r="AO65"/>
  <c r="AO43"/>
  <c r="AO85"/>
  <c r="AJ24"/>
  <c r="AU24"/>
  <c r="BH24"/>
  <c r="BR24"/>
  <c r="BX24"/>
  <c r="AS24"/>
  <c r="AA36" i="10"/>
  <c r="AA37" s="1"/>
  <c r="CJ52"/>
  <c r="CE52"/>
  <c r="CE54" s="1"/>
  <c r="CE65"/>
  <c r="CE85"/>
  <c r="CE74"/>
  <c r="CE82"/>
  <c r="CE26"/>
  <c r="CE64"/>
  <c r="BQ52"/>
  <c r="BQ65"/>
  <c r="BQ82"/>
  <c r="BQ74"/>
  <c r="BQ85"/>
  <c r="BQ92"/>
  <c r="BQ57"/>
  <c r="BQ63"/>
  <c r="BQ64"/>
  <c r="BQ26"/>
  <c r="BI52"/>
  <c r="BI54" s="1"/>
  <c r="BI57"/>
  <c r="BI64"/>
  <c r="BI92"/>
  <c r="BI25"/>
  <c r="BI24" s="1"/>
  <c r="BI26"/>
  <c r="BI74"/>
  <c r="BI63"/>
  <c r="BI85"/>
  <c r="BC52"/>
  <c r="BC53" s="1"/>
  <c r="BC96"/>
  <c r="BC57"/>
  <c r="BC74"/>
  <c r="BC63"/>
  <c r="BC82"/>
  <c r="BC25"/>
  <c r="BC24" s="1"/>
  <c r="BC65"/>
  <c r="BC26"/>
  <c r="BC85"/>
  <c r="AX52"/>
  <c r="AX53" s="1"/>
  <c r="BP48"/>
  <c r="BP71"/>
  <c r="BP70"/>
  <c r="AB57"/>
  <c r="AB43"/>
  <c r="AB64"/>
  <c r="AB22"/>
  <c r="AB65"/>
  <c r="AB47"/>
  <c r="AB25"/>
  <c r="AB24" s="1"/>
  <c r="AC16"/>
  <c r="AB74"/>
  <c r="AB63"/>
  <c r="AB26"/>
  <c r="AB85"/>
  <c r="BU92" i="11"/>
  <c r="BU25"/>
  <c r="BU24" s="1"/>
  <c r="BO57"/>
  <c r="BO25"/>
  <c r="BO24" s="1"/>
  <c r="BO63"/>
  <c r="BO74"/>
  <c r="BO64"/>
  <c r="BO82"/>
  <c r="BO26"/>
  <c r="BO85"/>
  <c r="BO92"/>
  <c r="BC64"/>
  <c r="BC85"/>
  <c r="BC25"/>
  <c r="BC24" s="1"/>
  <c r="BC63"/>
  <c r="BC92"/>
  <c r="BC74"/>
  <c r="BC65"/>
  <c r="BC26"/>
  <c r="AU37" i="8"/>
  <c r="BC43" i="1"/>
  <c r="BC57"/>
  <c r="BC92"/>
  <c r="BC26"/>
  <c r="BC63"/>
  <c r="BC64"/>
  <c r="BC96"/>
  <c r="BC74"/>
  <c r="AA74" i="6"/>
  <c r="AY43"/>
  <c r="AY65"/>
  <c r="AY83"/>
  <c r="AY85"/>
  <c r="AY57"/>
  <c r="AY74"/>
  <c r="AY82"/>
  <c r="AY26"/>
  <c r="BC48"/>
  <c r="BC69"/>
  <c r="CF26" i="1"/>
  <c r="BV25"/>
  <c r="BV24" s="1"/>
  <c r="CJ57"/>
  <c r="CJ82"/>
  <c r="CJ26"/>
  <c r="BB68"/>
  <c r="BB69"/>
  <c r="BB48"/>
  <c r="AH92"/>
  <c r="AH57"/>
  <c r="AH63"/>
  <c r="AH74"/>
  <c r="BL64" i="5"/>
  <c r="BL85"/>
  <c r="BL43"/>
  <c r="BL74"/>
  <c r="BL96"/>
  <c r="BL65"/>
  <c r="BL25"/>
  <c r="BL24" s="1"/>
  <c r="BY70"/>
  <c r="BY68"/>
  <c r="BY69"/>
  <c r="BY71"/>
  <c r="AN43"/>
  <c r="AN82"/>
  <c r="AN96"/>
  <c r="AN57"/>
  <c r="AN63"/>
  <c r="AN52"/>
  <c r="AN54" s="1"/>
  <c r="AN64"/>
  <c r="AN25"/>
  <c r="AN24" s="1"/>
  <c r="AN85"/>
  <c r="BP63" i="10"/>
  <c r="BP52"/>
  <c r="BP54" s="1"/>
  <c r="BP25"/>
  <c r="BP24" s="1"/>
  <c r="BO36" i="8"/>
  <c r="BO45"/>
  <c r="BO35"/>
  <c r="CI58"/>
  <c r="BA82" i="6"/>
  <c r="BC65"/>
  <c r="BE63"/>
  <c r="AY96"/>
  <c r="AV68"/>
  <c r="AV69"/>
  <c r="AV70"/>
  <c r="AV48"/>
  <c r="AJ24"/>
  <c r="BN24"/>
  <c r="AX24"/>
  <c r="BF24"/>
  <c r="CD24"/>
  <c r="CF25" i="1"/>
  <c r="CF24" s="1"/>
  <c r="AH26"/>
  <c r="AH64"/>
  <c r="AK85"/>
  <c r="AP65"/>
  <c r="AX74"/>
  <c r="CK68"/>
  <c r="CI43"/>
  <c r="CI57"/>
  <c r="CI63"/>
  <c r="CI25"/>
  <c r="CI24" s="1"/>
  <c r="CI96"/>
  <c r="CI52"/>
  <c r="CI53" s="1"/>
  <c r="CI85"/>
  <c r="BT57"/>
  <c r="BT64"/>
  <c r="BT25"/>
  <c r="BT24" s="1"/>
  <c r="BT82"/>
  <c r="AO44"/>
  <c r="AW68"/>
  <c r="AW71"/>
  <c r="BI71" i="5"/>
  <c r="BV54"/>
  <c r="BV53"/>
  <c r="BY26" i="6"/>
  <c r="AY25"/>
  <c r="AY24" s="1"/>
  <c r="BC82"/>
  <c r="BE57"/>
  <c r="CE43"/>
  <c r="CE52"/>
  <c r="CE53" s="1"/>
  <c r="CE83"/>
  <c r="CE26"/>
  <c r="CE74"/>
  <c r="CE96"/>
  <c r="CE57"/>
  <c r="CE92"/>
  <c r="CE65"/>
  <c r="CE85"/>
  <c r="BQ43"/>
  <c r="BQ64"/>
  <c r="BQ82"/>
  <c r="BQ65"/>
  <c r="BQ96"/>
  <c r="BQ52"/>
  <c r="BQ53" s="1"/>
  <c r="BQ92"/>
  <c r="BQ25"/>
  <c r="BQ24" s="1"/>
  <c r="BO48"/>
  <c r="BO69"/>
  <c r="BO70"/>
  <c r="BO71"/>
  <c r="AB28" i="5"/>
  <c r="AH74"/>
  <c r="AX63"/>
  <c r="BB57"/>
  <c r="BI69"/>
  <c r="BK85"/>
  <c r="CG70"/>
  <c r="BV43"/>
  <c r="BV44" s="1"/>
  <c r="BV74"/>
  <c r="BV96"/>
  <c r="BV82"/>
  <c r="BV57"/>
  <c r="BV85"/>
  <c r="BQ43"/>
  <c r="BQ96"/>
  <c r="BQ63"/>
  <c r="BQ82"/>
  <c r="AH52"/>
  <c r="AH53" s="1"/>
  <c r="BJ69" i="10"/>
  <c r="BZ48"/>
  <c r="BZ70"/>
  <c r="BZ71"/>
  <c r="BZ69"/>
  <c r="BN48"/>
  <c r="BN68"/>
  <c r="BN70"/>
  <c r="BN71"/>
  <c r="BN69"/>
  <c r="BY48" i="11"/>
  <c r="BY71"/>
  <c r="BY68"/>
  <c r="BY69"/>
  <c r="BY70"/>
  <c r="CE36" i="8"/>
  <c r="CE37"/>
  <c r="CE38"/>
  <c r="CE52"/>
  <c r="AM36"/>
  <c r="AM38"/>
  <c r="BA43" i="6"/>
  <c r="BA64"/>
  <c r="BA85"/>
  <c r="BA26"/>
  <c r="BA65"/>
  <c r="BA96"/>
  <c r="BA74"/>
  <c r="BE85"/>
  <c r="AW70"/>
  <c r="BE65"/>
  <c r="BC43"/>
  <c r="BC57"/>
  <c r="BC63"/>
  <c r="BC74"/>
  <c r="BC64"/>
  <c r="BC92"/>
  <c r="BC26"/>
  <c r="AK92" i="1"/>
  <c r="CF65"/>
  <c r="BK43"/>
  <c r="BK96"/>
  <c r="BK74"/>
  <c r="BK57"/>
  <c r="BK82"/>
  <c r="BK65"/>
  <c r="BK25"/>
  <c r="BK24" s="1"/>
  <c r="BR48"/>
  <c r="BR70"/>
  <c r="AV64" i="5"/>
  <c r="AV82"/>
  <c r="AV85"/>
  <c r="AV57"/>
  <c r="AV92"/>
  <c r="AV25"/>
  <c r="AV24" s="1"/>
  <c r="BW52" i="10"/>
  <c r="BW53" s="1"/>
  <c r="BW96"/>
  <c r="BW63"/>
  <c r="BW74"/>
  <c r="BW82"/>
  <c r="BW25"/>
  <c r="BW65"/>
  <c r="BW85"/>
  <c r="BW26"/>
  <c r="CI37" i="8"/>
  <c r="BP48" i="6"/>
  <c r="BP69"/>
  <c r="BP70"/>
  <c r="BP71"/>
  <c r="AN25"/>
  <c r="AN26"/>
  <c r="AN52"/>
  <c r="AN65"/>
  <c r="AS82" i="1"/>
  <c r="CF63"/>
  <c r="CJ85"/>
  <c r="CD63"/>
  <c r="CD64"/>
  <c r="BM68"/>
  <c r="BM69"/>
  <c r="AC32"/>
  <c r="AC30" s="1"/>
  <c r="AB30"/>
  <c r="BV69" i="5"/>
  <c r="AH43"/>
  <c r="AA48" i="10"/>
  <c r="AA69"/>
  <c r="AA71"/>
  <c r="AA68"/>
  <c r="AY92" i="6"/>
  <c r="AU65"/>
  <c r="AU82"/>
  <c r="AU52"/>
  <c r="AU53" s="1"/>
  <c r="AU57"/>
  <c r="AU25"/>
  <c r="AU24" s="1"/>
  <c r="AM52"/>
  <c r="AM57"/>
  <c r="AM63"/>
  <c r="AM85"/>
  <c r="AM74"/>
  <c r="AG83"/>
  <c r="AG85"/>
  <c r="AG57"/>
  <c r="AG65"/>
  <c r="CA25" i="1"/>
  <c r="CA24" s="1"/>
  <c r="AH25"/>
  <c r="AH24" s="1"/>
  <c r="AK64"/>
  <c r="AP64"/>
  <c r="AS65"/>
  <c r="AY64"/>
  <c r="BB71"/>
  <c r="BK92"/>
  <c r="BM70"/>
  <c r="BY85"/>
  <c r="BY57"/>
  <c r="CA74"/>
  <c r="CJ74"/>
  <c r="CD96"/>
  <c r="CG48"/>
  <c r="CG70"/>
  <c r="CG71"/>
  <c r="BA47"/>
  <c r="AL24" i="6"/>
  <c r="AQ82"/>
  <c r="BT82"/>
  <c r="CC85"/>
  <c r="AG63"/>
  <c r="AM64"/>
  <c r="AQ92"/>
  <c r="AU63"/>
  <c r="BA57"/>
  <c r="BN65"/>
  <c r="BV52"/>
  <c r="BV44" s="1"/>
  <c r="BV64"/>
  <c r="BV25"/>
  <c r="BV24" s="1"/>
  <c r="AW43"/>
  <c r="AW52"/>
  <c r="AW54" s="1"/>
  <c r="AW96"/>
  <c r="AW57"/>
  <c r="AW26"/>
  <c r="AW63"/>
  <c r="AW64"/>
  <c r="AW83"/>
  <c r="AW74"/>
  <c r="AQ43"/>
  <c r="AG52"/>
  <c r="CA48"/>
  <c r="CA71"/>
  <c r="BH68"/>
  <c r="BH48"/>
  <c r="BH71"/>
  <c r="BA68"/>
  <c r="BA69"/>
  <c r="BT26" i="1"/>
  <c r="AJ92"/>
  <c r="AK63"/>
  <c r="AM53"/>
  <c r="AR92"/>
  <c r="AW70"/>
  <c r="AY63"/>
  <c r="BB70"/>
  <c r="BK85"/>
  <c r="BL69"/>
  <c r="BM64"/>
  <c r="BQ64"/>
  <c r="CJ64"/>
  <c r="AR96"/>
  <c r="AG82"/>
  <c r="AG85"/>
  <c r="AG92"/>
  <c r="AG64"/>
  <c r="AG26"/>
  <c r="BV26" i="5"/>
  <c r="BQ25"/>
  <c r="BQ24" s="1"/>
  <c r="BI68"/>
  <c r="BI39" s="1"/>
  <c r="BI72" s="1"/>
  <c r="BL63"/>
  <c r="BT82"/>
  <c r="BV63"/>
  <c r="BP65"/>
  <c r="BP63"/>
  <c r="BP52"/>
  <c r="BP53" s="1"/>
  <c r="BW57" i="10"/>
  <c r="BX43" i="11"/>
  <c r="BX63"/>
  <c r="BX82"/>
  <c r="BX25"/>
  <c r="BX24" s="1"/>
  <c r="BX52"/>
  <c r="BX54" s="1"/>
  <c r="BX57"/>
  <c r="BX85"/>
  <c r="BX26"/>
  <c r="BX96"/>
  <c r="BX92"/>
  <c r="AZ43"/>
  <c r="AZ52"/>
  <c r="AZ54" s="1"/>
  <c r="AZ25"/>
  <c r="AZ24" s="1"/>
  <c r="AZ26"/>
  <c r="AZ63"/>
  <c r="AZ82"/>
  <c r="AZ96"/>
  <c r="AZ64"/>
  <c r="AZ92"/>
  <c r="AZ65"/>
  <c r="AZ74"/>
  <c r="AZ57"/>
  <c r="AA54"/>
  <c r="CA36" i="8"/>
  <c r="CA37"/>
  <c r="CA38"/>
  <c r="AL38"/>
  <c r="BE43" i="6"/>
  <c r="BE92"/>
  <c r="BE26"/>
  <c r="BE82"/>
  <c r="BE64"/>
  <c r="BS48"/>
  <c r="BS70"/>
  <c r="BS71"/>
  <c r="BS47" s="1"/>
  <c r="BV96" i="1"/>
  <c r="BV57"/>
  <c r="AJ44"/>
  <c r="BA25" i="6"/>
  <c r="BA24" s="1"/>
  <c r="CK69" i="1"/>
  <c r="AP96"/>
  <c r="AP92"/>
  <c r="AP57"/>
  <c r="AP25"/>
  <c r="AP24" s="1"/>
  <c r="AP74"/>
  <c r="BV71" i="5"/>
  <c r="AA57"/>
  <c r="AH96"/>
  <c r="AH82"/>
  <c r="AH26"/>
  <c r="AH85"/>
  <c r="AH92"/>
  <c r="AH64"/>
  <c r="AH25"/>
  <c r="AH24" s="1"/>
  <c r="AH44" i="10"/>
  <c r="BR65" i="6"/>
  <c r="BR43"/>
  <c r="BR44" s="1"/>
  <c r="BR26"/>
  <c r="BR74"/>
  <c r="BY43" i="1"/>
  <c r="BY96"/>
  <c r="BY25"/>
  <c r="BY24" s="1"/>
  <c r="BY63"/>
  <c r="BY82"/>
  <c r="AO82"/>
  <c r="AO96"/>
  <c r="AO85"/>
  <c r="AO26"/>
  <c r="AO92"/>
  <c r="AO64"/>
  <c r="AI25" i="5"/>
  <c r="AI24" s="1"/>
  <c r="BB63"/>
  <c r="BK43"/>
  <c r="BK52"/>
  <c r="BK54" s="1"/>
  <c r="BK82"/>
  <c r="BK64"/>
  <c r="BK65"/>
  <c r="BK74"/>
  <c r="BK25"/>
  <c r="BK24" s="1"/>
  <c r="BW92" i="10"/>
  <c r="CA48"/>
  <c r="CA71"/>
  <c r="CA47" s="1"/>
  <c r="CA70"/>
  <c r="CA68"/>
  <c r="BE25" i="6"/>
  <c r="BE24" s="1"/>
  <c r="AR24"/>
  <c r="BE83"/>
  <c r="AI82"/>
  <c r="AN92"/>
  <c r="AQ65"/>
  <c r="BS69"/>
  <c r="CE70"/>
  <c r="AQ96"/>
  <c r="CI43"/>
  <c r="CI52"/>
  <c r="CI54" s="1"/>
  <c r="CI63"/>
  <c r="BU43"/>
  <c r="BU96"/>
  <c r="BU63"/>
  <c r="BU64"/>
  <c r="BU65"/>
  <c r="BU52"/>
  <c r="BU53" s="1"/>
  <c r="BU92"/>
  <c r="BU83"/>
  <c r="BU82"/>
  <c r="BJ52"/>
  <c r="BJ53" s="1"/>
  <c r="BJ74"/>
  <c r="BJ43"/>
  <c r="BJ25"/>
  <c r="BJ24" s="1"/>
  <c r="BJ83"/>
  <c r="BJ26"/>
  <c r="BE52"/>
  <c r="BE54" s="1"/>
  <c r="BA52"/>
  <c r="BA53" s="1"/>
  <c r="BG48"/>
  <c r="BG69"/>
  <c r="BG39" s="1"/>
  <c r="BG72" s="1"/>
  <c r="AB70"/>
  <c r="AC17"/>
  <c r="AC39" s="1"/>
  <c r="AB39"/>
  <c r="AB72" s="1"/>
  <c r="CJ25" i="1"/>
  <c r="CJ24" s="1"/>
  <c r="BM26"/>
  <c r="AO25"/>
  <c r="AO24" s="1"/>
  <c r="AJ82"/>
  <c r="AO65"/>
  <c r="AR85"/>
  <c r="AW69"/>
  <c r="BC85"/>
  <c r="BM63"/>
  <c r="BQ63"/>
  <c r="BT85"/>
  <c r="BU71"/>
  <c r="CA64"/>
  <c r="CD85"/>
  <c r="BM96"/>
  <c r="CF96"/>
  <c r="BM52"/>
  <c r="BH43"/>
  <c r="BH96"/>
  <c r="BH65"/>
  <c r="BH92"/>
  <c r="BC52"/>
  <c r="BC53" s="1"/>
  <c r="AY43"/>
  <c r="AY44" s="1"/>
  <c r="AY96"/>
  <c r="AY65"/>
  <c r="AY74"/>
  <c r="AY82"/>
  <c r="AY57"/>
  <c r="AY25"/>
  <c r="AY24" s="1"/>
  <c r="AR52"/>
  <c r="AR53" s="1"/>
  <c r="CK48"/>
  <c r="BZ48"/>
  <c r="BZ69"/>
  <c r="BU48"/>
  <c r="BP68"/>
  <c r="BP70"/>
  <c r="BG25" i="5"/>
  <c r="BG24" s="1"/>
  <c r="BB26"/>
  <c r="AV26"/>
  <c r="AH63"/>
  <c r="AN92"/>
  <c r="AV74"/>
  <c r="BK57"/>
  <c r="BL57"/>
  <c r="BT57"/>
  <c r="BU39"/>
  <c r="BU72" s="1"/>
  <c r="CA71"/>
  <c r="CG65"/>
  <c r="BT43"/>
  <c r="BO43"/>
  <c r="BO44" s="1"/>
  <c r="BO52"/>
  <c r="BO54" s="1"/>
  <c r="BO65"/>
  <c r="BO74"/>
  <c r="BO82"/>
  <c r="BO25"/>
  <c r="BO24" s="1"/>
  <c r="BO57"/>
  <c r="BH96"/>
  <c r="BH63"/>
  <c r="BH52"/>
  <c r="BH43"/>
  <c r="BH57"/>
  <c r="BH26"/>
  <c r="BH64"/>
  <c r="BH82"/>
  <c r="BB43"/>
  <c r="AX74"/>
  <c r="AX85"/>
  <c r="AX57"/>
  <c r="AB53"/>
  <c r="AB44"/>
  <c r="CG48"/>
  <c r="CG69"/>
  <c r="CB68"/>
  <c r="CB69"/>
  <c r="CB71"/>
  <c r="BV48"/>
  <c r="BE48"/>
  <c r="BE70"/>
  <c r="BE47" s="1"/>
  <c r="BE69"/>
  <c r="AY48"/>
  <c r="AY68"/>
  <c r="AY71"/>
  <c r="CH54"/>
  <c r="BR54"/>
  <c r="BH54"/>
  <c r="AR54"/>
  <c r="BL54"/>
  <c r="AX26" i="10"/>
  <c r="I89" i="2"/>
  <c r="AB63" i="5"/>
  <c r="CH39" i="8"/>
  <c r="BG26" i="6"/>
  <c r="AL26"/>
  <c r="BK82"/>
  <c r="CG82"/>
  <c r="BF83"/>
  <c r="AJ85"/>
  <c r="AT85"/>
  <c r="BF85"/>
  <c r="BS85"/>
  <c r="AK57"/>
  <c r="BF65"/>
  <c r="BK74"/>
  <c r="BK57"/>
  <c r="BO64"/>
  <c r="BS65"/>
  <c r="BW70"/>
  <c r="CA65"/>
  <c r="CG74"/>
  <c r="CK74"/>
  <c r="AL96"/>
  <c r="BI44"/>
  <c r="CG25" i="1"/>
  <c r="CG24" s="1"/>
  <c r="CC26"/>
  <c r="BN25"/>
  <c r="BN24" s="1"/>
  <c r="BE26"/>
  <c r="AU25"/>
  <c r="AU24" s="1"/>
  <c r="AM57"/>
  <c r="AN64"/>
  <c r="BE63"/>
  <c r="BJ65"/>
  <c r="BO64"/>
  <c r="BW63"/>
  <c r="CC85"/>
  <c r="CG92"/>
  <c r="CG65"/>
  <c r="AK85" i="5"/>
  <c r="AT65"/>
  <c r="AB36"/>
  <c r="AB37" s="1"/>
  <c r="AZ71"/>
  <c r="BG39"/>
  <c r="BG72" s="1"/>
  <c r="BR70"/>
  <c r="BS69"/>
  <c r="BS39" s="1"/>
  <c r="BS72" s="1"/>
  <c r="BX82"/>
  <c r="CJ69"/>
  <c r="AB69"/>
  <c r="CH63"/>
  <c r="CH65"/>
  <c r="CD64"/>
  <c r="BU52"/>
  <c r="BU65"/>
  <c r="BU82"/>
  <c r="BF43"/>
  <c r="BF52"/>
  <c r="BF85"/>
  <c r="AR54" i="10"/>
  <c r="AT54"/>
  <c r="BH68"/>
  <c r="BH70"/>
  <c r="BH69"/>
  <c r="BH71"/>
  <c r="BH48"/>
  <c r="AB48"/>
  <c r="AB70"/>
  <c r="AC17"/>
  <c r="AC71" s="1"/>
  <c r="AB39"/>
  <c r="AB72" s="1"/>
  <c r="AB36"/>
  <c r="AB37" s="1"/>
  <c r="AB68"/>
  <c r="BE85" i="11"/>
  <c r="BS69"/>
  <c r="BS48"/>
  <c r="BS70"/>
  <c r="BS71"/>
  <c r="AO24" i="6"/>
  <c r="CG44"/>
  <c r="AJ44"/>
  <c r="CD24" i="5"/>
  <c r="BE24"/>
  <c r="BX44"/>
  <c r="BN43"/>
  <c r="BN64"/>
  <c r="BE52" i="10"/>
  <c r="BE54" s="1"/>
  <c r="BE63"/>
  <c r="BE65"/>
  <c r="BE82"/>
  <c r="BE85"/>
  <c r="BE92"/>
  <c r="BE57"/>
  <c r="BE26"/>
  <c r="CD43" i="11"/>
  <c r="CD85"/>
  <c r="CD25"/>
  <c r="CD24" s="1"/>
  <c r="CD57"/>
  <c r="CD92"/>
  <c r="CD63"/>
  <c r="CD26"/>
  <c r="CD52"/>
  <c r="CD74"/>
  <c r="CD96"/>
  <c r="CD82"/>
  <c r="CD64"/>
  <c r="AY57"/>
  <c r="AY63"/>
  <c r="AY64"/>
  <c r="AY74"/>
  <c r="AY92"/>
  <c r="AY25"/>
  <c r="AY24" s="1"/>
  <c r="AY65"/>
  <c r="AY26"/>
  <c r="AY82"/>
  <c r="CE68"/>
  <c r="CE71"/>
  <c r="CE69"/>
  <c r="CE70"/>
  <c r="BP48"/>
  <c r="BP69"/>
  <c r="BP70"/>
  <c r="BP71"/>
  <c r="BD48"/>
  <c r="BD70"/>
  <c r="BD69"/>
  <c r="BD71"/>
  <c r="AP85"/>
  <c r="AP92"/>
  <c r="AP26"/>
  <c r="AP57"/>
  <c r="AP65"/>
  <c r="AP25"/>
  <c r="AP24" s="1"/>
  <c r="AP64"/>
  <c r="CB74" i="6"/>
  <c r="CG64"/>
  <c r="CK57"/>
  <c r="BG96"/>
  <c r="CG96"/>
  <c r="BO44"/>
  <c r="BO82" i="1"/>
  <c r="BQ47"/>
  <c r="BN24" i="5"/>
  <c r="BL39"/>
  <c r="BL72" s="1"/>
  <c r="BN74"/>
  <c r="CD71"/>
  <c r="CJ96"/>
  <c r="CJ64"/>
  <c r="CJ85"/>
  <c r="CB96"/>
  <c r="CB57"/>
  <c r="CB85"/>
  <c r="BD65"/>
  <c r="BD64"/>
  <c r="AT43"/>
  <c r="AT44" s="1"/>
  <c r="AT57"/>
  <c r="AL43"/>
  <c r="AL82"/>
  <c r="AL25"/>
  <c r="AL24" s="1"/>
  <c r="BE74" i="10"/>
  <c r="BE96"/>
  <c r="BZ52"/>
  <c r="BZ74"/>
  <c r="BZ96"/>
  <c r="BZ64"/>
  <c r="BZ65"/>
  <c r="BS52"/>
  <c r="BS63"/>
  <c r="BS82"/>
  <c r="BS96"/>
  <c r="BS74"/>
  <c r="BS64"/>
  <c r="BS25"/>
  <c r="BS24" s="1"/>
  <c r="BK52"/>
  <c r="BK53" s="1"/>
  <c r="BK74"/>
  <c r="BK82"/>
  <c r="BK25"/>
  <c r="BK24" s="1"/>
  <c r="BK64"/>
  <c r="BD68" i="11"/>
  <c r="BJ71"/>
  <c r="BJ68"/>
  <c r="CK24" i="6"/>
  <c r="CG63"/>
  <c r="CK96"/>
  <c r="BO74" i="1"/>
  <c r="CC24" i="5"/>
  <c r="BD24"/>
  <c r="BX96"/>
  <c r="BR96"/>
  <c r="BR43"/>
  <c r="BR44" s="1"/>
  <c r="BR65"/>
  <c r="BR92"/>
  <c r="AS52"/>
  <c r="AS96"/>
  <c r="AS92"/>
  <c r="BE64" i="10"/>
  <c r="AX48"/>
  <c r="AX68"/>
  <c r="AX69"/>
  <c r="AX70"/>
  <c r="AP52"/>
  <c r="AP53" s="1"/>
  <c r="AP92"/>
  <c r="AP26"/>
  <c r="AP57"/>
  <c r="AP43"/>
  <c r="AP63"/>
  <c r="AP74"/>
  <c r="BE57" i="11"/>
  <c r="BP43"/>
  <c r="BP52"/>
  <c r="BP54" s="1"/>
  <c r="BP64"/>
  <c r="BP82"/>
  <c r="BP26"/>
  <c r="BP96"/>
  <c r="BP25"/>
  <c r="BP24" s="1"/>
  <c r="BP74"/>
  <c r="BP85"/>
  <c r="BP63"/>
  <c r="AW57"/>
  <c r="AW25"/>
  <c r="AW24" s="1"/>
  <c r="AW85"/>
  <c r="CJ48"/>
  <c r="CJ68"/>
  <c r="CJ70"/>
  <c r="BV48"/>
  <c r="BV70"/>
  <c r="F6" i="12"/>
  <c r="D6" s="1"/>
  <c r="AJ63" i="5"/>
  <c r="AR85"/>
  <c r="AY74"/>
  <c r="AY63"/>
  <c r="AB74"/>
  <c r="AB64"/>
  <c r="AS25" i="10"/>
  <c r="AS24" s="1"/>
  <c r="AJ74"/>
  <c r="AK82"/>
  <c r="AR82"/>
  <c r="AS85"/>
  <c r="AW85"/>
  <c r="AZ68"/>
  <c r="CH65"/>
  <c r="CH96"/>
  <c r="BR52"/>
  <c r="BR54" s="1"/>
  <c r="BR96"/>
  <c r="CB71"/>
  <c r="CB48"/>
  <c r="BJ43" i="11"/>
  <c r="BJ44" s="1"/>
  <c r="BJ57"/>
  <c r="BJ74"/>
  <c r="BJ63"/>
  <c r="BJ82"/>
  <c r="BJ26"/>
  <c r="AX43"/>
  <c r="AX57"/>
  <c r="AX63"/>
  <c r="AX64"/>
  <c r="AX25"/>
  <c r="AX24" s="1"/>
  <c r="AX52"/>
  <c r="AX82"/>
  <c r="CK48"/>
  <c r="CK68"/>
  <c r="CK69"/>
  <c r="AY48"/>
  <c r="AY69"/>
  <c r="AY39" s="1"/>
  <c r="AY72" s="1"/>
  <c r="AQ43"/>
  <c r="AQ85"/>
  <c r="AQ92"/>
  <c r="AQ57"/>
  <c r="AQ25"/>
  <c r="AQ24" s="1"/>
  <c r="AQ65"/>
  <c r="AI74"/>
  <c r="AI82"/>
  <c r="AI43"/>
  <c r="AI85"/>
  <c r="AI63"/>
  <c r="AI25"/>
  <c r="AI24" s="1"/>
  <c r="AK53"/>
  <c r="BF53"/>
  <c r="AA53"/>
  <c r="BH53"/>
  <c r="BD53"/>
  <c r="CF16" i="8"/>
  <c r="BP16"/>
  <c r="AZ16"/>
  <c r="CI52" i="10"/>
  <c r="CI53" s="1"/>
  <c r="CI57"/>
  <c r="CI85"/>
  <c r="AW52"/>
  <c r="AW44" s="1"/>
  <c r="AW43"/>
  <c r="CF48"/>
  <c r="CF68"/>
  <c r="CF70"/>
  <c r="BZ43" i="11"/>
  <c r="BZ25"/>
  <c r="BZ24" s="1"/>
  <c r="BZ74"/>
  <c r="BZ26"/>
  <c r="BZ82"/>
  <c r="BZ64"/>
  <c r="BN43"/>
  <c r="BN63"/>
  <c r="BN64"/>
  <c r="BN65"/>
  <c r="BN52"/>
  <c r="BN54" s="1"/>
  <c r="BN85"/>
  <c r="BN25"/>
  <c r="BN24" s="1"/>
  <c r="BH43"/>
  <c r="BH44" s="1"/>
  <c r="BH63"/>
  <c r="BH74"/>
  <c r="BH64"/>
  <c r="BH82"/>
  <c r="BH25"/>
  <c r="BH24" s="1"/>
  <c r="BH65"/>
  <c r="BH85"/>
  <c r="CH48"/>
  <c r="CH68"/>
  <c r="CA48"/>
  <c r="BU48"/>
  <c r="BU71"/>
  <c r="BU68"/>
  <c r="AV43"/>
  <c r="AV57"/>
  <c r="AV85"/>
  <c r="AV26"/>
  <c r="AV63"/>
  <c r="AV92"/>
  <c r="AV52"/>
  <c r="AV64"/>
  <c r="AV96"/>
  <c r="AN43"/>
  <c r="AN74"/>
  <c r="AN82"/>
  <c r="AN25"/>
  <c r="AN24" s="1"/>
  <c r="AN85"/>
  <c r="AN63"/>
  <c r="AN16" i="8"/>
  <c r="AV16"/>
  <c r="BD16"/>
  <c r="BL16"/>
  <c r="BT16"/>
  <c r="CB16"/>
  <c r="CJ16"/>
  <c r="AG16"/>
  <c r="AO16"/>
  <c r="AW16"/>
  <c r="BE16"/>
  <c r="BM16"/>
  <c r="BU16"/>
  <c r="CC16"/>
  <c r="CK16"/>
  <c r="AH16"/>
  <c r="AP16"/>
  <c r="AX16"/>
  <c r="BF16"/>
  <c r="BN16"/>
  <c r="BV16"/>
  <c r="CD16"/>
  <c r="AK16"/>
  <c r="AS16"/>
  <c r="BA16"/>
  <c r="BI16"/>
  <c r="BQ16"/>
  <c r="BY16"/>
  <c r="CG16"/>
  <c r="CC52" i="10"/>
  <c r="CC54" s="1"/>
  <c r="CC63"/>
  <c r="BU52"/>
  <c r="BU54" s="1"/>
  <c r="BU82"/>
  <c r="BU92"/>
  <c r="BL69"/>
  <c r="BL39" s="1"/>
  <c r="BL72" s="1"/>
  <c r="BL48"/>
  <c r="BL71"/>
  <c r="CF43" i="11"/>
  <c r="CF52"/>
  <c r="CF53" s="1"/>
  <c r="CF92"/>
  <c r="CF26"/>
  <c r="CF63"/>
  <c r="CF74"/>
  <c r="CG48"/>
  <c r="CG68"/>
  <c r="CG69"/>
  <c r="CG70"/>
  <c r="BH48"/>
  <c r="BH70"/>
  <c r="AU52"/>
  <c r="AU53" s="1"/>
  <c r="AU74"/>
  <c r="AU43"/>
  <c r="AU82"/>
  <c r="AU85"/>
  <c r="AU63"/>
  <c r="AU26"/>
  <c r="AM64"/>
  <c r="AM26"/>
  <c r="AM65"/>
  <c r="AM52"/>
  <c r="AM74"/>
  <c r="AM92"/>
  <c r="AJ52" i="5"/>
  <c r="AJ54" s="1"/>
  <c r="BB39" i="10"/>
  <c r="BB72" s="1"/>
  <c r="BO82"/>
  <c r="BO63"/>
  <c r="CD85"/>
  <c r="CF71"/>
  <c r="AW96"/>
  <c r="BK48"/>
  <c r="BK68"/>
  <c r="BK70"/>
  <c r="BZ92" i="11"/>
  <c r="CA70"/>
  <c r="CA39" s="1"/>
  <c r="CA72" s="1"/>
  <c r="CF85"/>
  <c r="CG71"/>
  <c r="CF96"/>
  <c r="CE57"/>
  <c r="CE64"/>
  <c r="CE26"/>
  <c r="BS57"/>
  <c r="BS74"/>
  <c r="BS25"/>
  <c r="BS24" s="1"/>
  <c r="BS63"/>
  <c r="BS82"/>
  <c r="BS26"/>
  <c r="BS64"/>
  <c r="BS85"/>
  <c r="BZ69"/>
  <c r="BZ48"/>
  <c r="BM48"/>
  <c r="BM68"/>
  <c r="BM69"/>
  <c r="BM70"/>
  <c r="BB71"/>
  <c r="BB68"/>
  <c r="BW16" i="8"/>
  <c r="BG16"/>
  <c r="AQ16"/>
  <c r="BD44" i="11"/>
  <c r="BG69" i="10"/>
  <c r="AY96"/>
  <c r="BD92" i="11"/>
  <c r="BD65"/>
  <c r="BL92"/>
  <c r="BL65"/>
  <c r="BQ65"/>
  <c r="BR68"/>
  <c r="BR47" s="1"/>
  <c r="BT70"/>
  <c r="CB85"/>
  <c r="CB64"/>
  <c r="CC68"/>
  <c r="CF70"/>
  <c r="CI71"/>
  <c r="CJ96"/>
  <c r="AA65"/>
  <c r="CB52"/>
  <c r="BL52"/>
  <c r="BL54" s="1"/>
  <c r="CI48"/>
  <c r="BJ64" i="10"/>
  <c r="BD82" i="11"/>
  <c r="BD63"/>
  <c r="BI69"/>
  <c r="BL82"/>
  <c r="BL63"/>
  <c r="BT68"/>
  <c r="BT39" s="1"/>
  <c r="BT72" s="1"/>
  <c r="CB74"/>
  <c r="CB57"/>
  <c r="CF68"/>
  <c r="CJ65"/>
  <c r="AA96"/>
  <c r="AA63"/>
  <c r="BF44"/>
  <c r="E89" i="2"/>
  <c r="AF6" i="12"/>
  <c r="AD54" i="8"/>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BR48" i="6"/>
  <c r="BR70"/>
  <c r="BR71"/>
  <c r="BR68"/>
  <c r="BR69"/>
  <c r="AV65" i="1"/>
  <c r="AV92"/>
  <c r="AV96"/>
  <c r="AV52"/>
  <c r="AV63"/>
  <c r="AV74"/>
  <c r="AV85"/>
  <c r="AV57"/>
  <c r="AV26"/>
  <c r="AV43"/>
  <c r="AV82"/>
  <c r="AL44"/>
  <c r="AL54"/>
  <c r="BI43" i="5"/>
  <c r="BI96"/>
  <c r="BI26"/>
  <c r="BI63"/>
  <c r="BI65"/>
  <c r="BI92"/>
  <c r="BI25"/>
  <c r="BI24" s="1"/>
  <c r="BI64"/>
  <c r="BI85"/>
  <c r="BI82"/>
  <c r="BX26" i="6"/>
  <c r="AA24"/>
  <c r="BT47"/>
  <c r="BX65"/>
  <c r="CF65"/>
  <c r="AH96"/>
  <c r="CC68"/>
  <c r="CC69"/>
  <c r="CC70"/>
  <c r="CC71"/>
  <c r="CC48"/>
  <c r="AO43"/>
  <c r="AO44" s="1"/>
  <c r="AO96"/>
  <c r="AO64"/>
  <c r="AO65"/>
  <c r="AO74"/>
  <c r="AO63"/>
  <c r="AO82"/>
  <c r="CA53" i="5"/>
  <c r="AQ96"/>
  <c r="AQ74"/>
  <c r="AQ52"/>
  <c r="AQ43"/>
  <c r="AQ57"/>
  <c r="AQ64"/>
  <c r="AQ85"/>
  <c r="AQ26"/>
  <c r="AQ82"/>
  <c r="AQ25"/>
  <c r="AQ24" s="1"/>
  <c r="AQ92"/>
  <c r="AQ65"/>
  <c r="AI24" i="10"/>
  <c r="AQ24"/>
  <c r="BO24"/>
  <c r="BW24"/>
  <c r="CE24"/>
  <c r="AK24"/>
  <c r="BA24"/>
  <c r="BY24"/>
  <c r="CG24"/>
  <c r="AH24"/>
  <c r="AA24"/>
  <c r="BM24"/>
  <c r="CC24"/>
  <c r="AL24"/>
  <c r="AJ24"/>
  <c r="AZ24"/>
  <c r="BX24"/>
  <c r="CF24"/>
  <c r="AR24"/>
  <c r="CI24"/>
  <c r="CK53" i="6"/>
  <c r="CI53"/>
  <c r="CG53"/>
  <c r="CC53"/>
  <c r="CA53"/>
  <c r="BS53"/>
  <c r="BO53"/>
  <c r="AY53"/>
  <c r="AK53"/>
  <c r="BR53"/>
  <c r="AR53"/>
  <c r="AT53"/>
  <c r="AG53"/>
  <c r="AJ53"/>
  <c r="BZ44"/>
  <c r="BN54"/>
  <c r="BJ54"/>
  <c r="BE68"/>
  <c r="BE69"/>
  <c r="BE70"/>
  <c r="BE48"/>
  <c r="AA65"/>
  <c r="AA47"/>
  <c r="AA43"/>
  <c r="AA83"/>
  <c r="AA22"/>
  <c r="AA57"/>
  <c r="AB16"/>
  <c r="AA64"/>
  <c r="AA85"/>
  <c r="AV64" i="1"/>
  <c r="BY39"/>
  <c r="BY72" s="1"/>
  <c r="BY47"/>
  <c r="BX57"/>
  <c r="BX85"/>
  <c r="BX52"/>
  <c r="BX64"/>
  <c r="BX74"/>
  <c r="BX82"/>
  <c r="BX25"/>
  <c r="BX24" s="1"/>
  <c r="BX96"/>
  <c r="BX63"/>
  <c r="BX26"/>
  <c r="BX43"/>
  <c r="AV68"/>
  <c r="AV70"/>
  <c r="AV48"/>
  <c r="AV69"/>
  <c r="AV71"/>
  <c r="AZ54" i="5"/>
  <c r="AZ53"/>
  <c r="BZ48"/>
  <c r="BZ68"/>
  <c r="BZ71"/>
  <c r="BZ69"/>
  <c r="BZ70"/>
  <c r="BK48"/>
  <c r="BK69"/>
  <c r="BK68"/>
  <c r="BK70"/>
  <c r="BK71"/>
  <c r="BF69"/>
  <c r="BF70"/>
  <c r="BF68"/>
  <c r="BF71"/>
  <c r="CH48" i="6"/>
  <c r="CH70"/>
  <c r="CH71"/>
  <c r="CH68"/>
  <c r="BX39" i="5"/>
  <c r="BX72" s="1"/>
  <c r="BU68" i="6"/>
  <c r="BU69"/>
  <c r="BU71"/>
  <c r="BU48"/>
  <c r="AA26"/>
  <c r="AA52" s="1"/>
  <c r="AA54" s="1"/>
  <c r="AL53" i="1"/>
  <c r="CB65"/>
  <c r="CB92"/>
  <c r="CB96"/>
  <c r="CB52"/>
  <c r="CB63"/>
  <c r="CB74"/>
  <c r="CB43"/>
  <c r="CB64"/>
  <c r="CB26"/>
  <c r="BY54" i="5"/>
  <c r="BY53"/>
  <c r="BY69" i="10"/>
  <c r="BY70"/>
  <c r="BY71"/>
  <c r="BY48"/>
  <c r="BY68"/>
  <c r="BI69"/>
  <c r="BI70"/>
  <c r="BI71"/>
  <c r="BI48"/>
  <c r="BI68"/>
  <c r="AH57" i="6"/>
  <c r="AH52"/>
  <c r="AH53" s="1"/>
  <c r="AH63"/>
  <c r="AH83"/>
  <c r="AH43"/>
  <c r="AH65"/>
  <c r="AH92"/>
  <c r="AH25"/>
  <c r="AH24" s="1"/>
  <c r="AH26"/>
  <c r="AH82"/>
  <c r="AH64"/>
  <c r="BK39" i="8"/>
  <c r="AH74" i="6"/>
  <c r="BR54"/>
  <c r="BZ48"/>
  <c r="BZ70"/>
  <c r="BZ71"/>
  <c r="BZ68"/>
  <c r="AW68"/>
  <c r="AW48"/>
  <c r="AW69"/>
  <c r="AN24"/>
  <c r="BI24"/>
  <c r="AM24"/>
  <c r="BC24"/>
  <c r="BK24"/>
  <c r="CA24"/>
  <c r="CI24"/>
  <c r="AQ24"/>
  <c r="BO24"/>
  <c r="BW24"/>
  <c r="CE24"/>
  <c r="BR63" i="1"/>
  <c r="BR64"/>
  <c r="BR74"/>
  <c r="BR52"/>
  <c r="BR96"/>
  <c r="BR57"/>
  <c r="BR85"/>
  <c r="BR82"/>
  <c r="BR65"/>
  <c r="BR47"/>
  <c r="BR92"/>
  <c r="BR25"/>
  <c r="BR24" s="1"/>
  <c r="BR26"/>
  <c r="BD68"/>
  <c r="BD70"/>
  <c r="BD71"/>
  <c r="BD48"/>
  <c r="BD69"/>
  <c r="AY70"/>
  <c r="AY71"/>
  <c r="AY48"/>
  <c r="AY68"/>
  <c r="AY69"/>
  <c r="CH69" i="6"/>
  <c r="CJ92"/>
  <c r="CJ85"/>
  <c r="CJ96"/>
  <c r="CJ57"/>
  <c r="CJ63"/>
  <c r="CJ64"/>
  <c r="CJ83"/>
  <c r="CJ26"/>
  <c r="CJ52"/>
  <c r="CJ43"/>
  <c r="CJ25"/>
  <c r="CJ24" s="1"/>
  <c r="CF92"/>
  <c r="CF47"/>
  <c r="CF57"/>
  <c r="CF82"/>
  <c r="CF63"/>
  <c r="CF43"/>
  <c r="CF85"/>
  <c r="CF96"/>
  <c r="CF64"/>
  <c r="CF83"/>
  <c r="CF25"/>
  <c r="CF24" s="1"/>
  <c r="CF52"/>
  <c r="CB92"/>
  <c r="CB85"/>
  <c r="CB96"/>
  <c r="CB57"/>
  <c r="CB63"/>
  <c r="CB82"/>
  <c r="CB64"/>
  <c r="CB26"/>
  <c r="CB52"/>
  <c r="CB43"/>
  <c r="CB83"/>
  <c r="CB25"/>
  <c r="CB24" s="1"/>
  <c r="BX92"/>
  <c r="BX57"/>
  <c r="BX82"/>
  <c r="BX63"/>
  <c r="BX43"/>
  <c r="BX64"/>
  <c r="BX83"/>
  <c r="BX25"/>
  <c r="BX24" s="1"/>
  <c r="BX52"/>
  <c r="BX74"/>
  <c r="BT92"/>
  <c r="BT85"/>
  <c r="BT96"/>
  <c r="BT57"/>
  <c r="BT63"/>
  <c r="BT74"/>
  <c r="BT26"/>
  <c r="BT52"/>
  <c r="BT64"/>
  <c r="BT43"/>
  <c r="BT65"/>
  <c r="BT25"/>
  <c r="BT24" s="1"/>
  <c r="BP92"/>
  <c r="BP57"/>
  <c r="BP82"/>
  <c r="BP63"/>
  <c r="BP43"/>
  <c r="BP74"/>
  <c r="BP25"/>
  <c r="BP24" s="1"/>
  <c r="BP96"/>
  <c r="BP85"/>
  <c r="BP52"/>
  <c r="BP83"/>
  <c r="BL92"/>
  <c r="BL85"/>
  <c r="BL96"/>
  <c r="BL57"/>
  <c r="BL63"/>
  <c r="BL74"/>
  <c r="BL26"/>
  <c r="BL52"/>
  <c r="BL65"/>
  <c r="BL83"/>
  <c r="BL43"/>
  <c r="BL25"/>
  <c r="BL24" s="1"/>
  <c r="BH92"/>
  <c r="BH57"/>
  <c r="BH82"/>
  <c r="BH43"/>
  <c r="BH25"/>
  <c r="BH24" s="1"/>
  <c r="BH63"/>
  <c r="BH74"/>
  <c r="BH52"/>
  <c r="BD92"/>
  <c r="BD85"/>
  <c r="BD96"/>
  <c r="BD83"/>
  <c r="BD26"/>
  <c r="BD52"/>
  <c r="BD53" s="1"/>
  <c r="BD43"/>
  <c r="BD57"/>
  <c r="BD65"/>
  <c r="BD25"/>
  <c r="BD24" s="1"/>
  <c r="AZ92"/>
  <c r="AZ82"/>
  <c r="AZ43"/>
  <c r="AZ96"/>
  <c r="AZ64"/>
  <c r="AZ85"/>
  <c r="AZ65"/>
  <c r="AZ83"/>
  <c r="AZ25"/>
  <c r="AZ24" s="1"/>
  <c r="AZ52"/>
  <c r="AZ63"/>
  <c r="AZ74"/>
  <c r="AV92"/>
  <c r="AV85"/>
  <c r="AV96"/>
  <c r="AV57"/>
  <c r="AV82"/>
  <c r="AV63"/>
  <c r="AV74"/>
  <c r="AV26"/>
  <c r="AV52"/>
  <c r="AV53" s="1"/>
  <c r="AV65"/>
  <c r="AV43"/>
  <c r="AV83"/>
  <c r="AV25"/>
  <c r="AV24" s="1"/>
  <c r="BB48"/>
  <c r="BB70"/>
  <c r="BB69"/>
  <c r="BB71"/>
  <c r="CE44" i="1"/>
  <c r="CE53"/>
  <c r="CE54"/>
  <c r="BU53"/>
  <c r="BU44"/>
  <c r="BA53"/>
  <c r="CA48"/>
  <c r="CA69"/>
  <c r="CA71"/>
  <c r="BI74" i="5"/>
  <c r="CB25" i="10"/>
  <c r="CB24" s="1"/>
  <c r="CB63"/>
  <c r="CB64"/>
  <c r="CB74"/>
  <c r="CB26"/>
  <c r="CB96"/>
  <c r="CB65"/>
  <c r="CB92"/>
  <c r="CB43"/>
  <c r="CB57"/>
  <c r="CB85"/>
  <c r="CB82"/>
  <c r="CB52"/>
  <c r="BH82"/>
  <c r="BH57"/>
  <c r="BH85"/>
  <c r="BH43"/>
  <c r="BH64"/>
  <c r="BH74"/>
  <c r="BH26"/>
  <c r="BH96"/>
  <c r="BH65"/>
  <c r="BH92"/>
  <c r="BH52"/>
  <c r="BH53" s="1"/>
  <c r="BH63"/>
  <c r="BH25"/>
  <c r="BH24" s="1"/>
  <c r="BN68" i="11"/>
  <c r="BN69"/>
  <c r="BN70"/>
  <c r="BN48"/>
  <c r="BN71"/>
  <c r="BJ48" i="6"/>
  <c r="BJ70"/>
  <c r="BJ71"/>
  <c r="BJ68"/>
  <c r="BJ69"/>
  <c r="BF82" i="1"/>
  <c r="BF52"/>
  <c r="BF65"/>
  <c r="BF92"/>
  <c r="BF43"/>
  <c r="BF64"/>
  <c r="BF85"/>
  <c r="BF26"/>
  <c r="BF96"/>
  <c r="BF74"/>
  <c r="BF63"/>
  <c r="BF47"/>
  <c r="BF25"/>
  <c r="BF24" s="1"/>
  <c r="BX85" i="6"/>
  <c r="BH64"/>
  <c r="CK68"/>
  <c r="CK69"/>
  <c r="CK70"/>
  <c r="CK71"/>
  <c r="CK48"/>
  <c r="BM68"/>
  <c r="BM71"/>
  <c r="BM48"/>
  <c r="BM70"/>
  <c r="AP52"/>
  <c r="AP54" s="1"/>
  <c r="AP43"/>
  <c r="AP96"/>
  <c r="AP74"/>
  <c r="AP85"/>
  <c r="AP25"/>
  <c r="AP24" s="1"/>
  <c r="AP57"/>
  <c r="AP92"/>
  <c r="AP83"/>
  <c r="AP26"/>
  <c r="AP65"/>
  <c r="AC33"/>
  <c r="AD33" s="1"/>
  <c r="AB69"/>
  <c r="AB71"/>
  <c r="AC30"/>
  <c r="AD32"/>
  <c r="AV25" i="1"/>
  <c r="AV24" s="1"/>
  <c r="BX92"/>
  <c r="CA68"/>
  <c r="BM53" i="5"/>
  <c r="BM54"/>
  <c r="BI52"/>
  <c r="CG54" i="10"/>
  <c r="AI64" i="6"/>
  <c r="AI85"/>
  <c r="CH63" i="1"/>
  <c r="CH64"/>
  <c r="CH74"/>
  <c r="CH52"/>
  <c r="CH96"/>
  <c r="CH57"/>
  <c r="CH85"/>
  <c r="CH82"/>
  <c r="CH65"/>
  <c r="CH92"/>
  <c r="CH25"/>
  <c r="CH24" s="1"/>
  <c r="BV82"/>
  <c r="BV52"/>
  <c r="BV65"/>
  <c r="BV92"/>
  <c r="BV43"/>
  <c r="BV64"/>
  <c r="BV85"/>
  <c r="BV26"/>
  <c r="BK54"/>
  <c r="CI48"/>
  <c r="CI69"/>
  <c r="AC65" i="5"/>
  <c r="BJ52"/>
  <c r="BJ63"/>
  <c r="BJ43"/>
  <c r="BJ64"/>
  <c r="BJ74"/>
  <c r="BJ25"/>
  <c r="BJ24" s="1"/>
  <c r="BJ57"/>
  <c r="BJ85"/>
  <c r="BJ82"/>
  <c r="BJ26"/>
  <c r="BJ65"/>
  <c r="BB68"/>
  <c r="BB48"/>
  <c r="BB71"/>
  <c r="BB69"/>
  <c r="CH92" i="6"/>
  <c r="CH82"/>
  <c r="CH57"/>
  <c r="CH85"/>
  <c r="CH96"/>
  <c r="CH63"/>
  <c r="BZ92"/>
  <c r="BZ82"/>
  <c r="BZ57"/>
  <c r="BZ85"/>
  <c r="BZ96"/>
  <c r="BZ63"/>
  <c r="BR92"/>
  <c r="BR82"/>
  <c r="BR57"/>
  <c r="BR85"/>
  <c r="BR96"/>
  <c r="BR63"/>
  <c r="BJ92"/>
  <c r="BJ82"/>
  <c r="BJ57"/>
  <c r="BJ85"/>
  <c r="BJ96"/>
  <c r="BB92"/>
  <c r="BB82"/>
  <c r="BB85"/>
  <c r="BB96"/>
  <c r="CD48"/>
  <c r="CD70"/>
  <c r="CD71"/>
  <c r="BY68"/>
  <c r="BY69"/>
  <c r="BT39"/>
  <c r="BT72" s="1"/>
  <c r="BN48"/>
  <c r="BN70"/>
  <c r="BN71"/>
  <c r="AX48"/>
  <c r="AX70"/>
  <c r="BW43" i="5"/>
  <c r="BW57"/>
  <c r="BW85"/>
  <c r="BW63"/>
  <c r="BW52"/>
  <c r="BW26"/>
  <c r="BW82"/>
  <c r="BW92"/>
  <c r="BW64"/>
  <c r="BS43"/>
  <c r="BS52"/>
  <c r="BS64"/>
  <c r="BS74"/>
  <c r="BS25"/>
  <c r="BS24" s="1"/>
  <c r="BS65"/>
  <c r="BS92"/>
  <c r="BS82"/>
  <c r="BS57"/>
  <c r="BS85"/>
  <c r="BS96"/>
  <c r="BS63"/>
  <c r="BL44"/>
  <c r="BL53"/>
  <c r="AC68"/>
  <c r="AD33"/>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AC69"/>
  <c r="AC70"/>
  <c r="AC71"/>
  <c r="AC57"/>
  <c r="CF54" i="10"/>
  <c r="BZ54"/>
  <c r="AW54"/>
  <c r="AC32"/>
  <c r="AB30"/>
  <c r="BI71" i="6"/>
  <c r="BN69"/>
  <c r="BZ65"/>
  <c r="CH65"/>
  <c r="BB63" i="1"/>
  <c r="BB64"/>
  <c r="BB74"/>
  <c r="BB52"/>
  <c r="BB96"/>
  <c r="BB57"/>
  <c r="BB85"/>
  <c r="BB82"/>
  <c r="BB65"/>
  <c r="BB92"/>
  <c r="BB25"/>
  <c r="BB24" s="1"/>
  <c r="CB68"/>
  <c r="CB70"/>
  <c r="CB48"/>
  <c r="CB69"/>
  <c r="CB71"/>
  <c r="BW70"/>
  <c r="BW71"/>
  <c r="BW48"/>
  <c r="BW68"/>
  <c r="AZ71"/>
  <c r="AZ69"/>
  <c r="AZ68"/>
  <c r="AZ70"/>
  <c r="CD82" i="5"/>
  <c r="CD26"/>
  <c r="CD57"/>
  <c r="CD85"/>
  <c r="CD52"/>
  <c r="CD96"/>
  <c r="CD65"/>
  <c r="CD92"/>
  <c r="BZ52"/>
  <c r="BZ63"/>
  <c r="BZ43"/>
  <c r="BZ96"/>
  <c r="BZ64"/>
  <c r="BZ74"/>
  <c r="BZ65"/>
  <c r="BZ92"/>
  <c r="BZ25"/>
  <c r="BZ24" s="1"/>
  <c r="BZ57"/>
  <c r="BZ85"/>
  <c r="BZ26"/>
  <c r="BZ82"/>
  <c r="BP57"/>
  <c r="BP85"/>
  <c r="BP25"/>
  <c r="BP24" s="1"/>
  <c r="BP96"/>
  <c r="BP64"/>
  <c r="BP74"/>
  <c r="BP26"/>
  <c r="BP43"/>
  <c r="BP82"/>
  <c r="AR44"/>
  <c r="AR53"/>
  <c r="CG64" i="11"/>
  <c r="CG74"/>
  <c r="CG52"/>
  <c r="CG82"/>
  <c r="CG43"/>
  <c r="CG92"/>
  <c r="CG25"/>
  <c r="CG24" s="1"/>
  <c r="CG96"/>
  <c r="CG26"/>
  <c r="CG65"/>
  <c r="CG85"/>
  <c r="CG57"/>
  <c r="CG63"/>
  <c r="BQ52"/>
  <c r="BQ43"/>
  <c r="BQ25"/>
  <c r="BQ24" s="1"/>
  <c r="BQ57"/>
  <c r="BQ85"/>
  <c r="BQ96"/>
  <c r="BQ26"/>
  <c r="BQ63"/>
  <c r="BQ82"/>
  <c r="BQ64"/>
  <c r="BA52"/>
  <c r="BA43"/>
  <c r="BA25"/>
  <c r="BA24" s="1"/>
  <c r="BA57"/>
  <c r="BA85"/>
  <c r="BA26"/>
  <c r="BA63"/>
  <c r="BA82"/>
  <c r="BA96"/>
  <c r="BA65"/>
  <c r="BA92"/>
  <c r="BA74"/>
  <c r="BM46" i="12"/>
  <c r="AY46"/>
  <c r="W46"/>
  <c r="AR46"/>
  <c r="P46"/>
  <c r="BF46"/>
  <c r="I46"/>
  <c r="AD46"/>
  <c r="AK46"/>
  <c r="CI83" i="6"/>
  <c r="CA83"/>
  <c r="BS83"/>
  <c r="BK83"/>
  <c r="BC83"/>
  <c r="AU83"/>
  <c r="AM83"/>
  <c r="CG83"/>
  <c r="BY83"/>
  <c r="BQ83"/>
  <c r="BI83"/>
  <c r="BA83"/>
  <c r="AS83"/>
  <c r="AK83"/>
  <c r="BB65"/>
  <c r="BI69"/>
  <c r="BJ64"/>
  <c r="BY71"/>
  <c r="AG43"/>
  <c r="AG44" s="1"/>
  <c r="AG96"/>
  <c r="AG92"/>
  <c r="BJ47" i="1"/>
  <c r="BJ39"/>
  <c r="BJ72" s="1"/>
  <c r="CA53"/>
  <c r="AN53"/>
  <c r="AN54"/>
  <c r="CF71"/>
  <c r="CF69"/>
  <c r="CF68"/>
  <c r="CF70"/>
  <c r="BH71"/>
  <c r="BH69"/>
  <c r="BC48"/>
  <c r="BC69"/>
  <c r="BC68"/>
  <c r="BC70"/>
  <c r="BW25" i="5"/>
  <c r="BW24" s="1"/>
  <c r="BW96"/>
  <c r="BC43"/>
  <c r="BC52"/>
  <c r="BC64"/>
  <c r="BC74"/>
  <c r="BC25"/>
  <c r="BC24" s="1"/>
  <c r="BC65"/>
  <c r="BC92"/>
  <c r="BC82"/>
  <c r="BC57"/>
  <c r="BC85"/>
  <c r="BC96"/>
  <c r="BC63"/>
  <c r="AZ96"/>
  <c r="AZ57"/>
  <c r="AZ85"/>
  <c r="AZ25"/>
  <c r="AZ24" s="1"/>
  <c r="AZ64"/>
  <c r="AZ74"/>
  <c r="AZ26"/>
  <c r="AZ43"/>
  <c r="AZ44" s="1"/>
  <c r="AZ82"/>
  <c r="AZ63"/>
  <c r="AZ65"/>
  <c r="AZ92"/>
  <c r="BZ83" i="6"/>
  <c r="BB64"/>
  <c r="BJ63"/>
  <c r="BY70"/>
  <c r="CD92"/>
  <c r="CD57"/>
  <c r="CD63"/>
  <c r="BV92"/>
  <c r="BV57"/>
  <c r="BV63"/>
  <c r="BN92"/>
  <c r="BN57"/>
  <c r="BN63"/>
  <c r="BF92"/>
  <c r="AX92"/>
  <c r="CG68"/>
  <c r="CG69"/>
  <c r="BV48"/>
  <c r="BV70"/>
  <c r="BV71"/>
  <c r="BQ68"/>
  <c r="BQ69"/>
  <c r="BF48"/>
  <c r="BF70"/>
  <c r="BF39"/>
  <c r="BF72" s="1"/>
  <c r="AN85"/>
  <c r="AN96"/>
  <c r="AN64"/>
  <c r="AO54"/>
  <c r="AK54"/>
  <c r="AL54"/>
  <c r="AG54"/>
  <c r="CK54"/>
  <c r="CG54"/>
  <c r="CC54"/>
  <c r="CA54"/>
  <c r="BY54"/>
  <c r="BU54"/>
  <c r="BO54"/>
  <c r="CH43" i="1"/>
  <c r="BL65"/>
  <c r="BL92"/>
  <c r="BL96"/>
  <c r="BL52"/>
  <c r="BL63"/>
  <c r="BL74"/>
  <c r="BH57"/>
  <c r="BH85"/>
  <c r="BH52"/>
  <c r="BH64"/>
  <c r="BH74"/>
  <c r="BH82"/>
  <c r="BH25"/>
  <c r="BH24" s="1"/>
  <c r="BH63"/>
  <c r="BH26"/>
  <c r="AM44"/>
  <c r="CJ68"/>
  <c r="CJ70"/>
  <c r="CJ69"/>
  <c r="CJ71"/>
  <c r="CE70"/>
  <c r="CE71"/>
  <c r="CE48"/>
  <c r="CE68"/>
  <c r="CE69"/>
  <c r="BS26" i="5"/>
  <c r="BW74"/>
  <c r="BH48"/>
  <c r="BH71"/>
  <c r="BH69"/>
  <c r="BH68"/>
  <c r="BH70"/>
  <c r="BC48"/>
  <c r="BC69"/>
  <c r="BC68"/>
  <c r="AY47" i="10"/>
  <c r="AY39"/>
  <c r="AY72" s="1"/>
  <c r="CK68"/>
  <c r="CK48"/>
  <c r="CK71"/>
  <c r="CK69"/>
  <c r="CK70"/>
  <c r="BU68"/>
  <c r="BU48"/>
  <c r="BU71"/>
  <c r="BU69"/>
  <c r="BU70"/>
  <c r="BE68"/>
  <c r="BE48"/>
  <c r="BE71"/>
  <c r="BE69"/>
  <c r="BE70"/>
  <c r="CD82" i="1"/>
  <c r="CD52"/>
  <c r="CD65"/>
  <c r="CD92"/>
  <c r="BW44"/>
  <c r="BW53"/>
  <c r="BN82"/>
  <c r="BN52"/>
  <c r="BN65"/>
  <c r="BN92"/>
  <c r="AX82"/>
  <c r="AX52"/>
  <c r="AX65"/>
  <c r="AX92"/>
  <c r="AT44"/>
  <c r="AT53"/>
  <c r="BL68"/>
  <c r="BL70"/>
  <c r="BG70"/>
  <c r="BG71"/>
  <c r="BG48"/>
  <c r="BG68"/>
  <c r="AU43"/>
  <c r="AU64"/>
  <c r="AU85"/>
  <c r="AU65"/>
  <c r="AU74"/>
  <c r="AU82"/>
  <c r="AB64"/>
  <c r="AC16"/>
  <c r="AX39" i="5"/>
  <c r="AX72" s="1"/>
  <c r="BL47"/>
  <c r="CI43"/>
  <c r="CI52"/>
  <c r="CI64"/>
  <c r="CI74"/>
  <c r="CI25"/>
  <c r="CI24" s="1"/>
  <c r="CI96"/>
  <c r="CI65"/>
  <c r="CI92"/>
  <c r="CI82"/>
  <c r="CF54"/>
  <c r="BY43"/>
  <c r="BY44" s="1"/>
  <c r="BY26"/>
  <c r="BY63"/>
  <c r="BY96"/>
  <c r="BY64"/>
  <c r="BY74"/>
  <c r="BY65"/>
  <c r="BY92"/>
  <c r="BY25"/>
  <c r="BY24" s="1"/>
  <c r="BR53"/>
  <c r="BP71"/>
  <c r="BP48"/>
  <c r="BP69"/>
  <c r="AP52"/>
  <c r="AP63"/>
  <c r="AP43"/>
  <c r="AP96"/>
  <c r="AP64"/>
  <c r="AP85"/>
  <c r="AP26"/>
  <c r="AP57"/>
  <c r="AI96"/>
  <c r="AI74"/>
  <c r="AI57"/>
  <c r="AI52"/>
  <c r="AI64"/>
  <c r="AI85"/>
  <c r="AI26"/>
  <c r="CD39" i="10"/>
  <c r="CD72" s="1"/>
  <c r="BX82"/>
  <c r="BX57"/>
  <c r="BX85"/>
  <c r="BX43"/>
  <c r="BX64"/>
  <c r="BX74"/>
  <c r="BX26"/>
  <c r="BX96"/>
  <c r="BX65"/>
  <c r="BX92"/>
  <c r="BX52"/>
  <c r="BX63"/>
  <c r="BM54"/>
  <c r="BF64"/>
  <c r="BF74"/>
  <c r="BF96"/>
  <c r="BF65"/>
  <c r="BF92"/>
  <c r="BF25"/>
  <c r="BF24" s="1"/>
  <c r="BF82"/>
  <c r="BF43"/>
  <c r="BF44" s="1"/>
  <c r="BF63"/>
  <c r="BF85"/>
  <c r="BF26"/>
  <c r="BF57"/>
  <c r="CA68" i="6"/>
  <c r="CB39"/>
  <c r="CB72" s="1"/>
  <c r="CE68"/>
  <c r="CF39"/>
  <c r="CF72" s="1"/>
  <c r="CI68"/>
  <c r="AM96"/>
  <c r="AU96"/>
  <c r="CA96"/>
  <c r="CI96"/>
  <c r="AU43"/>
  <c r="AM43"/>
  <c r="BA39" i="1"/>
  <c r="BA72" s="1"/>
  <c r="BQ39"/>
  <c r="BQ72" s="1"/>
  <c r="CD74"/>
  <c r="CD57"/>
  <c r="CJ65"/>
  <c r="CJ92"/>
  <c r="CJ96"/>
  <c r="CJ52"/>
  <c r="CJ63"/>
  <c r="BT65"/>
  <c r="BT92"/>
  <c r="BT96"/>
  <c r="BT52"/>
  <c r="BT63"/>
  <c r="BM53"/>
  <c r="BM54"/>
  <c r="BD65"/>
  <c r="BD92"/>
  <c r="BD96"/>
  <c r="BD52"/>
  <c r="BD63"/>
  <c r="AW44"/>
  <c r="AW54"/>
  <c r="BP71"/>
  <c r="BP69"/>
  <c r="BK48"/>
  <c r="BK69"/>
  <c r="BK47" s="1"/>
  <c r="AP52"/>
  <c r="AP43"/>
  <c r="AP63"/>
  <c r="AH52"/>
  <c r="AH43"/>
  <c r="AA64"/>
  <c r="AA74"/>
  <c r="AA65"/>
  <c r="AA26"/>
  <c r="AA52" s="1"/>
  <c r="CF57" i="5"/>
  <c r="CF85"/>
  <c r="CF25"/>
  <c r="CF24" s="1"/>
  <c r="CF63"/>
  <c r="CF64"/>
  <c r="CF74"/>
  <c r="CF26"/>
  <c r="CF43"/>
  <c r="CF44" s="1"/>
  <c r="CF82"/>
  <c r="CB44"/>
  <c r="CB53"/>
  <c r="CB54"/>
  <c r="AX82"/>
  <c r="AX26"/>
  <c r="AX96"/>
  <c r="AX52"/>
  <c r="AX65"/>
  <c r="AX92"/>
  <c r="BO48"/>
  <c r="BO70"/>
  <c r="BO71"/>
  <c r="BO68"/>
  <c r="BF39" i="10"/>
  <c r="BF72" s="1"/>
  <c r="BL25"/>
  <c r="BL24" s="1"/>
  <c r="BL63"/>
  <c r="BL64"/>
  <c r="BL74"/>
  <c r="BL26"/>
  <c r="BL96"/>
  <c r="BL65"/>
  <c r="BL92"/>
  <c r="BL43"/>
  <c r="BL57"/>
  <c r="BL85"/>
  <c r="BL82"/>
  <c r="BL52"/>
  <c r="AZ54"/>
  <c r="BF39" i="1"/>
  <c r="BF72" s="1"/>
  <c r="BN96"/>
  <c r="CI54"/>
  <c r="BZ63"/>
  <c r="BZ64"/>
  <c r="BZ74"/>
  <c r="BZ52"/>
  <c r="BZ96"/>
  <c r="BZ57"/>
  <c r="BZ85"/>
  <c r="BS44"/>
  <c r="BS54"/>
  <c r="BJ63"/>
  <c r="BJ64"/>
  <c r="BJ74"/>
  <c r="BJ52"/>
  <c r="BJ96"/>
  <c r="BJ57"/>
  <c r="BJ85"/>
  <c r="BT68"/>
  <c r="BT70"/>
  <c r="BO70"/>
  <c r="BO71"/>
  <c r="BO48"/>
  <c r="BO68"/>
  <c r="AS52"/>
  <c r="AS74"/>
  <c r="AS57"/>
  <c r="AS64"/>
  <c r="AS85"/>
  <c r="AK52"/>
  <c r="AA48"/>
  <c r="AA69"/>
  <c r="AA39"/>
  <c r="CH53" i="5"/>
  <c r="AI43"/>
  <c r="CI48"/>
  <c r="CI68"/>
  <c r="CI69"/>
  <c r="CI39" s="1"/>
  <c r="CI72" s="1"/>
  <c r="BT68"/>
  <c r="BT69"/>
  <c r="BT70"/>
  <c r="BS39" i="10"/>
  <c r="BS72" s="1"/>
  <c r="BS47"/>
  <c r="P55" i="12"/>
  <c r="AY55"/>
  <c r="W55"/>
  <c r="AR55"/>
  <c r="BF55"/>
  <c r="I55"/>
  <c r="AD55"/>
  <c r="AK55"/>
  <c r="AB82" i="1"/>
  <c r="CF57"/>
  <c r="CF85"/>
  <c r="CF52"/>
  <c r="CF64"/>
  <c r="CF74"/>
  <c r="CF82"/>
  <c r="BP57"/>
  <c r="BP85"/>
  <c r="BP52"/>
  <c r="BP64"/>
  <c r="BP74"/>
  <c r="BP82"/>
  <c r="AZ57"/>
  <c r="AZ85"/>
  <c r="AZ52"/>
  <c r="AZ64"/>
  <c r="AZ74"/>
  <c r="AZ82"/>
  <c r="BX71"/>
  <c r="BX69"/>
  <c r="BS48"/>
  <c r="BS69"/>
  <c r="AN96"/>
  <c r="AN43"/>
  <c r="AN44" s="1"/>
  <c r="AG96"/>
  <c r="AG43"/>
  <c r="AG44" s="1"/>
  <c r="BY57" i="5"/>
  <c r="CK53"/>
  <c r="BN82"/>
  <c r="BN26"/>
  <c r="BN52"/>
  <c r="BN65"/>
  <c r="BN92"/>
  <c r="BG43"/>
  <c r="BG57"/>
  <c r="BG85"/>
  <c r="BG96"/>
  <c r="BG63"/>
  <c r="BG47"/>
  <c r="BG52"/>
  <c r="BG26"/>
  <c r="AW53"/>
  <c r="CH68"/>
  <c r="CH48"/>
  <c r="CH71"/>
  <c r="BV64" i="10"/>
  <c r="BV74"/>
  <c r="BV96"/>
  <c r="BV65"/>
  <c r="BV92"/>
  <c r="BV25"/>
  <c r="BV24" s="1"/>
  <c r="BV82"/>
  <c r="BV43"/>
  <c r="BV63"/>
  <c r="BV85"/>
  <c r="BV26"/>
  <c r="BV57"/>
  <c r="AX68" i="11"/>
  <c r="AX69"/>
  <c r="AX70"/>
  <c r="AX48"/>
  <c r="AX71"/>
  <c r="CJ47" i="5"/>
  <c r="AW74"/>
  <c r="AW64"/>
  <c r="AY53"/>
  <c r="BD63"/>
  <c r="BM74"/>
  <c r="BM64"/>
  <c r="BO53"/>
  <c r="BR85"/>
  <c r="BR57"/>
  <c r="BT63"/>
  <c r="BV92"/>
  <c r="BV65"/>
  <c r="BW68"/>
  <c r="BX54"/>
  <c r="CC74"/>
  <c r="CC64"/>
  <c r="CH85"/>
  <c r="CH57"/>
  <c r="CJ63"/>
  <c r="BK96"/>
  <c r="BT96"/>
  <c r="CK43"/>
  <c r="CK44" s="1"/>
  <c r="CK96"/>
  <c r="BU43"/>
  <c r="BU96"/>
  <c r="BE43"/>
  <c r="BE96"/>
  <c r="AL52"/>
  <c r="AA52"/>
  <c r="AZ63" i="10"/>
  <c r="CH26"/>
  <c r="CH57"/>
  <c r="CH85"/>
  <c r="CH63"/>
  <c r="CH43"/>
  <c r="CH25"/>
  <c r="CH24" s="1"/>
  <c r="CH82"/>
  <c r="BR26"/>
  <c r="BR57"/>
  <c r="BR85"/>
  <c r="BR63"/>
  <c r="BR43"/>
  <c r="BR44" s="1"/>
  <c r="BR25"/>
  <c r="BR24" s="1"/>
  <c r="BR82"/>
  <c r="BB26"/>
  <c r="BB57"/>
  <c r="BB85"/>
  <c r="BB63"/>
  <c r="BB47"/>
  <c r="BB43"/>
  <c r="BB25"/>
  <c r="BB24" s="1"/>
  <c r="BB82"/>
  <c r="AX64"/>
  <c r="AX74"/>
  <c r="AX96"/>
  <c r="AX65"/>
  <c r="AX92"/>
  <c r="AX25"/>
  <c r="AX24" s="1"/>
  <c r="AX82"/>
  <c r="AX43"/>
  <c r="AX63"/>
  <c r="AS54"/>
  <c r="AU74"/>
  <c r="AU92"/>
  <c r="AU52"/>
  <c r="AU53" s="1"/>
  <c r="AU57"/>
  <c r="AU43"/>
  <c r="AU82"/>
  <c r="AU25"/>
  <c r="AU24" s="1"/>
  <c r="AU65"/>
  <c r="AM74"/>
  <c r="AM92"/>
  <c r="AM52"/>
  <c r="AM53" s="1"/>
  <c r="AM57"/>
  <c r="AM43"/>
  <c r="AM82"/>
  <c r="AM25"/>
  <c r="AM24" s="1"/>
  <c r="AM65"/>
  <c r="CC96" i="11"/>
  <c r="CC52"/>
  <c r="CC63"/>
  <c r="CC43"/>
  <c r="CC64"/>
  <c r="CC74"/>
  <c r="CC57"/>
  <c r="CC82"/>
  <c r="CC65"/>
  <c r="CC85"/>
  <c r="CC26"/>
  <c r="BM96"/>
  <c r="BM52"/>
  <c r="BM43"/>
  <c r="BM64"/>
  <c r="BM74"/>
  <c r="BM65"/>
  <c r="BM92"/>
  <c r="BM82"/>
  <c r="BM26"/>
  <c r="BM63"/>
  <c r="AW96"/>
  <c r="AW52"/>
  <c r="AW43"/>
  <c r="AW64"/>
  <c r="AW74"/>
  <c r="AW65"/>
  <c r="AW92"/>
  <c r="AW82"/>
  <c r="AW26"/>
  <c r="AW63"/>
  <c r="AH52"/>
  <c r="AH43"/>
  <c r="AH96"/>
  <c r="AH57"/>
  <c r="AH82"/>
  <c r="AH25"/>
  <c r="AH24" s="1"/>
  <c r="AH63"/>
  <c r="AH64"/>
  <c r="AH85"/>
  <c r="AH26"/>
  <c r="AH74"/>
  <c r="AH92"/>
  <c r="AR185" i="12"/>
  <c r="W185"/>
  <c r="BF185"/>
  <c r="AK185"/>
  <c r="P185"/>
  <c r="AY185"/>
  <c r="AD185"/>
  <c r="I185"/>
  <c r="CI82" i="1"/>
  <c r="CK85"/>
  <c r="CK57"/>
  <c r="AW85" i="5"/>
  <c r="AW57"/>
  <c r="BM85"/>
  <c r="BM57"/>
  <c r="CB70"/>
  <c r="CC85"/>
  <c r="CC57"/>
  <c r="CJ52"/>
  <c r="BT52"/>
  <c r="BD52"/>
  <c r="CB48"/>
  <c r="BN48"/>
  <c r="AA48"/>
  <c r="BJ96" i="10"/>
  <c r="CF82"/>
  <c r="CF57"/>
  <c r="CF85"/>
  <c r="CF43"/>
  <c r="CF44" s="1"/>
  <c r="CF64"/>
  <c r="CF74"/>
  <c r="CF26"/>
  <c r="CF96"/>
  <c r="CF65"/>
  <c r="CF92"/>
  <c r="BP82"/>
  <c r="BP57"/>
  <c r="BP85"/>
  <c r="BP43"/>
  <c r="BP64"/>
  <c r="BP74"/>
  <c r="BP26"/>
  <c r="BP96"/>
  <c r="BP65"/>
  <c r="BP92"/>
  <c r="AN54"/>
  <c r="CC68"/>
  <c r="CC48"/>
  <c r="CC71"/>
  <c r="BM68"/>
  <c r="BM48"/>
  <c r="BM71"/>
  <c r="AW68"/>
  <c r="AW48"/>
  <c r="AW71"/>
  <c r="CD69" i="11"/>
  <c r="CD71"/>
  <c r="CD68"/>
  <c r="CD48"/>
  <c r="BF6" i="12"/>
  <c r="BA83" i="11" s="1"/>
  <c r="AK6" i="12"/>
  <c r="P6"/>
  <c r="BT83" i="1" s="1"/>
  <c r="AY6" i="12"/>
  <c r="BH86" i="10" s="1"/>
  <c r="AR6" i="12"/>
  <c r="CF83" i="10" s="1"/>
  <c r="W6" i="12"/>
  <c r="BH86" i="1" s="1"/>
  <c r="BM6" i="12"/>
  <c r="CG86" i="11" s="1"/>
  <c r="AD6" i="12"/>
  <c r="CC43" i="5"/>
  <c r="CC96"/>
  <c r="BM43"/>
  <c r="BM44" s="1"/>
  <c r="BM96"/>
  <c r="AW43"/>
  <c r="AW96"/>
  <c r="AD32"/>
  <c r="BZ26" i="10"/>
  <c r="BZ57"/>
  <c r="BZ85"/>
  <c r="BZ63"/>
  <c r="BZ43"/>
  <c r="BZ44" s="1"/>
  <c r="BZ25"/>
  <c r="BZ24" s="1"/>
  <c r="BZ82"/>
  <c r="BO54"/>
  <c r="BJ26"/>
  <c r="BJ57"/>
  <c r="BJ85"/>
  <c r="BJ63"/>
  <c r="BJ43"/>
  <c r="BJ44" s="1"/>
  <c r="BJ25"/>
  <c r="BJ24" s="1"/>
  <c r="BJ82"/>
  <c r="AZ82"/>
  <c r="AZ57"/>
  <c r="AZ85"/>
  <c r="AZ43"/>
  <c r="AZ44" s="1"/>
  <c r="AZ64"/>
  <c r="AZ74"/>
  <c r="AZ26"/>
  <c r="AZ96"/>
  <c r="AZ65"/>
  <c r="AZ92"/>
  <c r="CK96" i="11"/>
  <c r="CK65"/>
  <c r="CK92"/>
  <c r="CK82"/>
  <c r="CK52"/>
  <c r="CK63"/>
  <c r="CK43"/>
  <c r="CK64"/>
  <c r="CK74"/>
  <c r="CK57"/>
  <c r="CK26"/>
  <c r="CK85"/>
  <c r="BU96"/>
  <c r="BU52"/>
  <c r="BU63"/>
  <c r="BU43"/>
  <c r="BU64"/>
  <c r="BU74"/>
  <c r="BU57"/>
  <c r="BU65"/>
  <c r="BU82"/>
  <c r="BU85"/>
  <c r="BU26"/>
  <c r="BE96"/>
  <c r="BE52"/>
  <c r="BE43"/>
  <c r="BE64"/>
  <c r="BE74"/>
  <c r="BE65"/>
  <c r="BE92"/>
  <c r="BE82"/>
  <c r="BE26"/>
  <c r="BE63"/>
  <c r="AR97" i="12"/>
  <c r="W97"/>
  <c r="BF97"/>
  <c r="AK97"/>
  <c r="P97"/>
  <c r="AY97"/>
  <c r="AD97"/>
  <c r="I97"/>
  <c r="BM97"/>
  <c r="CI92" i="1"/>
  <c r="CI65"/>
  <c r="CK82"/>
  <c r="AT54" i="5"/>
  <c r="AW82"/>
  <c r="BM82"/>
  <c r="BN70"/>
  <c r="BW71"/>
  <c r="CC82"/>
  <c r="AA69"/>
  <c r="BT39" i="10"/>
  <c r="BT72" s="1"/>
  <c r="CI39"/>
  <c r="CI72" s="1"/>
  <c r="CI47"/>
  <c r="CJ25"/>
  <c r="CJ24" s="1"/>
  <c r="CJ63"/>
  <c r="CJ64"/>
  <c r="CJ74"/>
  <c r="CJ26"/>
  <c r="CJ96"/>
  <c r="CJ65"/>
  <c r="CJ92"/>
  <c r="CJ43"/>
  <c r="CJ57"/>
  <c r="CJ85"/>
  <c r="CD54"/>
  <c r="BY54"/>
  <c r="BT25"/>
  <c r="BT24" s="1"/>
  <c r="BT63"/>
  <c r="BT64"/>
  <c r="BT74"/>
  <c r="BT26"/>
  <c r="BT96"/>
  <c r="BT65"/>
  <c r="BT92"/>
  <c r="BT43"/>
  <c r="BT44" s="1"/>
  <c r="BT57"/>
  <c r="BT85"/>
  <c r="BN54"/>
  <c r="BD25"/>
  <c r="BD24" s="1"/>
  <c r="BD63"/>
  <c r="BD64"/>
  <c r="BD74"/>
  <c r="BD26"/>
  <c r="BD96"/>
  <c r="BD65"/>
  <c r="BD92"/>
  <c r="BD43"/>
  <c r="BD44" s="1"/>
  <c r="BD57"/>
  <c r="BD85"/>
  <c r="CG69"/>
  <c r="CG70"/>
  <c r="CG71"/>
  <c r="CG48"/>
  <c r="CG68"/>
  <c r="BQ69"/>
  <c r="BQ70"/>
  <c r="BQ71"/>
  <c r="BQ48"/>
  <c r="BQ68"/>
  <c r="BA69"/>
  <c r="BA70"/>
  <c r="BA71"/>
  <c r="BA48"/>
  <c r="BA68"/>
  <c r="AV82"/>
  <c r="AV25"/>
  <c r="AV24" s="1"/>
  <c r="AV63"/>
  <c r="AV64"/>
  <c r="AV85"/>
  <c r="AV26"/>
  <c r="AV96"/>
  <c r="AV65"/>
  <c r="AV43"/>
  <c r="AV44" s="1"/>
  <c r="AV92"/>
  <c r="AV57"/>
  <c r="AN82"/>
  <c r="AN25"/>
  <c r="AN24" s="1"/>
  <c r="AN63"/>
  <c r="AN64"/>
  <c r="AN85"/>
  <c r="AN26"/>
  <c r="AN96"/>
  <c r="AN65"/>
  <c r="AN43"/>
  <c r="AN44" s="1"/>
  <c r="AN92"/>
  <c r="AN57"/>
  <c r="CF53"/>
  <c r="AZ53"/>
  <c r="CE53"/>
  <c r="BO53"/>
  <c r="BG53"/>
  <c r="AY53"/>
  <c r="AR53"/>
  <c r="AJ53"/>
  <c r="BN53"/>
  <c r="CK53"/>
  <c r="BM53"/>
  <c r="AT53"/>
  <c r="BZ53"/>
  <c r="BJ53"/>
  <c r="BB53"/>
  <c r="BY53"/>
  <c r="BI53"/>
  <c r="BA53"/>
  <c r="AA37" i="11"/>
  <c r="CI74" i="1"/>
  <c r="CI64"/>
  <c r="BU96"/>
  <c r="CC96"/>
  <c r="CK96"/>
  <c r="BD92" i="5"/>
  <c r="BT92"/>
  <c r="BW70"/>
  <c r="CJ92"/>
  <c r="CJ65"/>
  <c r="CA96"/>
  <c r="AA68"/>
  <c r="AU52"/>
  <c r="BD54" i="10"/>
  <c r="CC70"/>
  <c r="CD64"/>
  <c r="CD74"/>
  <c r="CD96"/>
  <c r="CD65"/>
  <c r="CD92"/>
  <c r="CD25"/>
  <c r="CD24" s="1"/>
  <c r="CD82"/>
  <c r="CD43"/>
  <c r="CD63"/>
  <c r="BN64"/>
  <c r="BN74"/>
  <c r="BN96"/>
  <c r="BN65"/>
  <c r="BN92"/>
  <c r="BN25"/>
  <c r="BN24" s="1"/>
  <c r="BN82"/>
  <c r="BN43"/>
  <c r="BN44" s="1"/>
  <c r="BN63"/>
  <c r="AY54"/>
  <c r="AY44"/>
  <c r="BY64" i="11"/>
  <c r="BY74"/>
  <c r="BY52"/>
  <c r="BY82"/>
  <c r="BY43"/>
  <c r="BY25"/>
  <c r="BY24" s="1"/>
  <c r="BY57"/>
  <c r="BY63"/>
  <c r="BY26"/>
  <c r="BY65"/>
  <c r="BY85"/>
  <c r="BI52"/>
  <c r="BI43"/>
  <c r="BI25"/>
  <c r="BI24" s="1"/>
  <c r="BI57"/>
  <c r="BI85"/>
  <c r="BI26"/>
  <c r="BI63"/>
  <c r="BI96"/>
  <c r="BI82"/>
  <c r="AD22" i="12"/>
  <c r="I22"/>
  <c r="BL86" i="6" s="1"/>
  <c r="AY22" i="12"/>
  <c r="P22"/>
  <c r="BF22"/>
  <c r="AK22"/>
  <c r="W22"/>
  <c r="AR22"/>
  <c r="AY41"/>
  <c r="W41"/>
  <c r="AR41"/>
  <c r="AK41"/>
  <c r="I41"/>
  <c r="BF41"/>
  <c r="AD41"/>
  <c r="P41"/>
  <c r="BM41"/>
  <c r="CE82" i="11"/>
  <c r="CE63"/>
  <c r="AL44"/>
  <c r="BZ70"/>
  <c r="BZ71"/>
  <c r="AP52"/>
  <c r="AP43"/>
  <c r="AP96"/>
  <c r="AA71"/>
  <c r="AA48"/>
  <c r="AA69"/>
  <c r="AA70"/>
  <c r="AD14" i="12"/>
  <c r="I14"/>
  <c r="AY14"/>
  <c r="P14"/>
  <c r="BF14"/>
  <c r="AK14"/>
  <c r="AY27"/>
  <c r="AD27"/>
  <c r="W27"/>
  <c r="AR27"/>
  <c r="AK27"/>
  <c r="BF27"/>
  <c r="I27"/>
  <c r="AD50"/>
  <c r="I50"/>
  <c r="AY50"/>
  <c r="W50"/>
  <c r="AR50"/>
  <c r="AK50"/>
  <c r="BF50"/>
  <c r="AM52" i="5"/>
  <c r="CA82" i="10"/>
  <c r="CC85"/>
  <c r="CC57"/>
  <c r="CE63"/>
  <c r="CG92"/>
  <c r="CG65"/>
  <c r="CH68"/>
  <c r="CI82"/>
  <c r="CK85"/>
  <c r="CK57"/>
  <c r="BA96"/>
  <c r="BI96"/>
  <c r="BQ96"/>
  <c r="BY96"/>
  <c r="CG96"/>
  <c r="AA74"/>
  <c r="AA64"/>
  <c r="AQ52"/>
  <c r="AI52"/>
  <c r="BW82" i="11"/>
  <c r="CE74"/>
  <c r="AT44"/>
  <c r="AC25"/>
  <c r="AC82"/>
  <c r="BF13" i="12"/>
  <c r="AK13"/>
  <c r="AD13"/>
  <c r="I13"/>
  <c r="AY13"/>
  <c r="BM13"/>
  <c r="P13"/>
  <c r="BF32"/>
  <c r="AK32"/>
  <c r="AY32"/>
  <c r="W32"/>
  <c r="AR32"/>
  <c r="I32"/>
  <c r="AD32"/>
  <c r="BF64"/>
  <c r="AK64"/>
  <c r="AY64"/>
  <c r="W64"/>
  <c r="AR64"/>
  <c r="I64"/>
  <c r="AD64"/>
  <c r="P68"/>
  <c r="BF68"/>
  <c r="AK68"/>
  <c r="AY68"/>
  <c r="AD68"/>
  <c r="I68"/>
  <c r="BM68"/>
  <c r="AR68"/>
  <c r="W68"/>
  <c r="AY255"/>
  <c r="BF255"/>
  <c r="AK255"/>
  <c r="P255"/>
  <c r="AD255"/>
  <c r="I255"/>
  <c r="AR255"/>
  <c r="W255"/>
  <c r="BM255"/>
  <c r="CA65" i="11"/>
  <c r="CH70"/>
  <c r="CH71"/>
  <c r="W14" i="12"/>
  <c r="BV86" i="1" s="1"/>
  <c r="BF21" i="12"/>
  <c r="BW83" i="11" s="1"/>
  <c r="AK21" i="12"/>
  <c r="AD21"/>
  <c r="I21"/>
  <c r="BZ86" i="6" s="1"/>
  <c r="AY21" i="12"/>
  <c r="BM21"/>
  <c r="P21"/>
  <c r="P27"/>
  <c r="P50"/>
  <c r="AD17" i="5"/>
  <c r="CG85" i="10"/>
  <c r="CG57"/>
  <c r="CI63"/>
  <c r="CK92"/>
  <c r="CK65"/>
  <c r="BU96"/>
  <c r="CC96"/>
  <c r="CK96"/>
  <c r="CK43"/>
  <c r="CK44" s="1"/>
  <c r="CI43"/>
  <c r="CG43"/>
  <c r="CE43"/>
  <c r="CC43"/>
  <c r="CA43"/>
  <c r="BY43"/>
  <c r="BY44" s="1"/>
  <c r="BW43"/>
  <c r="BU43"/>
  <c r="BS43"/>
  <c r="BQ43"/>
  <c r="BO43"/>
  <c r="BO44" s="1"/>
  <c r="BM43"/>
  <c r="BM44" s="1"/>
  <c r="BK43"/>
  <c r="BI43"/>
  <c r="BG43"/>
  <c r="BG44" s="1"/>
  <c r="BE43"/>
  <c r="BC43"/>
  <c r="CA82" i="11"/>
  <c r="CI92"/>
  <c r="CI65"/>
  <c r="AQ52"/>
  <c r="AQ96"/>
  <c r="AI52"/>
  <c r="AI96"/>
  <c r="W13" i="12"/>
  <c r="P32"/>
  <c r="AD36"/>
  <c r="AY36"/>
  <c r="W36"/>
  <c r="AX86" i="1" s="1"/>
  <c r="AR36" i="12"/>
  <c r="AK36"/>
  <c r="BF36"/>
  <c r="I36"/>
  <c r="P64"/>
  <c r="AR66"/>
  <c r="AY66"/>
  <c r="AD66"/>
  <c r="I66"/>
  <c r="BF66"/>
  <c r="AK66"/>
  <c r="P66"/>
  <c r="AY73"/>
  <c r="AD73"/>
  <c r="I73"/>
  <c r="AK73"/>
  <c r="BF73"/>
  <c r="BM73"/>
  <c r="P73"/>
  <c r="CC74" i="10"/>
  <c r="CC64"/>
  <c r="CK74"/>
  <c r="CK64"/>
  <c r="BV69" i="11"/>
  <c r="BV71"/>
  <c r="AC24"/>
  <c r="AC26" s="1"/>
  <c r="AR14" i="12"/>
  <c r="CH83" i="10" s="1"/>
  <c r="CI63" i="11"/>
  <c r="CI64"/>
  <c r="CI74"/>
  <c r="CI96"/>
  <c r="CI52"/>
  <c r="CI57"/>
  <c r="CI85"/>
  <c r="CI43"/>
  <c r="CE52"/>
  <c r="CE96"/>
  <c r="CE65"/>
  <c r="CE92"/>
  <c r="CE43"/>
  <c r="CA64"/>
  <c r="CA74"/>
  <c r="CA96"/>
  <c r="CA52"/>
  <c r="CA57"/>
  <c r="CA85"/>
  <c r="CA43"/>
  <c r="BW52"/>
  <c r="BW96"/>
  <c r="BW65"/>
  <c r="BW92"/>
  <c r="BW43"/>
  <c r="BS96"/>
  <c r="BS52"/>
  <c r="BS43"/>
  <c r="BO52"/>
  <c r="BO96"/>
  <c r="BO43"/>
  <c r="BK96"/>
  <c r="BK52"/>
  <c r="BK43"/>
  <c r="BG52"/>
  <c r="BG96"/>
  <c r="BG43"/>
  <c r="BC96"/>
  <c r="BC52"/>
  <c r="BC43"/>
  <c r="AY52"/>
  <c r="AY96"/>
  <c r="AY43"/>
  <c r="AC69"/>
  <c r="AC70"/>
  <c r="AC48"/>
  <c r="AC71"/>
  <c r="AD17"/>
  <c r="AC39"/>
  <c r="AC72" s="1"/>
  <c r="AC68"/>
  <c r="AB30"/>
  <c r="AC32"/>
  <c r="AR13" i="12"/>
  <c r="BM14"/>
  <c r="BM27"/>
  <c r="BM50"/>
  <c r="AY59"/>
  <c r="AD59"/>
  <c r="W59"/>
  <c r="AR59"/>
  <c r="AK59"/>
  <c r="BF59"/>
  <c r="I59"/>
  <c r="BM72"/>
  <c r="BF72"/>
  <c r="AK72"/>
  <c r="P72"/>
  <c r="I72"/>
  <c r="AD72"/>
  <c r="AY72"/>
  <c r="W72"/>
  <c r="I8"/>
  <c r="AO86" i="6" s="1"/>
  <c r="AD8" i="12"/>
  <c r="AY9"/>
  <c r="CA86" i="10" s="1"/>
  <c r="I16" i="12"/>
  <c r="AD16"/>
  <c r="AY17"/>
  <c r="I24"/>
  <c r="AD24"/>
  <c r="AY25"/>
  <c r="AY26"/>
  <c r="P30"/>
  <c r="BR83" i="1" s="1"/>
  <c r="AR30" i="12"/>
  <c r="AY31"/>
  <c r="AR34"/>
  <c r="AZ83" i="10" s="1"/>
  <c r="AR39" i="12"/>
  <c r="AY40"/>
  <c r="AR43"/>
  <c r="AR48"/>
  <c r="AY49"/>
  <c r="AR52"/>
  <c r="AY54"/>
  <c r="AR57"/>
  <c r="AY58"/>
  <c r="P62"/>
  <c r="AR62"/>
  <c r="AY63"/>
  <c r="I70"/>
  <c r="AD70"/>
  <c r="AY70"/>
  <c r="AR76"/>
  <c r="I77"/>
  <c r="AR141"/>
  <c r="W141"/>
  <c r="BF141"/>
  <c r="AK141"/>
  <c r="P141"/>
  <c r="AY141"/>
  <c r="AD141"/>
  <c r="BM141"/>
  <c r="AK7"/>
  <c r="CA86" i="5" s="1"/>
  <c r="I9" i="12"/>
  <c r="AD9"/>
  <c r="AY10"/>
  <c r="AK15"/>
  <c r="I17"/>
  <c r="AD17"/>
  <c r="AY18"/>
  <c r="AK23"/>
  <c r="I25"/>
  <c r="AD25"/>
  <c r="W30"/>
  <c r="W34"/>
  <c r="AD35"/>
  <c r="W39"/>
  <c r="AD42"/>
  <c r="I42"/>
  <c r="W43"/>
  <c r="AD44"/>
  <c r="W48"/>
  <c r="W52"/>
  <c r="AY52"/>
  <c r="BF56"/>
  <c r="AK56"/>
  <c r="W57"/>
  <c r="W62"/>
  <c r="P69"/>
  <c r="AK69"/>
  <c r="AK82"/>
  <c r="BF82"/>
  <c r="AY82"/>
  <c r="AD82"/>
  <c r="I82"/>
  <c r="P82"/>
  <c r="AY85"/>
  <c r="BF85"/>
  <c r="AK85"/>
  <c r="P85"/>
  <c r="AD85"/>
  <c r="I85"/>
  <c r="BM85"/>
  <c r="AR85"/>
  <c r="W85"/>
  <c r="AR109"/>
  <c r="W109"/>
  <c r="BF109"/>
  <c r="AK109"/>
  <c r="P109"/>
  <c r="AY109"/>
  <c r="AD109"/>
  <c r="BM109"/>
  <c r="AR205"/>
  <c r="W205"/>
  <c r="BF205"/>
  <c r="AK205"/>
  <c r="P205"/>
  <c r="AY205"/>
  <c r="AD205"/>
  <c r="BM205"/>
  <c r="CJ82" i="11"/>
  <c r="CJ69"/>
  <c r="CK70"/>
  <c r="BZ96"/>
  <c r="CH96"/>
  <c r="AB26"/>
  <c r="BM8" i="12"/>
  <c r="AK10"/>
  <c r="BF10"/>
  <c r="BI83" i="11" s="1"/>
  <c r="BM16" i="12"/>
  <c r="AK18"/>
  <c r="BF18"/>
  <c r="BM24"/>
  <c r="CI86" i="11" s="1"/>
  <c r="BM26" i="12"/>
  <c r="BI86" i="11" s="1"/>
  <c r="AD30" i="12"/>
  <c r="AK31"/>
  <c r="BM31"/>
  <c r="BF34"/>
  <c r="BM35"/>
  <c r="AD39"/>
  <c r="I43"/>
  <c r="BF43"/>
  <c r="CE83" i="11" s="1"/>
  <c r="I52" i="12"/>
  <c r="AK54"/>
  <c r="AD57"/>
  <c r="BF57"/>
  <c r="AD62"/>
  <c r="AK63"/>
  <c r="BM63"/>
  <c r="AD75"/>
  <c r="AR197"/>
  <c r="W197"/>
  <c r="BF197"/>
  <c r="AK197"/>
  <c r="P197"/>
  <c r="AY197"/>
  <c r="AD197"/>
  <c r="I197"/>
  <c r="BF39"/>
  <c r="BF40"/>
  <c r="AK40"/>
  <c r="AD58"/>
  <c r="I58"/>
  <c r="BM70"/>
  <c r="BM76"/>
  <c r="I76"/>
  <c r="AY76"/>
  <c r="AR173"/>
  <c r="W173"/>
  <c r="BF173"/>
  <c r="AK173"/>
  <c r="P173"/>
  <c r="AY173"/>
  <c r="AD173"/>
  <c r="BM173"/>
  <c r="AR213"/>
  <c r="W213"/>
  <c r="BF213"/>
  <c r="AK213"/>
  <c r="P213"/>
  <c r="AY213"/>
  <c r="AD213"/>
  <c r="BM213"/>
  <c r="AR26"/>
  <c r="AK30"/>
  <c r="AR31"/>
  <c r="AR35"/>
  <c r="AK39"/>
  <c r="BM39"/>
  <c r="AR40"/>
  <c r="CG83" i="10" s="1"/>
  <c r="BM43" i="12"/>
  <c r="AY77"/>
  <c r="BM77"/>
  <c r="AR77"/>
  <c r="W77"/>
  <c r="BF77"/>
  <c r="AK77"/>
  <c r="P77"/>
  <c r="AK78"/>
  <c r="P78"/>
  <c r="AY78"/>
  <c r="AD78"/>
  <c r="I78"/>
  <c r="BM78"/>
  <c r="AR78"/>
  <c r="W78"/>
  <c r="AR153"/>
  <c r="W153"/>
  <c r="BF153"/>
  <c r="AK153"/>
  <c r="P153"/>
  <c r="AY153"/>
  <c r="AD153"/>
  <c r="I153"/>
  <c r="BF337"/>
  <c r="AK337"/>
  <c r="P337"/>
  <c r="AY337"/>
  <c r="AD337"/>
  <c r="I337"/>
  <c r="AR337"/>
  <c r="W337"/>
  <c r="BM337"/>
  <c r="W26"/>
  <c r="AD34"/>
  <c r="I34"/>
  <c r="BF48"/>
  <c r="AK48"/>
  <c r="W63"/>
  <c r="AK75"/>
  <c r="BM75"/>
  <c r="BF89"/>
  <c r="P89"/>
  <c r="AY89"/>
  <c r="W89"/>
  <c r="AR89"/>
  <c r="AD89"/>
  <c r="I141"/>
  <c r="AR279"/>
  <c r="W279"/>
  <c r="BF279"/>
  <c r="AK279"/>
  <c r="P279"/>
  <c r="AY279"/>
  <c r="BM279"/>
  <c r="AD279"/>
  <c r="AD87"/>
  <c r="AY87"/>
  <c r="AR101"/>
  <c r="W101"/>
  <c r="BF101"/>
  <c r="AK101"/>
  <c r="P101"/>
  <c r="AY101"/>
  <c r="AR125"/>
  <c r="W125"/>
  <c r="BF125"/>
  <c r="AK125"/>
  <c r="P125"/>
  <c r="AY125"/>
  <c r="AR129"/>
  <c r="W129"/>
  <c r="BF129"/>
  <c r="AK129"/>
  <c r="P129"/>
  <c r="AY129"/>
  <c r="AR133"/>
  <c r="W133"/>
  <c r="BF133"/>
  <c r="AK133"/>
  <c r="P133"/>
  <c r="AY133"/>
  <c r="AR137"/>
  <c r="W137"/>
  <c r="BF137"/>
  <c r="AK137"/>
  <c r="P137"/>
  <c r="AY137"/>
  <c r="AR149"/>
  <c r="W149"/>
  <c r="BF149"/>
  <c r="AK149"/>
  <c r="P149"/>
  <c r="AY149"/>
  <c r="AR181"/>
  <c r="W181"/>
  <c r="BF181"/>
  <c r="AK181"/>
  <c r="P181"/>
  <c r="AY181"/>
  <c r="AR193"/>
  <c r="W193"/>
  <c r="BF193"/>
  <c r="AK193"/>
  <c r="P193"/>
  <c r="AY193"/>
  <c r="AK244"/>
  <c r="BM244"/>
  <c r="AR244"/>
  <c r="W244"/>
  <c r="P244"/>
  <c r="BF244"/>
  <c r="AY244"/>
  <c r="AD244"/>
  <c r="I244"/>
  <c r="W263"/>
  <c r="AY263"/>
  <c r="AK263"/>
  <c r="BF263"/>
  <c r="I263"/>
  <c r="AD263"/>
  <c r="P79"/>
  <c r="AK79"/>
  <c r="BF79"/>
  <c r="AD84"/>
  <c r="AY84"/>
  <c r="P86"/>
  <c r="W90"/>
  <c r="I101"/>
  <c r="AD105"/>
  <c r="AR113"/>
  <c r="W113"/>
  <c r="BF113"/>
  <c r="AK113"/>
  <c r="P113"/>
  <c r="AY113"/>
  <c r="AR117"/>
  <c r="W117"/>
  <c r="BF117"/>
  <c r="AK117"/>
  <c r="P117"/>
  <c r="AY117"/>
  <c r="AR121"/>
  <c r="W121"/>
  <c r="BF121"/>
  <c r="AK121"/>
  <c r="P121"/>
  <c r="AY121"/>
  <c r="I125"/>
  <c r="I129"/>
  <c r="I133"/>
  <c r="I137"/>
  <c r="AD145"/>
  <c r="I149"/>
  <c r="AR161"/>
  <c r="W161"/>
  <c r="BF161"/>
  <c r="AK161"/>
  <c r="P161"/>
  <c r="AY161"/>
  <c r="AD177"/>
  <c r="I181"/>
  <c r="I193"/>
  <c r="W241"/>
  <c r="BF241"/>
  <c r="AK241"/>
  <c r="P241"/>
  <c r="AY241"/>
  <c r="AD241"/>
  <c r="I241"/>
  <c r="AR83"/>
  <c r="BM83"/>
  <c r="AK84"/>
  <c r="BM90"/>
  <c r="AR90"/>
  <c r="BF90"/>
  <c r="AK90"/>
  <c r="AD101"/>
  <c r="AD125"/>
  <c r="AD129"/>
  <c r="AD133"/>
  <c r="AD137"/>
  <c r="AD149"/>
  <c r="AR165"/>
  <c r="W165"/>
  <c r="BF165"/>
  <c r="AK165"/>
  <c r="P165"/>
  <c r="AY165"/>
  <c r="AD181"/>
  <c r="AD193"/>
  <c r="AR334"/>
  <c r="BM334"/>
  <c r="BF334"/>
  <c r="AK334"/>
  <c r="P334"/>
  <c r="AY334"/>
  <c r="AD334"/>
  <c r="I334"/>
  <c r="W334"/>
  <c r="AR499"/>
  <c r="W499"/>
  <c r="BF499"/>
  <c r="AK499"/>
  <c r="P499"/>
  <c r="AY499"/>
  <c r="AD499"/>
  <c r="I499"/>
  <c r="BM499"/>
  <c r="AR87"/>
  <c r="BM87"/>
  <c r="AR105"/>
  <c r="W105"/>
  <c r="BF105"/>
  <c r="AK105"/>
  <c r="P105"/>
  <c r="AY105"/>
  <c r="AR145"/>
  <c r="W145"/>
  <c r="BF145"/>
  <c r="AK145"/>
  <c r="P145"/>
  <c r="AY145"/>
  <c r="AR177"/>
  <c r="W177"/>
  <c r="BF177"/>
  <c r="AK177"/>
  <c r="P177"/>
  <c r="AY177"/>
  <c r="BM230"/>
  <c r="I230"/>
  <c r="BF230"/>
  <c r="AK230"/>
  <c r="P230"/>
  <c r="AY230"/>
  <c r="AD230"/>
  <c r="BM80"/>
  <c r="I80"/>
  <c r="AR93"/>
  <c r="W93"/>
  <c r="BF93"/>
  <c r="AK93"/>
  <c r="P93"/>
  <c r="AY93"/>
  <c r="I105"/>
  <c r="AR157"/>
  <c r="W157"/>
  <c r="BF157"/>
  <c r="AK157"/>
  <c r="P157"/>
  <c r="AY157"/>
  <c r="AR189"/>
  <c r="W189"/>
  <c r="BF189"/>
  <c r="AK189"/>
  <c r="P189"/>
  <c r="AY189"/>
  <c r="AR201"/>
  <c r="W201"/>
  <c r="BF201"/>
  <c r="AK201"/>
  <c r="P201"/>
  <c r="AY201"/>
  <c r="AR209"/>
  <c r="W209"/>
  <c r="BF209"/>
  <c r="AK209"/>
  <c r="P209"/>
  <c r="AY209"/>
  <c r="AR217"/>
  <c r="W217"/>
  <c r="BF217"/>
  <c r="AK217"/>
  <c r="P217"/>
  <c r="AY217"/>
  <c r="W237"/>
  <c r="BM237"/>
  <c r="AR237"/>
  <c r="BF237"/>
  <c r="AK237"/>
  <c r="P237"/>
  <c r="AY237"/>
  <c r="AD237"/>
  <c r="I237"/>
  <c r="AK248"/>
  <c r="P248"/>
  <c r="BF248"/>
  <c r="AY248"/>
  <c r="AD248"/>
  <c r="I248"/>
  <c r="AY251"/>
  <c r="BM251"/>
  <c r="AR251"/>
  <c r="W251"/>
  <c r="BF251"/>
  <c r="AK251"/>
  <c r="P251"/>
  <c r="AD251"/>
  <c r="I251"/>
  <c r="W267"/>
  <c r="BF267"/>
  <c r="AK267"/>
  <c r="AY267"/>
  <c r="P267"/>
  <c r="I267"/>
  <c r="AR267"/>
  <c r="I83"/>
  <c r="AD83"/>
  <c r="AY83"/>
  <c r="BM84"/>
  <c r="I84"/>
  <c r="I93"/>
  <c r="BM101"/>
  <c r="BM125"/>
  <c r="BM129"/>
  <c r="BM133"/>
  <c r="BM137"/>
  <c r="BM149"/>
  <c r="I157"/>
  <c r="AR169"/>
  <c r="W169"/>
  <c r="BF169"/>
  <c r="AK169"/>
  <c r="P169"/>
  <c r="AY169"/>
  <c r="BM181"/>
  <c r="I189"/>
  <c r="BM193"/>
  <c r="I209"/>
  <c r="I217"/>
  <c r="AY223"/>
  <c r="BF223"/>
  <c r="AK223"/>
  <c r="P223"/>
  <c r="AD223"/>
  <c r="I223"/>
  <c r="BM234"/>
  <c r="I234"/>
  <c r="BF234"/>
  <c r="AK234"/>
  <c r="P234"/>
  <c r="AY234"/>
  <c r="AD234"/>
  <c r="BM263"/>
  <c r="AR275"/>
  <c r="W275"/>
  <c r="BF275"/>
  <c r="AK275"/>
  <c r="P275"/>
  <c r="AY275"/>
  <c r="BM275"/>
  <c r="AD275"/>
  <c r="AR283"/>
  <c r="W283"/>
  <c r="BF283"/>
  <c r="AK283"/>
  <c r="P283"/>
  <c r="AY283"/>
  <c r="BM283"/>
  <c r="AD283"/>
  <c r="I88"/>
  <c r="I92"/>
  <c r="AK94"/>
  <c r="I96"/>
  <c r="AK98"/>
  <c r="I100"/>
  <c r="AK102"/>
  <c r="I104"/>
  <c r="AK106"/>
  <c r="I108"/>
  <c r="AK110"/>
  <c r="I112"/>
  <c r="AK114"/>
  <c r="I116"/>
  <c r="AK118"/>
  <c r="I120"/>
  <c r="AK122"/>
  <c r="W123"/>
  <c r="I124"/>
  <c r="AK126"/>
  <c r="I128"/>
  <c r="AK130"/>
  <c r="I132"/>
  <c r="AK134"/>
  <c r="I136"/>
  <c r="AK138"/>
  <c r="AK142"/>
  <c r="AK146"/>
  <c r="AK150"/>
  <c r="AK154"/>
  <c r="AK158"/>
  <c r="AK162"/>
  <c r="AK166"/>
  <c r="AK170"/>
  <c r="AK174"/>
  <c r="AK178"/>
  <c r="AK182"/>
  <c r="AK186"/>
  <c r="AK190"/>
  <c r="AK194"/>
  <c r="AK198"/>
  <c r="BF236"/>
  <c r="BM238"/>
  <c r="I238"/>
  <c r="P243"/>
  <c r="AK243"/>
  <c r="BF243"/>
  <c r="AK261"/>
  <c r="AK262"/>
  <c r="BM262"/>
  <c r="I262"/>
  <c r="AD265"/>
  <c r="AK266"/>
  <c r="AY266"/>
  <c r="BM266"/>
  <c r="I266"/>
  <c r="AR467"/>
  <c r="W467"/>
  <c r="BF467"/>
  <c r="AK467"/>
  <c r="P467"/>
  <c r="AY467"/>
  <c r="AD467"/>
  <c r="I467"/>
  <c r="BM467"/>
  <c r="BM563"/>
  <c r="I563"/>
  <c r="AR563"/>
  <c r="W563"/>
  <c r="BF563"/>
  <c r="AK563"/>
  <c r="P563"/>
  <c r="AD563"/>
  <c r="AY563"/>
  <c r="BF94"/>
  <c r="BF98"/>
  <c r="BF102"/>
  <c r="BF106"/>
  <c r="BF110"/>
  <c r="BF114"/>
  <c r="BF118"/>
  <c r="BF122"/>
  <c r="BF126"/>
  <c r="BF130"/>
  <c r="BF134"/>
  <c r="BF138"/>
  <c r="BF142"/>
  <c r="BF146"/>
  <c r="BF150"/>
  <c r="BF154"/>
  <c r="BF158"/>
  <c r="BF162"/>
  <c r="BF166"/>
  <c r="BF170"/>
  <c r="BF174"/>
  <c r="BF178"/>
  <c r="BF182"/>
  <c r="BF186"/>
  <c r="BF190"/>
  <c r="BF194"/>
  <c r="BF198"/>
  <c r="BF202"/>
  <c r="BF206"/>
  <c r="BF210"/>
  <c r="BF214"/>
  <c r="BF218"/>
  <c r="AD220"/>
  <c r="AR221"/>
  <c r="BM221"/>
  <c r="P222"/>
  <c r="AK222"/>
  <c r="W228"/>
  <c r="AR228"/>
  <c r="BM228"/>
  <c r="P229"/>
  <c r="AK229"/>
  <c r="BF229"/>
  <c r="W235"/>
  <c r="AR235"/>
  <c r="BM235"/>
  <c r="P236"/>
  <c r="BF240"/>
  <c r="BM242"/>
  <c r="I242"/>
  <c r="P247"/>
  <c r="AK247"/>
  <c r="BF247"/>
  <c r="AR253"/>
  <c r="BM253"/>
  <c r="P254"/>
  <c r="AK254"/>
  <c r="W260"/>
  <c r="AR260"/>
  <c r="BM260"/>
  <c r="P261"/>
  <c r="AR262"/>
  <c r="I265"/>
  <c r="BF265"/>
  <c r="AR303"/>
  <c r="W303"/>
  <c r="BF303"/>
  <c r="AK303"/>
  <c r="P303"/>
  <c r="AY303"/>
  <c r="AR307"/>
  <c r="W307"/>
  <c r="BF307"/>
  <c r="AK307"/>
  <c r="P307"/>
  <c r="AY307"/>
  <c r="AR311"/>
  <c r="W311"/>
  <c r="BF311"/>
  <c r="AK311"/>
  <c r="P311"/>
  <c r="AY311"/>
  <c r="AR315"/>
  <c r="W315"/>
  <c r="BF315"/>
  <c r="AK315"/>
  <c r="P315"/>
  <c r="AY315"/>
  <c r="P328"/>
  <c r="BF328"/>
  <c r="AK328"/>
  <c r="AY328"/>
  <c r="AD328"/>
  <c r="I328"/>
  <c r="BM368"/>
  <c r="I368"/>
  <c r="AR368"/>
  <c r="W368"/>
  <c r="BF368"/>
  <c r="AK368"/>
  <c r="P368"/>
  <c r="AY368"/>
  <c r="AD368"/>
  <c r="BM384"/>
  <c r="I384"/>
  <c r="AR384"/>
  <c r="W384"/>
  <c r="BF384"/>
  <c r="AK384"/>
  <c r="P384"/>
  <c r="AY384"/>
  <c r="AD384"/>
  <c r="BM400"/>
  <c r="I400"/>
  <c r="AR400"/>
  <c r="W400"/>
  <c r="BF400"/>
  <c r="AK400"/>
  <c r="P400"/>
  <c r="AY400"/>
  <c r="AD400"/>
  <c r="BM416"/>
  <c r="I416"/>
  <c r="AR416"/>
  <c r="W416"/>
  <c r="BF416"/>
  <c r="AK416"/>
  <c r="P416"/>
  <c r="AY416"/>
  <c r="AD416"/>
  <c r="BM432"/>
  <c r="I432"/>
  <c r="AR432"/>
  <c r="W432"/>
  <c r="BF432"/>
  <c r="AK432"/>
  <c r="P432"/>
  <c r="AY432"/>
  <c r="AD432"/>
  <c r="W94"/>
  <c r="W98"/>
  <c r="W102"/>
  <c r="W106"/>
  <c r="BM246"/>
  <c r="I246"/>
  <c r="AY261"/>
  <c r="W261"/>
  <c r="AR299"/>
  <c r="W299"/>
  <c r="BF299"/>
  <c r="AK299"/>
  <c r="P299"/>
  <c r="AY299"/>
  <c r="AR319"/>
  <c r="W319"/>
  <c r="BF319"/>
  <c r="AK319"/>
  <c r="P319"/>
  <c r="AY319"/>
  <c r="AR94"/>
  <c r="AR98"/>
  <c r="AR102"/>
  <c r="AR106"/>
  <c r="AR110"/>
  <c r="AR229"/>
  <c r="BM229"/>
  <c r="W236"/>
  <c r="AR236"/>
  <c r="BM236"/>
  <c r="AD242"/>
  <c r="AY242"/>
  <c r="W243"/>
  <c r="AR243"/>
  <c r="BM243"/>
  <c r="AY249"/>
  <c r="BM250"/>
  <c r="I250"/>
  <c r="AY262"/>
  <c r="P265"/>
  <c r="AR266"/>
  <c r="AR295"/>
  <c r="W295"/>
  <c r="BF295"/>
  <c r="AK295"/>
  <c r="P295"/>
  <c r="AY295"/>
  <c r="I299"/>
  <c r="I319"/>
  <c r="BF325"/>
  <c r="BM325"/>
  <c r="AR325"/>
  <c r="W325"/>
  <c r="AK325"/>
  <c r="P325"/>
  <c r="AY325"/>
  <c r="AD325"/>
  <c r="I325"/>
  <c r="I94"/>
  <c r="I98"/>
  <c r="I102"/>
  <c r="I106"/>
  <c r="AD221"/>
  <c r="AY221"/>
  <c r="BM222"/>
  <c r="I222"/>
  <c r="AY228"/>
  <c r="AD246"/>
  <c r="AY246"/>
  <c r="I253"/>
  <c r="AD253"/>
  <c r="AY253"/>
  <c r="BM254"/>
  <c r="I254"/>
  <c r="I260"/>
  <c r="AD260"/>
  <c r="AY260"/>
  <c r="AY265"/>
  <c r="W265"/>
  <c r="AR291"/>
  <c r="W291"/>
  <c r="BF291"/>
  <c r="AK291"/>
  <c r="P291"/>
  <c r="AY291"/>
  <c r="AR323"/>
  <c r="W323"/>
  <c r="BF323"/>
  <c r="AK323"/>
  <c r="P323"/>
  <c r="AY323"/>
  <c r="BM348"/>
  <c r="AR348"/>
  <c r="P348"/>
  <c r="BF348"/>
  <c r="AY348"/>
  <c r="W348"/>
  <c r="AK348"/>
  <c r="BM226"/>
  <c r="I226"/>
  <c r="P238"/>
  <c r="AK238"/>
  <c r="BF238"/>
  <c r="P245"/>
  <c r="AK245"/>
  <c r="BF245"/>
  <c r="P252"/>
  <c r="BM258"/>
  <c r="I258"/>
  <c r="BF262"/>
  <c r="BM264"/>
  <c r="I264"/>
  <c r="AK264"/>
  <c r="BF266"/>
  <c r="AR271"/>
  <c r="W271"/>
  <c r="BF271"/>
  <c r="AK271"/>
  <c r="P271"/>
  <c r="AY271"/>
  <c r="AR287"/>
  <c r="W287"/>
  <c r="BF287"/>
  <c r="AK287"/>
  <c r="P287"/>
  <c r="AY287"/>
  <c r="I291"/>
  <c r="I323"/>
  <c r="AK362"/>
  <c r="P362"/>
  <c r="AY362"/>
  <c r="BM362"/>
  <c r="I362"/>
  <c r="AR362"/>
  <c r="BF362"/>
  <c r="AD362"/>
  <c r="AR495"/>
  <c r="W495"/>
  <c r="BF495"/>
  <c r="AK495"/>
  <c r="P495"/>
  <c r="AY495"/>
  <c r="AD495"/>
  <c r="I495"/>
  <c r="AK268"/>
  <c r="W269"/>
  <c r="I270"/>
  <c r="BM270"/>
  <c r="AK272"/>
  <c r="W273"/>
  <c r="I274"/>
  <c r="BM274"/>
  <c r="AK276"/>
  <c r="W277"/>
  <c r="I278"/>
  <c r="BM278"/>
  <c r="AK280"/>
  <c r="W281"/>
  <c r="I282"/>
  <c r="BM282"/>
  <c r="AK284"/>
  <c r="W285"/>
  <c r="I286"/>
  <c r="BM286"/>
  <c r="AK288"/>
  <c r="W289"/>
  <c r="I290"/>
  <c r="BM290"/>
  <c r="AK292"/>
  <c r="W293"/>
  <c r="I294"/>
  <c r="BM294"/>
  <c r="AK296"/>
  <c r="W297"/>
  <c r="I298"/>
  <c r="BM298"/>
  <c r="AK300"/>
  <c r="W301"/>
  <c r="I302"/>
  <c r="BM302"/>
  <c r="AK304"/>
  <c r="W305"/>
  <c r="I306"/>
  <c r="BM306"/>
  <c r="AK308"/>
  <c r="W309"/>
  <c r="I310"/>
  <c r="BM310"/>
  <c r="AK312"/>
  <c r="W313"/>
  <c r="I314"/>
  <c r="BM314"/>
  <c r="AK316"/>
  <c r="W317"/>
  <c r="I318"/>
  <c r="BM318"/>
  <c r="AK320"/>
  <c r="W321"/>
  <c r="I322"/>
  <c r="BM322"/>
  <c r="AK324"/>
  <c r="BF324"/>
  <c r="W329"/>
  <c r="AR329"/>
  <c r="BM329"/>
  <c r="P330"/>
  <c r="AK330"/>
  <c r="BF330"/>
  <c r="BM338"/>
  <c r="BM356"/>
  <c r="I356"/>
  <c r="AR356"/>
  <c r="W356"/>
  <c r="AK356"/>
  <c r="P356"/>
  <c r="BM364"/>
  <c r="I364"/>
  <c r="AR364"/>
  <c r="W364"/>
  <c r="BF364"/>
  <c r="AK364"/>
  <c r="P364"/>
  <c r="AD372"/>
  <c r="BM380"/>
  <c r="I380"/>
  <c r="AR380"/>
  <c r="W380"/>
  <c r="BF380"/>
  <c r="AK380"/>
  <c r="P380"/>
  <c r="AD388"/>
  <c r="BM396"/>
  <c r="I396"/>
  <c r="AR396"/>
  <c r="W396"/>
  <c r="BF396"/>
  <c r="AK396"/>
  <c r="P396"/>
  <c r="AD404"/>
  <c r="BM412"/>
  <c r="I412"/>
  <c r="AR412"/>
  <c r="W412"/>
  <c r="BF412"/>
  <c r="AK412"/>
  <c r="P412"/>
  <c r="AD420"/>
  <c r="BM428"/>
  <c r="I428"/>
  <c r="AR428"/>
  <c r="W428"/>
  <c r="BF428"/>
  <c r="AK428"/>
  <c r="P428"/>
  <c r="AR491"/>
  <c r="W491"/>
  <c r="BF491"/>
  <c r="AK491"/>
  <c r="P491"/>
  <c r="AY491"/>
  <c r="AD491"/>
  <c r="I491"/>
  <c r="W518"/>
  <c r="AY518"/>
  <c r="AK518"/>
  <c r="BF518"/>
  <c r="I518"/>
  <c r="AD518"/>
  <c r="AR518"/>
  <c r="P518"/>
  <c r="BF284"/>
  <c r="BF288"/>
  <c r="BF292"/>
  <c r="BF296"/>
  <c r="BF300"/>
  <c r="BF312"/>
  <c r="P333"/>
  <c r="AK333"/>
  <c r="AK336"/>
  <c r="BF336"/>
  <c r="P342"/>
  <c r="AK342"/>
  <c r="BF342"/>
  <c r="AK350"/>
  <c r="P350"/>
  <c r="BM350"/>
  <c r="I350"/>
  <c r="AR350"/>
  <c r="AY352"/>
  <c r="BM360"/>
  <c r="I360"/>
  <c r="AR360"/>
  <c r="W360"/>
  <c r="AK360"/>
  <c r="P360"/>
  <c r="AR487"/>
  <c r="W487"/>
  <c r="BF487"/>
  <c r="AK487"/>
  <c r="P487"/>
  <c r="AY487"/>
  <c r="AD487"/>
  <c r="I487"/>
  <c r="AR503"/>
  <c r="W503"/>
  <c r="BF503"/>
  <c r="AK503"/>
  <c r="P503"/>
  <c r="AY503"/>
  <c r="BM503"/>
  <c r="AD503"/>
  <c r="BM579"/>
  <c r="I579"/>
  <c r="AR579"/>
  <c r="W579"/>
  <c r="BF579"/>
  <c r="AK579"/>
  <c r="P579"/>
  <c r="AD579"/>
  <c r="W268"/>
  <c r="BM269"/>
  <c r="AY270"/>
  <c r="W272"/>
  <c r="AY274"/>
  <c r="W276"/>
  <c r="BM277"/>
  <c r="AY278"/>
  <c r="W280"/>
  <c r="BM281"/>
  <c r="AY282"/>
  <c r="W284"/>
  <c r="BM285"/>
  <c r="AY286"/>
  <c r="W288"/>
  <c r="BM289"/>
  <c r="AY290"/>
  <c r="W292"/>
  <c r="BM293"/>
  <c r="AY294"/>
  <c r="W296"/>
  <c r="BM297"/>
  <c r="AY298"/>
  <c r="W300"/>
  <c r="BM301"/>
  <c r="AY302"/>
  <c r="W304"/>
  <c r="BM305"/>
  <c r="AY306"/>
  <c r="W308"/>
  <c r="BM309"/>
  <c r="AY310"/>
  <c r="W312"/>
  <c r="AY314"/>
  <c r="W316"/>
  <c r="AY318"/>
  <c r="W320"/>
  <c r="AY322"/>
  <c r="W324"/>
  <c r="AR344"/>
  <c r="BM344"/>
  <c r="P346"/>
  <c r="AR346"/>
  <c r="BF352"/>
  <c r="BM376"/>
  <c r="I376"/>
  <c r="AR376"/>
  <c r="W376"/>
  <c r="BF376"/>
  <c r="AK376"/>
  <c r="P376"/>
  <c r="BM392"/>
  <c r="I392"/>
  <c r="AR392"/>
  <c r="W392"/>
  <c r="BF392"/>
  <c r="AK392"/>
  <c r="P392"/>
  <c r="BM408"/>
  <c r="I408"/>
  <c r="AR408"/>
  <c r="W408"/>
  <c r="BF408"/>
  <c r="AK408"/>
  <c r="P408"/>
  <c r="BM424"/>
  <c r="I424"/>
  <c r="AR424"/>
  <c r="W424"/>
  <c r="BF424"/>
  <c r="AK424"/>
  <c r="P424"/>
  <c r="AR483"/>
  <c r="W483"/>
  <c r="BF483"/>
  <c r="AK483"/>
  <c r="P483"/>
  <c r="AY483"/>
  <c r="AD483"/>
  <c r="I483"/>
  <c r="AR268"/>
  <c r="P270"/>
  <c r="AR272"/>
  <c r="P274"/>
  <c r="AR276"/>
  <c r="P278"/>
  <c r="AR280"/>
  <c r="P282"/>
  <c r="AR284"/>
  <c r="P286"/>
  <c r="AR288"/>
  <c r="P290"/>
  <c r="AR292"/>
  <c r="P294"/>
  <c r="AR296"/>
  <c r="P298"/>
  <c r="AR300"/>
  <c r="P302"/>
  <c r="AR304"/>
  <c r="P306"/>
  <c r="AR308"/>
  <c r="P310"/>
  <c r="AR312"/>
  <c r="P314"/>
  <c r="AR316"/>
  <c r="P318"/>
  <c r="AR320"/>
  <c r="P322"/>
  <c r="AR324"/>
  <c r="BM324"/>
  <c r="I329"/>
  <c r="AD329"/>
  <c r="AY329"/>
  <c r="W333"/>
  <c r="AR333"/>
  <c r="BM333"/>
  <c r="I338"/>
  <c r="AD338"/>
  <c r="AY338"/>
  <c r="BM342"/>
  <c r="AD360"/>
  <c r="P437"/>
  <c r="AY437"/>
  <c r="AR437"/>
  <c r="BF437"/>
  <c r="W437"/>
  <c r="AK437"/>
  <c r="I437"/>
  <c r="AR479"/>
  <c r="W479"/>
  <c r="BF479"/>
  <c r="AK479"/>
  <c r="P479"/>
  <c r="AY479"/>
  <c r="AD479"/>
  <c r="I479"/>
  <c r="I268"/>
  <c r="AK270"/>
  <c r="I272"/>
  <c r="AK274"/>
  <c r="I276"/>
  <c r="AK278"/>
  <c r="I280"/>
  <c r="AK282"/>
  <c r="I284"/>
  <c r="AK286"/>
  <c r="I288"/>
  <c r="AK290"/>
  <c r="I292"/>
  <c r="AK294"/>
  <c r="I296"/>
  <c r="AK298"/>
  <c r="I300"/>
  <c r="AK302"/>
  <c r="I304"/>
  <c r="AK306"/>
  <c r="I308"/>
  <c r="AK310"/>
  <c r="I312"/>
  <c r="AK314"/>
  <c r="I316"/>
  <c r="AK318"/>
  <c r="AK322"/>
  <c r="BM352"/>
  <c r="I352"/>
  <c r="AR352"/>
  <c r="AK352"/>
  <c r="P352"/>
  <c r="AK354"/>
  <c r="P354"/>
  <c r="AY354"/>
  <c r="BM354"/>
  <c r="I354"/>
  <c r="AR354"/>
  <c r="BM372"/>
  <c r="I372"/>
  <c r="AR372"/>
  <c r="W372"/>
  <c r="BF372"/>
  <c r="AK372"/>
  <c r="P372"/>
  <c r="BM388"/>
  <c r="I388"/>
  <c r="AR388"/>
  <c r="W388"/>
  <c r="BF388"/>
  <c r="AK388"/>
  <c r="P388"/>
  <c r="BM404"/>
  <c r="I404"/>
  <c r="AR404"/>
  <c r="W404"/>
  <c r="BF404"/>
  <c r="AK404"/>
  <c r="P404"/>
  <c r="BM420"/>
  <c r="I420"/>
  <c r="AR420"/>
  <c r="W420"/>
  <c r="BF420"/>
  <c r="AK420"/>
  <c r="P420"/>
  <c r="AR475"/>
  <c r="W475"/>
  <c r="BF475"/>
  <c r="AK475"/>
  <c r="P475"/>
  <c r="AY475"/>
  <c r="AD475"/>
  <c r="I475"/>
  <c r="AR507"/>
  <c r="W507"/>
  <c r="BF507"/>
  <c r="AK507"/>
  <c r="P507"/>
  <c r="AY507"/>
  <c r="BM507"/>
  <c r="AD507"/>
  <c r="W354"/>
  <c r="AK358"/>
  <c r="P358"/>
  <c r="AY358"/>
  <c r="BM358"/>
  <c r="I358"/>
  <c r="AR358"/>
  <c r="P441"/>
  <c r="AY441"/>
  <c r="AR441"/>
  <c r="W441"/>
  <c r="BM441"/>
  <c r="BF441"/>
  <c r="I441"/>
  <c r="AR471"/>
  <c r="W471"/>
  <c r="BF471"/>
  <c r="AK471"/>
  <c r="P471"/>
  <c r="AY471"/>
  <c r="AD471"/>
  <c r="I471"/>
  <c r="AY524"/>
  <c r="W524"/>
  <c r="BM524"/>
  <c r="P524"/>
  <c r="AK524"/>
  <c r="BF524"/>
  <c r="I524"/>
  <c r="AD524"/>
  <c r="AR524"/>
  <c r="W534"/>
  <c r="AY534"/>
  <c r="AK534"/>
  <c r="BF534"/>
  <c r="I534"/>
  <c r="AD534"/>
  <c r="BM534"/>
  <c r="AR534"/>
  <c r="P534"/>
  <c r="AR366"/>
  <c r="AR370"/>
  <c r="AR374"/>
  <c r="AR378"/>
  <c r="AR382"/>
  <c r="AR386"/>
  <c r="AR390"/>
  <c r="AR394"/>
  <c r="AR398"/>
  <c r="AR402"/>
  <c r="AR406"/>
  <c r="AR410"/>
  <c r="AR414"/>
  <c r="AR418"/>
  <c r="AR422"/>
  <c r="AR426"/>
  <c r="AR430"/>
  <c r="AY433"/>
  <c r="BF439"/>
  <c r="I445"/>
  <c r="AR447"/>
  <c r="W447"/>
  <c r="P447"/>
  <c r="AY447"/>
  <c r="AR451"/>
  <c r="W451"/>
  <c r="BF451"/>
  <c r="AK451"/>
  <c r="P451"/>
  <c r="AY451"/>
  <c r="AR455"/>
  <c r="W455"/>
  <c r="BF455"/>
  <c r="AK455"/>
  <c r="P455"/>
  <c r="AY455"/>
  <c r="AR459"/>
  <c r="W459"/>
  <c r="BF459"/>
  <c r="AK459"/>
  <c r="P459"/>
  <c r="AY459"/>
  <c r="AR463"/>
  <c r="W463"/>
  <c r="BF463"/>
  <c r="AK463"/>
  <c r="P463"/>
  <c r="AY463"/>
  <c r="AK529"/>
  <c r="BM529"/>
  <c r="I529"/>
  <c r="BF529"/>
  <c r="AD529"/>
  <c r="AY529"/>
  <c r="W529"/>
  <c r="I366"/>
  <c r="BM366"/>
  <c r="I370"/>
  <c r="BM370"/>
  <c r="I374"/>
  <c r="BM374"/>
  <c r="I378"/>
  <c r="BM378"/>
  <c r="I382"/>
  <c r="BM382"/>
  <c r="I386"/>
  <c r="BM386"/>
  <c r="I390"/>
  <c r="BM390"/>
  <c r="I394"/>
  <c r="BM394"/>
  <c r="I398"/>
  <c r="BM398"/>
  <c r="I402"/>
  <c r="BM402"/>
  <c r="I406"/>
  <c r="BM406"/>
  <c r="I410"/>
  <c r="BM410"/>
  <c r="I414"/>
  <c r="BM414"/>
  <c r="I418"/>
  <c r="BM418"/>
  <c r="I422"/>
  <c r="BM422"/>
  <c r="I426"/>
  <c r="BM426"/>
  <c r="I430"/>
  <c r="BM430"/>
  <c r="AR443"/>
  <c r="W443"/>
  <c r="P443"/>
  <c r="AY443"/>
  <c r="AK513"/>
  <c r="BM513"/>
  <c r="I513"/>
  <c r="BF513"/>
  <c r="AD513"/>
  <c r="AY513"/>
  <c r="W513"/>
  <c r="AY586"/>
  <c r="BM586"/>
  <c r="AR586"/>
  <c r="W586"/>
  <c r="BF586"/>
  <c r="AK586"/>
  <c r="P586"/>
  <c r="AD586"/>
  <c r="I586"/>
  <c r="AR439"/>
  <c r="W439"/>
  <c r="P439"/>
  <c r="AY439"/>
  <c r="BM523"/>
  <c r="I523"/>
  <c r="AK523"/>
  <c r="BF523"/>
  <c r="AD523"/>
  <c r="AY523"/>
  <c r="W523"/>
  <c r="AR523"/>
  <c r="AY366"/>
  <c r="AY370"/>
  <c r="AY374"/>
  <c r="AY378"/>
  <c r="AY382"/>
  <c r="AY386"/>
  <c r="AY390"/>
  <c r="AY394"/>
  <c r="AY398"/>
  <c r="AY402"/>
  <c r="AY406"/>
  <c r="AY410"/>
  <c r="AY414"/>
  <c r="AY418"/>
  <c r="AY422"/>
  <c r="AY426"/>
  <c r="AY430"/>
  <c r="AK433"/>
  <c r="AK439"/>
  <c r="BF445"/>
  <c r="BM589"/>
  <c r="I589"/>
  <c r="AK589"/>
  <c r="BF589"/>
  <c r="AD589"/>
  <c r="AY589"/>
  <c r="W589"/>
  <c r="P589"/>
  <c r="P366"/>
  <c r="P370"/>
  <c r="P374"/>
  <c r="P378"/>
  <c r="P382"/>
  <c r="P386"/>
  <c r="P390"/>
  <c r="P394"/>
  <c r="P398"/>
  <c r="P402"/>
  <c r="P406"/>
  <c r="P410"/>
  <c r="P414"/>
  <c r="P418"/>
  <c r="P422"/>
  <c r="P426"/>
  <c r="P430"/>
  <c r="AR435"/>
  <c r="P435"/>
  <c r="I443"/>
  <c r="BM547"/>
  <c r="I547"/>
  <c r="AR547"/>
  <c r="W547"/>
  <c r="BF547"/>
  <c r="AK547"/>
  <c r="P547"/>
  <c r="AY547"/>
  <c r="AD547"/>
  <c r="AR600"/>
  <c r="W600"/>
  <c r="AK600"/>
  <c r="P600"/>
  <c r="AY600"/>
  <c r="BM600"/>
  <c r="BF600"/>
  <c r="I600"/>
  <c r="AD600"/>
  <c r="P433"/>
  <c r="AR433"/>
  <c r="I439"/>
  <c r="P445"/>
  <c r="AY445"/>
  <c r="AR445"/>
  <c r="W445"/>
  <c r="P513"/>
  <c r="W449"/>
  <c r="W453"/>
  <c r="W457"/>
  <c r="W461"/>
  <c r="W465"/>
  <c r="W469"/>
  <c r="W473"/>
  <c r="W477"/>
  <c r="W481"/>
  <c r="W485"/>
  <c r="W489"/>
  <c r="W493"/>
  <c r="W497"/>
  <c r="W501"/>
  <c r="W505"/>
  <c r="W509"/>
  <c r="BF510"/>
  <c r="AY512"/>
  <c r="W512"/>
  <c r="AK516"/>
  <c r="AK517"/>
  <c r="BM517"/>
  <c r="I517"/>
  <c r="AD520"/>
  <c r="AD525"/>
  <c r="I526"/>
  <c r="BF526"/>
  <c r="AY528"/>
  <c r="W528"/>
  <c r="AK532"/>
  <c r="AK533"/>
  <c r="BM533"/>
  <c r="I533"/>
  <c r="AD536"/>
  <c r="BM539"/>
  <c r="I539"/>
  <c r="AR539"/>
  <c r="AK539"/>
  <c r="P539"/>
  <c r="AK541"/>
  <c r="P541"/>
  <c r="BM541"/>
  <c r="I541"/>
  <c r="AR541"/>
  <c r="AD543"/>
  <c r="AR449"/>
  <c r="AR453"/>
  <c r="AR457"/>
  <c r="AR461"/>
  <c r="AR465"/>
  <c r="AR469"/>
  <c r="AR473"/>
  <c r="AR477"/>
  <c r="AR481"/>
  <c r="AR485"/>
  <c r="AR489"/>
  <c r="AR493"/>
  <c r="AR497"/>
  <c r="AR501"/>
  <c r="AR505"/>
  <c r="AR509"/>
  <c r="AK510"/>
  <c r="BM511"/>
  <c r="I511"/>
  <c r="AK511"/>
  <c r="P516"/>
  <c r="AR517"/>
  <c r="I520"/>
  <c r="BF520"/>
  <c r="W522"/>
  <c r="AY522"/>
  <c r="AK526"/>
  <c r="BM527"/>
  <c r="I527"/>
  <c r="AK527"/>
  <c r="P532"/>
  <c r="AR533"/>
  <c r="I536"/>
  <c r="BF536"/>
  <c r="BM551"/>
  <c r="I551"/>
  <c r="AR551"/>
  <c r="W551"/>
  <c r="BF551"/>
  <c r="AK551"/>
  <c r="P551"/>
  <c r="BM567"/>
  <c r="I567"/>
  <c r="AR567"/>
  <c r="W567"/>
  <c r="BF567"/>
  <c r="AK567"/>
  <c r="P567"/>
  <c r="BM583"/>
  <c r="I583"/>
  <c r="AR583"/>
  <c r="W583"/>
  <c r="BF583"/>
  <c r="AK583"/>
  <c r="P583"/>
  <c r="BM449"/>
  <c r="BM453"/>
  <c r="BM457"/>
  <c r="BM461"/>
  <c r="BM465"/>
  <c r="BM469"/>
  <c r="BM473"/>
  <c r="BM477"/>
  <c r="BM481"/>
  <c r="BM485"/>
  <c r="BM489"/>
  <c r="BM493"/>
  <c r="BM497"/>
  <c r="BM501"/>
  <c r="BM505"/>
  <c r="BM509"/>
  <c r="AY516"/>
  <c r="W516"/>
  <c r="AK521"/>
  <c r="BM521"/>
  <c r="I521"/>
  <c r="AY532"/>
  <c r="W532"/>
  <c r="AK536"/>
  <c r="AK537"/>
  <c r="BM537"/>
  <c r="I537"/>
  <c r="W510"/>
  <c r="AY510"/>
  <c r="BM515"/>
  <c r="I515"/>
  <c r="AK515"/>
  <c r="AR521"/>
  <c r="W526"/>
  <c r="AY526"/>
  <c r="BM531"/>
  <c r="I531"/>
  <c r="AK531"/>
  <c r="AY533"/>
  <c r="P536"/>
  <c r="AR537"/>
  <c r="BM555"/>
  <c r="I555"/>
  <c r="AR555"/>
  <c r="W555"/>
  <c r="BF555"/>
  <c r="AK555"/>
  <c r="P555"/>
  <c r="BM571"/>
  <c r="I571"/>
  <c r="AR571"/>
  <c r="W571"/>
  <c r="BF571"/>
  <c r="AK571"/>
  <c r="P571"/>
  <c r="AY449"/>
  <c r="AY453"/>
  <c r="AY457"/>
  <c r="AY461"/>
  <c r="AY465"/>
  <c r="AY469"/>
  <c r="AY473"/>
  <c r="AY477"/>
  <c r="AY481"/>
  <c r="AY485"/>
  <c r="AY489"/>
  <c r="AY493"/>
  <c r="AY497"/>
  <c r="AY501"/>
  <c r="AY505"/>
  <c r="AY509"/>
  <c r="AR515"/>
  <c r="AY520"/>
  <c r="W520"/>
  <c r="W521"/>
  <c r="AK525"/>
  <c r="BM525"/>
  <c r="I525"/>
  <c r="AY536"/>
  <c r="W536"/>
  <c r="BM543"/>
  <c r="I543"/>
  <c r="AR543"/>
  <c r="W543"/>
  <c r="BF543"/>
  <c r="AK543"/>
  <c r="P543"/>
  <c r="AD511"/>
  <c r="I512"/>
  <c r="BF512"/>
  <c r="W514"/>
  <c r="AY514"/>
  <c r="W515"/>
  <c r="BF517"/>
  <c r="BM519"/>
  <c r="I519"/>
  <c r="AK519"/>
  <c r="AY521"/>
  <c r="AD522"/>
  <c r="AR525"/>
  <c r="AD527"/>
  <c r="I528"/>
  <c r="BF528"/>
  <c r="W530"/>
  <c r="AY530"/>
  <c r="W531"/>
  <c r="BF533"/>
  <c r="BM535"/>
  <c r="I535"/>
  <c r="AK535"/>
  <c r="AY537"/>
  <c r="AY539"/>
  <c r="AY541"/>
  <c r="AD551"/>
  <c r="BM559"/>
  <c r="I559"/>
  <c r="AR559"/>
  <c r="W559"/>
  <c r="BF559"/>
  <c r="AK559"/>
  <c r="P559"/>
  <c r="AD567"/>
  <c r="BM575"/>
  <c r="I575"/>
  <c r="AR575"/>
  <c r="W575"/>
  <c r="BF575"/>
  <c r="AK575"/>
  <c r="P575"/>
  <c r="AD583"/>
  <c r="BF540"/>
  <c r="AR545"/>
  <c r="AR549"/>
  <c r="BF552"/>
  <c r="AR553"/>
  <c r="BF556"/>
  <c r="AR557"/>
  <c r="BF560"/>
  <c r="AR561"/>
  <c r="BF564"/>
  <c r="AR565"/>
  <c r="BF568"/>
  <c r="AR569"/>
  <c r="BF572"/>
  <c r="AR573"/>
  <c r="BF576"/>
  <c r="AR577"/>
  <c r="BF580"/>
  <c r="AR581"/>
  <c r="BF584"/>
  <c r="AR585"/>
  <c r="W588"/>
  <c r="AY588"/>
  <c r="BF592"/>
  <c r="BF594"/>
  <c r="BF596"/>
  <c r="BF598"/>
  <c r="AY538"/>
  <c r="W540"/>
  <c r="AY542"/>
  <c r="W544"/>
  <c r="I545"/>
  <c r="BM545"/>
  <c r="AY546"/>
  <c r="W548"/>
  <c r="I549"/>
  <c r="BM549"/>
  <c r="AY550"/>
  <c r="W552"/>
  <c r="I553"/>
  <c r="BM553"/>
  <c r="AY554"/>
  <c r="W556"/>
  <c r="I557"/>
  <c r="BM557"/>
  <c r="AY558"/>
  <c r="W560"/>
  <c r="I561"/>
  <c r="BM561"/>
  <c r="AY562"/>
  <c r="W564"/>
  <c r="I565"/>
  <c r="BM565"/>
  <c r="AY566"/>
  <c r="W568"/>
  <c r="I569"/>
  <c r="BM569"/>
  <c r="AY570"/>
  <c r="W572"/>
  <c r="I573"/>
  <c r="BM573"/>
  <c r="AY574"/>
  <c r="W576"/>
  <c r="I577"/>
  <c r="BM577"/>
  <c r="AY578"/>
  <c r="W580"/>
  <c r="I581"/>
  <c r="BM581"/>
  <c r="AY582"/>
  <c r="W584"/>
  <c r="I585"/>
  <c r="BM585"/>
  <c r="AR604"/>
  <c r="W604"/>
  <c r="BF604"/>
  <c r="AK604"/>
  <c r="P604"/>
  <c r="AY604"/>
  <c r="AR592"/>
  <c r="W592"/>
  <c r="P592"/>
  <c r="AY592"/>
  <c r="P594"/>
  <c r="AY594"/>
  <c r="AR594"/>
  <c r="W594"/>
  <c r="AR596"/>
  <c r="W596"/>
  <c r="P596"/>
  <c r="AY596"/>
  <c r="P598"/>
  <c r="AY598"/>
  <c r="AR598"/>
  <c r="W598"/>
  <c r="AY545"/>
  <c r="AY549"/>
  <c r="AY553"/>
  <c r="AY557"/>
  <c r="AY561"/>
  <c r="AY565"/>
  <c r="AY569"/>
  <c r="AY573"/>
  <c r="AY577"/>
  <c r="AY581"/>
  <c r="AY585"/>
  <c r="AK592"/>
  <c r="P545"/>
  <c r="BF546"/>
  <c r="P549"/>
  <c r="P553"/>
  <c r="P557"/>
  <c r="P561"/>
  <c r="P565"/>
  <c r="P569"/>
  <c r="P573"/>
  <c r="P577"/>
  <c r="P581"/>
  <c r="P585"/>
  <c r="BF587"/>
  <c r="AD588"/>
  <c r="P587"/>
  <c r="BF588"/>
  <c r="AY590"/>
  <c r="W590"/>
  <c r="I592"/>
  <c r="I594"/>
  <c r="I596"/>
  <c r="I598"/>
  <c r="AD604"/>
  <c r="I591"/>
  <c r="BM591"/>
  <c r="AK593"/>
  <c r="I595"/>
  <c r="BM595"/>
  <c r="AK597"/>
  <c r="I599"/>
  <c r="BM599"/>
  <c r="AK601"/>
  <c r="W602"/>
  <c r="I603"/>
  <c r="BM603"/>
  <c r="AK605"/>
  <c r="BF593"/>
  <c r="BF597"/>
  <c r="BF601"/>
  <c r="AR602"/>
  <c r="BF605"/>
  <c r="I602"/>
  <c r="BM602"/>
  <c r="AK591"/>
  <c r="I593"/>
  <c r="AK595"/>
  <c r="I597"/>
  <c r="AK599"/>
  <c r="I601"/>
  <c r="AY602"/>
  <c r="AK603"/>
  <c r="I605"/>
  <c r="AB6"/>
  <c r="X7" s="1"/>
  <c r="K89" i="2"/>
  <c r="AZ6" i="12"/>
  <c r="BA6"/>
  <c r="M89" i="2"/>
  <c r="BR6" i="12"/>
  <c r="BN7" s="1"/>
  <c r="AX47" i="6" l="1"/>
  <c r="AZ39" i="5"/>
  <c r="AZ72" s="1"/>
  <c r="BA39" i="11"/>
  <c r="BA72" s="1"/>
  <c r="CG44" i="10"/>
  <c r="CD44"/>
  <c r="AH53"/>
  <c r="AX44"/>
  <c r="BC54" i="1"/>
  <c r="CC53"/>
  <c r="AB74"/>
  <c r="AB52" i="10"/>
  <c r="AB53" s="1"/>
  <c r="BE54" i="1"/>
  <c r="BN47" i="6"/>
  <c r="BJ47" i="5"/>
  <c r="BM53" i="6"/>
  <c r="AA28" i="10"/>
  <c r="BV44" i="11"/>
  <c r="BB39"/>
  <c r="BB72" s="1"/>
  <c r="BB76" s="1"/>
  <c r="AB16" i="8"/>
  <c r="AB36" s="1"/>
  <c r="BU47" i="11"/>
  <c r="CB39" i="10"/>
  <c r="CB72" s="1"/>
  <c r="CB76" s="1"/>
  <c r="AZ47" i="5"/>
  <c r="CI44" i="6"/>
  <c r="BY76" i="1"/>
  <c r="CA39" i="8"/>
  <c r="CI35"/>
  <c r="BQ53" i="5"/>
  <c r="BR38" i="8"/>
  <c r="BP47" i="10"/>
  <c r="BQ76" i="1"/>
  <c r="BK39" i="11"/>
  <c r="BK72" s="1"/>
  <c r="BK76" s="1"/>
  <c r="AK44" i="10"/>
  <c r="BQ76" i="5"/>
  <c r="AZ39" i="11"/>
  <c r="AZ72" s="1"/>
  <c r="AK44"/>
  <c r="BL39" i="6"/>
  <c r="BL72" s="1"/>
  <c r="BX39" i="11"/>
  <c r="BX72" s="1"/>
  <c r="BX76" s="1"/>
  <c r="BB39" i="8"/>
  <c r="BQ39" i="11"/>
  <c r="BQ72" s="1"/>
  <c r="CI39"/>
  <c r="CI72" s="1"/>
  <c r="CH39" i="1"/>
  <c r="CH72" s="1"/>
  <c r="CH76" s="1"/>
  <c r="CD47" i="5"/>
  <c r="BX76"/>
  <c r="AX44" i="6"/>
  <c r="CB47"/>
  <c r="BV47" i="1"/>
  <c r="CB39" i="5"/>
  <c r="CB72" s="1"/>
  <c r="BW54" i="10"/>
  <c r="BE44" i="5"/>
  <c r="AH44"/>
  <c r="BE53"/>
  <c r="BK39" i="6"/>
  <c r="BK72" s="1"/>
  <c r="BF44"/>
  <c r="AX39" i="1"/>
  <c r="AX72" s="1"/>
  <c r="AZ39" i="6"/>
  <c r="AZ72" s="1"/>
  <c r="N6" i="12"/>
  <c r="J7" s="1"/>
  <c r="CJ39" i="5"/>
  <c r="CJ72" s="1"/>
  <c r="AA47" i="10"/>
  <c r="BR45" i="8"/>
  <c r="CC39" i="1"/>
  <c r="CC72" s="1"/>
  <c r="CC76" s="1"/>
  <c r="BL39" i="11"/>
  <c r="BL72" s="1"/>
  <c r="BL76" s="1"/>
  <c r="AS44" i="10"/>
  <c r="BO44" i="1"/>
  <c r="BX39" i="6"/>
  <c r="BX72" s="1"/>
  <c r="BB44" i="11"/>
  <c r="BC39" i="10"/>
  <c r="BC72" s="1"/>
  <c r="AA37" i="8"/>
  <c r="BR53" i="11"/>
  <c r="BT47" i="10"/>
  <c r="CA44" i="1"/>
  <c r="BB44" i="10"/>
  <c r="BQ54" i="6"/>
  <c r="BP54" i="5"/>
  <c r="BP53" i="11"/>
  <c r="BD39"/>
  <c r="BD72" s="1"/>
  <c r="BS39" i="6"/>
  <c r="BS72" s="1"/>
  <c r="BI47" i="5"/>
  <c r="CI44" i="1"/>
  <c r="BR35" i="8"/>
  <c r="BM47" i="5"/>
  <c r="CD47" i="10"/>
  <c r="AX47" i="5"/>
  <c r="BI44" i="1"/>
  <c r="BE47"/>
  <c r="BH39" i="11"/>
  <c r="BH72" s="1"/>
  <c r="BH76" s="1"/>
  <c r="CC39" i="5"/>
  <c r="CC72" s="1"/>
  <c r="CE47"/>
  <c r="BV53" i="10"/>
  <c r="BO54" i="1"/>
  <c r="BW54" i="6"/>
  <c r="CJ44" i="11"/>
  <c r="AI44" i="1"/>
  <c r="AC47" i="11"/>
  <c r="AC63"/>
  <c r="AC64"/>
  <c r="AC43"/>
  <c r="CH39" i="10"/>
  <c r="CH72" s="1"/>
  <c r="CH76" s="1"/>
  <c r="CH44"/>
  <c r="BY44" i="1"/>
  <c r="BL47" i="10"/>
  <c r="CB47" i="11"/>
  <c r="AU44" i="1"/>
  <c r="BO53"/>
  <c r="AD16" i="5"/>
  <c r="CE39"/>
  <c r="CE72" s="1"/>
  <c r="CE76" s="1"/>
  <c r="CI47" i="1"/>
  <c r="BX47" i="11"/>
  <c r="BR39" i="1"/>
  <c r="BR72" s="1"/>
  <c r="BO52" i="8"/>
  <c r="AY44" i="6"/>
  <c r="CD39" i="1"/>
  <c r="CD72" s="1"/>
  <c r="CD76" s="1"/>
  <c r="AY58" i="8"/>
  <c r="AY52"/>
  <c r="AY35"/>
  <c r="AY36"/>
  <c r="AY38"/>
  <c r="AY57"/>
  <c r="AY45"/>
  <c r="AY37"/>
  <c r="CC54" i="1"/>
  <c r="AB63"/>
  <c r="AY76" i="10"/>
  <c r="CA54" i="1"/>
  <c r="BQ47" i="11"/>
  <c r="BU39" i="6"/>
  <c r="BU72" s="1"/>
  <c r="BU76" s="1"/>
  <c r="AV44" i="5"/>
  <c r="AY54" i="1"/>
  <c r="BB44" i="6"/>
  <c r="BZ44" i="11"/>
  <c r="BJ39"/>
  <c r="BJ72" s="1"/>
  <c r="BJ76" s="1"/>
  <c r="CE39"/>
  <c r="CE72" s="1"/>
  <c r="BG76" i="6"/>
  <c r="CA39" i="10"/>
  <c r="CA72" s="1"/>
  <c r="CA76" s="1"/>
  <c r="BI53" i="1"/>
  <c r="AB47"/>
  <c r="BC44" i="6"/>
  <c r="BO38" i="8"/>
  <c r="BO39" s="1"/>
  <c r="BQ44" i="1"/>
  <c r="AI44" i="6"/>
  <c r="BO47" i="10"/>
  <c r="BE39" i="1"/>
  <c r="BE72" s="1"/>
  <c r="BE76" s="1"/>
  <c r="CC47" i="5"/>
  <c r="BX47" i="10"/>
  <c r="CD47" i="6"/>
  <c r="BD39" i="5"/>
  <c r="BD72" s="1"/>
  <c r="BD76" s="1"/>
  <c r="BC47" i="10"/>
  <c r="BX39" i="8"/>
  <c r="AC63" i="5"/>
  <c r="AL53" i="10"/>
  <c r="BV44"/>
  <c r="AC85" i="5"/>
  <c r="CH47" i="1"/>
  <c r="BD39"/>
  <c r="BD72" s="1"/>
  <c r="BD76" s="1"/>
  <c r="AX54" i="6"/>
  <c r="CI47" i="11"/>
  <c r="BW44" i="6"/>
  <c r="BF54" i="10"/>
  <c r="AW39" i="6"/>
  <c r="AW72" s="1"/>
  <c r="AW76" s="1"/>
  <c r="AX53"/>
  <c r="BZ54"/>
  <c r="BB53"/>
  <c r="AB28" i="10"/>
  <c r="AC22" s="1"/>
  <c r="AA54"/>
  <c r="BM47" i="1"/>
  <c r="AQ54"/>
  <c r="BE44"/>
  <c r="AL54" i="10"/>
  <c r="AC57" i="11"/>
  <c r="AW53" i="10"/>
  <c r="CH47" i="11"/>
  <c r="AS53" i="10"/>
  <c r="AA53"/>
  <c r="BV39" i="1"/>
  <c r="BV72" s="1"/>
  <c r="BV76" s="1"/>
  <c r="BE39" i="10"/>
  <c r="BE72" s="1"/>
  <c r="AS54" i="6"/>
  <c r="CF39" i="5"/>
  <c r="CF72" s="1"/>
  <c r="BK53" i="1"/>
  <c r="AB68" i="6"/>
  <c r="AB37" i="8"/>
  <c r="AD32" i="1"/>
  <c r="AD30" s="1"/>
  <c r="BF54" i="6"/>
  <c r="AU53" i="1"/>
  <c r="AP6" i="12"/>
  <c r="AL7" s="1"/>
  <c r="AN7" s="1"/>
  <c r="BR44" i="11"/>
  <c r="BK44" i="6"/>
  <c r="AC74" i="5"/>
  <c r="AC22"/>
  <c r="AC28" s="1"/>
  <c r="AD22" s="1"/>
  <c r="AQ53" i="1"/>
  <c r="BA47" i="11"/>
  <c r="AZ47" i="10"/>
  <c r="CK39" i="5"/>
  <c r="CK72" s="1"/>
  <c r="CK76" s="1"/>
  <c r="CH53" i="11"/>
  <c r="BI76" i="5"/>
  <c r="BU44" i="6"/>
  <c r="AI54" i="1"/>
  <c r="AA58" i="8"/>
  <c r="AA57"/>
  <c r="AA36"/>
  <c r="AA39" s="1"/>
  <c r="AC82" i="5"/>
  <c r="BC53" i="6"/>
  <c r="AM39" i="8"/>
  <c r="BY47" i="11"/>
  <c r="BR58" i="8"/>
  <c r="BK54" i="6"/>
  <c r="BH39" i="8"/>
  <c r="BK47" i="10"/>
  <c r="AV39" i="6"/>
  <c r="AV72" s="1"/>
  <c r="AV76" s="1"/>
  <c r="CC76" i="5"/>
  <c r="AC43"/>
  <c r="BV47" i="6"/>
  <c r="AC47" i="5"/>
  <c r="CJ53" i="11"/>
  <c r="AB65" i="1"/>
  <c r="AC85" i="11"/>
  <c r="BQ47" i="5"/>
  <c r="BA76" i="1"/>
  <c r="AB85"/>
  <c r="BV53" i="6"/>
  <c r="CH44" i="11"/>
  <c r="BV53"/>
  <c r="BA39" i="6"/>
  <c r="BA72" s="1"/>
  <c r="BA76" s="1"/>
  <c r="BZ39" i="10"/>
  <c r="BZ72" s="1"/>
  <c r="CE39"/>
  <c r="CE72" s="1"/>
  <c r="CE76" s="1"/>
  <c r="AA38" i="8"/>
  <c r="BU44" i="10"/>
  <c r="AD16" i="11"/>
  <c r="BT54" i="10"/>
  <c r="BR53"/>
  <c r="BK39" i="1"/>
  <c r="BK72" s="1"/>
  <c r="BK76" s="1"/>
  <c r="AB57"/>
  <c r="AC64" i="5"/>
  <c r="AC76" s="1"/>
  <c r="BH47" i="11"/>
  <c r="CK47"/>
  <c r="CD39" i="5"/>
  <c r="CD72" s="1"/>
  <c r="BJ54" i="11"/>
  <c r="CG39" i="1"/>
  <c r="CG72" s="1"/>
  <c r="CG76" s="1"/>
  <c r="BP47" i="6"/>
  <c r="BQ44" i="5"/>
  <c r="BV39"/>
  <c r="BV72" s="1"/>
  <c r="BV76" s="1"/>
  <c r="AA28"/>
  <c r="BR47" i="10"/>
  <c r="BX47" i="6"/>
  <c r="X10" i="1"/>
  <c r="G46" i="2" s="1"/>
  <c r="G123"/>
  <c r="AV53" i="10"/>
  <c r="AV54"/>
  <c r="AK44" i="6"/>
  <c r="AS54" i="5"/>
  <c r="AS44"/>
  <c r="AB71" i="1"/>
  <c r="AB48"/>
  <c r="AB70"/>
  <c r="AB39"/>
  <c r="AB72" s="1"/>
  <c r="AB68"/>
  <c r="BG44" i="6"/>
  <c r="BG53"/>
  <c r="BV47" i="5"/>
  <c r="BY39" i="10"/>
  <c r="BY72" s="1"/>
  <c r="BY76" s="1"/>
  <c r="BM47" i="11"/>
  <c r="BM39"/>
  <c r="BM72" s="1"/>
  <c r="BD47" i="6"/>
  <c r="AL37" i="8"/>
  <c r="AL57"/>
  <c r="AL52"/>
  <c r="AL36"/>
  <c r="AL45"/>
  <c r="AL58"/>
  <c r="AL35"/>
  <c r="AL39" s="1"/>
  <c r="AT57"/>
  <c r="AT35"/>
  <c r="AT45"/>
  <c r="AT36"/>
  <c r="AT37"/>
  <c r="AT38"/>
  <c r="AT58"/>
  <c r="AT52"/>
  <c r="BF47" i="11"/>
  <c r="BF39"/>
  <c r="BF72" s="1"/>
  <c r="BF76" s="1"/>
  <c r="AS44"/>
  <c r="AS54"/>
  <c r="AS53"/>
  <c r="BD39" i="10"/>
  <c r="BD72" s="1"/>
  <c r="BD76" s="1"/>
  <c r="BD47"/>
  <c r="CE53" i="5"/>
  <c r="CE54"/>
  <c r="CE44"/>
  <c r="CG39" i="10"/>
  <c r="CG72" s="1"/>
  <c r="BB76"/>
  <c r="AU44" i="6"/>
  <c r="BT53" i="11"/>
  <c r="BT44"/>
  <c r="CJ39" i="10"/>
  <c r="CJ72" s="1"/>
  <c r="CJ76" s="1"/>
  <c r="BS47" i="1"/>
  <c r="BS39"/>
  <c r="BS72" s="1"/>
  <c r="BS76" s="1"/>
  <c r="BB54" i="5"/>
  <c r="BB53"/>
  <c r="CH44" i="6"/>
  <c r="CH53"/>
  <c r="BC39" i="11"/>
  <c r="BC72" s="1"/>
  <c r="BC76" s="1"/>
  <c r="BC47"/>
  <c r="BO39"/>
  <c r="BO72" s="1"/>
  <c r="BO76" s="1"/>
  <c r="CA53" i="10"/>
  <c r="CA39" i="1"/>
  <c r="CA72" s="1"/>
  <c r="CA76" s="1"/>
  <c r="CG39" i="5"/>
  <c r="CG72" s="1"/>
  <c r="CG76" s="1"/>
  <c r="CG47"/>
  <c r="AM54" i="6"/>
  <c r="AM53"/>
  <c r="BB47" i="1"/>
  <c r="BO47" i="11"/>
  <c r="CD47" i="1"/>
  <c r="CJ47" i="6"/>
  <c r="CJ39"/>
  <c r="CJ72" s="1"/>
  <c r="CJ76" s="1"/>
  <c r="BS44"/>
  <c r="BS54"/>
  <c r="BR39" i="10"/>
  <c r="BR72" s="1"/>
  <c r="BL47" i="6"/>
  <c r="BG47" i="11"/>
  <c r="CC47"/>
  <c r="CC39"/>
  <c r="CC72" s="1"/>
  <c r="CC76" s="1"/>
  <c r="BH47" i="10"/>
  <c r="BU53" i="5"/>
  <c r="BU54"/>
  <c r="AU54" i="6"/>
  <c r="CD54"/>
  <c r="CD44"/>
  <c r="BQ53" i="10"/>
  <c r="BQ54"/>
  <c r="AN54" i="11"/>
  <c r="AN53"/>
  <c r="BD76"/>
  <c r="CA54" i="5"/>
  <c r="CA44"/>
  <c r="BS53" i="10"/>
  <c r="BS54"/>
  <c r="BS76" i="6"/>
  <c r="BG54"/>
  <c r="BY47" i="5"/>
  <c r="BA54" i="6"/>
  <c r="AW39" i="11"/>
  <c r="AW72" s="1"/>
  <c r="AW76" s="1"/>
  <c r="AW47"/>
  <c r="AK53" i="10"/>
  <c r="AK54"/>
  <c r="AU57" i="8"/>
  <c r="AU52"/>
  <c r="AU58"/>
  <c r="AU35"/>
  <c r="AU45"/>
  <c r="AU36"/>
  <c r="AU38"/>
  <c r="AU39" s="1"/>
  <c r="BA39" i="5"/>
  <c r="BA72" s="1"/>
  <c r="BA76" s="1"/>
  <c r="BA47"/>
  <c r="AK44"/>
  <c r="AK53"/>
  <c r="AK54"/>
  <c r="CK53" i="1"/>
  <c r="CK54"/>
  <c r="BN39"/>
  <c r="BN72" s="1"/>
  <c r="BN76" s="1"/>
  <c r="BN47"/>
  <c r="AB69"/>
  <c r="BE39" i="11"/>
  <c r="BE72" s="1"/>
  <c r="BE47"/>
  <c r="AO53" i="5"/>
  <c r="AO54"/>
  <c r="AS53"/>
  <c r="AC17" i="1"/>
  <c r="AC71" s="1"/>
  <c r="BS47" i="5"/>
  <c r="BC54" i="10"/>
  <c r="BV47"/>
  <c r="CE54" i="6"/>
  <c r="CC54" i="5"/>
  <c r="CH54" i="6"/>
  <c r="BT76" i="11"/>
  <c r="BG39" i="10"/>
  <c r="BG72" s="1"/>
  <c r="BG76" s="1"/>
  <c r="BG47"/>
  <c r="AN44" i="11"/>
  <c r="AN53" i="6"/>
  <c r="AN54"/>
  <c r="AN44"/>
  <c r="BP39" i="10"/>
  <c r="BP72" s="1"/>
  <c r="BP76" s="1"/>
  <c r="BO39"/>
  <c r="BO72" s="1"/>
  <c r="BO76" s="1"/>
  <c r="CG44" i="1"/>
  <c r="CG53"/>
  <c r="BA54" i="10"/>
  <c r="BA44"/>
  <c r="BZ47" i="1"/>
  <c r="BI39" i="11"/>
  <c r="BI72" s="1"/>
  <c r="BI76" s="1"/>
  <c r="AX39" i="10"/>
  <c r="AX72" s="1"/>
  <c r="AX76" s="1"/>
  <c r="AO44" i="5"/>
  <c r="CA47"/>
  <c r="CI57" i="8"/>
  <c r="CI45"/>
  <c r="BC44" i="10"/>
  <c r="BS44"/>
  <c r="BU53"/>
  <c r="BN47" i="5"/>
  <c r="CC44"/>
  <c r="BR39" i="11"/>
  <c r="BR72" s="1"/>
  <c r="BR76" s="1"/>
  <c r="BM39" i="10"/>
  <c r="BM72" s="1"/>
  <c r="BM76" s="1"/>
  <c r="BC39" i="5"/>
  <c r="BC72" s="1"/>
  <c r="BC76" s="1"/>
  <c r="BP44"/>
  <c r="AC68" i="6"/>
  <c r="BB39"/>
  <c r="BB72" s="1"/>
  <c r="BB76" s="1"/>
  <c r="BK39" i="10"/>
  <c r="BK72" s="1"/>
  <c r="BK76" s="1"/>
  <c r="BN44" i="11"/>
  <c r="BZ53"/>
  <c r="CJ39"/>
  <c r="CJ72" s="1"/>
  <c r="CJ76" s="1"/>
  <c r="AX47" i="10"/>
  <c r="BD47" i="11"/>
  <c r="CE47"/>
  <c r="BU76" i="5"/>
  <c r="BM44" i="6"/>
  <c r="AZ44" i="11"/>
  <c r="BY54" i="1"/>
  <c r="BA47" i="6"/>
  <c r="CI38" i="8"/>
  <c r="CI39" s="1"/>
  <c r="CE44" i="10"/>
  <c r="AR54" i="1"/>
  <c r="BJ47" i="10"/>
  <c r="CA39" i="5"/>
  <c r="CA72" s="1"/>
  <c r="CA76" s="1"/>
  <c r="BE39"/>
  <c r="BE72" s="1"/>
  <c r="BE76" s="1"/>
  <c r="BS37" i="8"/>
  <c r="BS57"/>
  <c r="BS36"/>
  <c r="BS45"/>
  <c r="BS38"/>
  <c r="BS58"/>
  <c r="BS35"/>
  <c r="BS52"/>
  <c r="BO58"/>
  <c r="BO57"/>
  <c r="BB53" i="11"/>
  <c r="BV39" i="6"/>
  <c r="BV72" s="1"/>
  <c r="BV76" s="1"/>
  <c r="BK76"/>
  <c r="AW39" i="1"/>
  <c r="AW72" s="1"/>
  <c r="CE44" i="6"/>
  <c r="BU39" i="1"/>
  <c r="BU72" s="1"/>
  <c r="BU76" s="1"/>
  <c r="BZ35" i="8"/>
  <c r="BZ38"/>
  <c r="BZ57"/>
  <c r="BZ52"/>
  <c r="BZ37"/>
  <c r="BZ58"/>
  <c r="BZ36"/>
  <c r="BZ45"/>
  <c r="AJ52"/>
  <c r="AJ58"/>
  <c r="AJ35"/>
  <c r="AJ36"/>
  <c r="AJ45"/>
  <c r="AJ37"/>
  <c r="AJ38"/>
  <c r="AJ57"/>
  <c r="AJ44" i="11"/>
  <c r="AJ54"/>
  <c r="BI44" i="10"/>
  <c r="CC39"/>
  <c r="CC72" s="1"/>
  <c r="CC76" s="1"/>
  <c r="AO54" i="11"/>
  <c r="CH53" i="10"/>
  <c r="BX47" i="1"/>
  <c r="BZ39"/>
  <c r="BZ72" s="1"/>
  <c r="BZ76" s="1"/>
  <c r="BH47"/>
  <c r="AT44" i="6"/>
  <c r="AY39"/>
  <c r="AY72" s="1"/>
  <c r="AY76" s="1"/>
  <c r="BE53"/>
  <c r="BX39" i="10"/>
  <c r="BX72" s="1"/>
  <c r="BX76" s="1"/>
  <c r="CG47" i="11"/>
  <c r="AZ39" i="10"/>
  <c r="AZ72" s="1"/>
  <c r="AZ76" s="1"/>
  <c r="BG47" i="6"/>
  <c r="AV54" i="5"/>
  <c r="AZ76" i="11"/>
  <c r="BX44"/>
  <c r="CG47" i="1"/>
  <c r="BM39"/>
  <c r="BM72" s="1"/>
  <c r="BM76" s="1"/>
  <c r="BG39" i="11"/>
  <c r="BG72" s="1"/>
  <c r="BG76" s="1"/>
  <c r="CE39" i="8"/>
  <c r="BN47" i="10"/>
  <c r="AB76"/>
  <c r="BC76"/>
  <c r="BU47" i="1"/>
  <c r="BC36" i="8"/>
  <c r="BC37"/>
  <c r="BC52"/>
  <c r="BC38"/>
  <c r="BC57"/>
  <c r="BC35"/>
  <c r="BC58"/>
  <c r="BC45"/>
  <c r="BZ76" i="10"/>
  <c r="CD39" i="6"/>
  <c r="CD72" s="1"/>
  <c r="CD76" s="1"/>
  <c r="BK39" i="5"/>
  <c r="BK72" s="1"/>
  <c r="BK76" s="1"/>
  <c r="AZ53" i="11"/>
  <c r="BR47" i="5"/>
  <c r="BJ39" i="10"/>
  <c r="BJ72" s="1"/>
  <c r="BJ76" s="1"/>
  <c r="CK39" i="11"/>
  <c r="CK72" s="1"/>
  <c r="CK76" s="1"/>
  <c r="CA44" i="10"/>
  <c r="AO53" i="11"/>
  <c r="BQ39" i="10"/>
  <c r="BQ72" s="1"/>
  <c r="BQ76" s="1"/>
  <c r="CJ47"/>
  <c r="AW44" i="5"/>
  <c r="BK47" i="11"/>
  <c r="AX39"/>
  <c r="AX72" s="1"/>
  <c r="AX76" s="1"/>
  <c r="BK54" i="10"/>
  <c r="BP39" i="5"/>
  <c r="BP72" s="1"/>
  <c r="BP76" s="1"/>
  <c r="BH39"/>
  <c r="BH72" s="1"/>
  <c r="BZ47" i="6"/>
  <c r="BF39" i="5"/>
  <c r="BF72" s="1"/>
  <c r="BF76" s="1"/>
  <c r="BX53" i="11"/>
  <c r="AK54"/>
  <c r="AX44"/>
  <c r="BP39"/>
  <c r="BP72" s="1"/>
  <c r="BP76" s="1"/>
  <c r="BL76" i="5"/>
  <c r="BH39" i="6"/>
  <c r="BH72" s="1"/>
  <c r="BH76" s="1"/>
  <c r="BB39" i="1"/>
  <c r="BB72" s="1"/>
  <c r="BB76" s="1"/>
  <c r="BW39" i="10"/>
  <c r="BW72" s="1"/>
  <c r="BW76" s="1"/>
  <c r="AX76" i="1"/>
  <c r="AI35" i="8"/>
  <c r="AI36"/>
  <c r="AI52"/>
  <c r="AI37"/>
  <c r="AI38"/>
  <c r="AI57"/>
  <c r="AI45"/>
  <c r="AI58"/>
  <c r="CK47" i="5"/>
  <c r="AA39"/>
  <c r="BU44"/>
  <c r="AM44" i="6"/>
  <c r="BA76" i="11"/>
  <c r="BZ47" i="5"/>
  <c r="BI53" i="6"/>
  <c r="BW39" i="11"/>
  <c r="BW72" s="1"/>
  <c r="BW76" s="1"/>
  <c r="BN53"/>
  <c r="BS76" i="10"/>
  <c r="BP47" i="11"/>
  <c r="BW39" i="6"/>
  <c r="BW72" s="1"/>
  <c r="BW76" s="1"/>
  <c r="AB76" i="5"/>
  <c r="AY39"/>
  <c r="AY72" s="1"/>
  <c r="AY76" s="1"/>
  <c r="CB76"/>
  <c r="BP39" i="6"/>
  <c r="BP72" s="1"/>
  <c r="BP76" s="1"/>
  <c r="BY39" i="5"/>
  <c r="BY72" s="1"/>
  <c r="BY76" s="1"/>
  <c r="BC47" i="6"/>
  <c r="BI47" i="1"/>
  <c r="BR36" i="8"/>
  <c r="BR39" s="1"/>
  <c r="BR37"/>
  <c r="BR52"/>
  <c r="AR44" i="11"/>
  <c r="AR54"/>
  <c r="AY76"/>
  <c r="AW76" i="1"/>
  <c r="CI76"/>
  <c r="AV35" i="8"/>
  <c r="AV36"/>
  <c r="AV57"/>
  <c r="AV52"/>
  <c r="AV37"/>
  <c r="AV38"/>
  <c r="AV58"/>
  <c r="AV45"/>
  <c r="CD54" i="11"/>
  <c r="CD53"/>
  <c r="AC48" i="6"/>
  <c r="AD17"/>
  <c r="AD69" s="1"/>
  <c r="AD16" i="10"/>
  <c r="AC47"/>
  <c r="AC85"/>
  <c r="AW39" i="5"/>
  <c r="AW72" s="1"/>
  <c r="AW76" s="1"/>
  <c r="AW47"/>
  <c r="CA76" i="11"/>
  <c r="BS47"/>
  <c r="AC63" i="10"/>
  <c r="AW47"/>
  <c r="CA47" i="11"/>
  <c r="BX39" i="1"/>
  <c r="BX72" s="1"/>
  <c r="BX76" s="1"/>
  <c r="BJ76"/>
  <c r="AX76" i="5"/>
  <c r="BE76" i="10"/>
  <c r="CE39" i="1"/>
  <c r="CE72" s="1"/>
  <c r="CE76" s="1"/>
  <c r="BC39"/>
  <c r="BC72" s="1"/>
  <c r="BC76" s="1"/>
  <c r="CF39"/>
  <c r="CF72" s="1"/>
  <c r="CF76" s="1"/>
  <c r="AC70" i="10"/>
  <c r="BM47" i="6"/>
  <c r="CB47" i="10"/>
  <c r="BZ39" i="6"/>
  <c r="BZ72" s="1"/>
  <c r="BZ76" s="1"/>
  <c r="BI47" i="10"/>
  <c r="BE39" i="6"/>
  <c r="BE72" s="1"/>
  <c r="BE76" s="1"/>
  <c r="BJ44"/>
  <c r="C8" i="13"/>
  <c r="E123" i="2"/>
  <c r="E137" s="1"/>
  <c r="W98" i="6" s="1"/>
  <c r="X10"/>
  <c r="E46" i="2" s="1"/>
  <c r="L7" i="12"/>
  <c r="CG39" i="11"/>
  <c r="CG72" s="1"/>
  <c r="CF44"/>
  <c r="BA58" i="8"/>
  <c r="BA52"/>
  <c r="BA37"/>
  <c r="BA57"/>
  <c r="BA38"/>
  <c r="BA45"/>
  <c r="BA35"/>
  <c r="BA36"/>
  <c r="AP38"/>
  <c r="AP58"/>
  <c r="AP35"/>
  <c r="AP45"/>
  <c r="AP57"/>
  <c r="AP36"/>
  <c r="AP37"/>
  <c r="AP52"/>
  <c r="AO58"/>
  <c r="AO37"/>
  <c r="AO45"/>
  <c r="AO57"/>
  <c r="AO38"/>
  <c r="AO52"/>
  <c r="AO35"/>
  <c r="AO36"/>
  <c r="AN36"/>
  <c r="AN57"/>
  <c r="AN52"/>
  <c r="AN35"/>
  <c r="AN45"/>
  <c r="AN37"/>
  <c r="AN38"/>
  <c r="AN58"/>
  <c r="AV44" i="11"/>
  <c r="AZ35" i="8"/>
  <c r="AZ36"/>
  <c r="AZ45"/>
  <c r="AZ57"/>
  <c r="AZ52"/>
  <c r="AZ37"/>
  <c r="AZ38"/>
  <c r="AZ58"/>
  <c r="AY47" i="11"/>
  <c r="AW44" i="6"/>
  <c r="AY47" i="5"/>
  <c r="CJ54" i="10"/>
  <c r="CJ53"/>
  <c r="BA44" i="5"/>
  <c r="BA54"/>
  <c r="BA53"/>
  <c r="CJ47" i="11"/>
  <c r="BW44" i="10"/>
  <c r="BI47" i="11"/>
  <c r="BN39" i="10"/>
  <c r="BN72" s="1"/>
  <c r="BN76" s="1"/>
  <c r="CC53"/>
  <c r="BZ47"/>
  <c r="BS39" i="11"/>
  <c r="BS72" s="1"/>
  <c r="BS76" s="1"/>
  <c r="AC43" i="10"/>
  <c r="BP44"/>
  <c r="BW47"/>
  <c r="BG76" i="5"/>
  <c r="AR44" i="1"/>
  <c r="BT39" i="5"/>
  <c r="BT72" s="1"/>
  <c r="BT76" s="1"/>
  <c r="BC44" i="1"/>
  <c r="BF76" i="6"/>
  <c r="CB39" i="1"/>
  <c r="CB72" s="1"/>
  <c r="CB76" s="1"/>
  <c r="AC48" i="10"/>
  <c r="AX54"/>
  <c r="BI39" i="1"/>
  <c r="BI72" s="1"/>
  <c r="BI76" s="1"/>
  <c r="BX76" i="6"/>
  <c r="CF39" i="11"/>
  <c r="CF72" s="1"/>
  <c r="CF76" s="1"/>
  <c r="AM44"/>
  <c r="AM54"/>
  <c r="AM53"/>
  <c r="BU39"/>
  <c r="BU72" s="1"/>
  <c r="AS58" i="8"/>
  <c r="AS52"/>
  <c r="AS37"/>
  <c r="AS57"/>
  <c r="AS35"/>
  <c r="AS36"/>
  <c r="AS45"/>
  <c r="AS38"/>
  <c r="AH38"/>
  <c r="AH58"/>
  <c r="AH35"/>
  <c r="AH52"/>
  <c r="AH36"/>
  <c r="AH37"/>
  <c r="AH57"/>
  <c r="AH45"/>
  <c r="AG58"/>
  <c r="AG37"/>
  <c r="AG45"/>
  <c r="AG36"/>
  <c r="AG38"/>
  <c r="AG35"/>
  <c r="AG57"/>
  <c r="AG52"/>
  <c r="AC16"/>
  <c r="AB38"/>
  <c r="CF39" i="10"/>
  <c r="CF72" s="1"/>
  <c r="CF76" s="1"/>
  <c r="CF47"/>
  <c r="BP35" i="8"/>
  <c r="BP36"/>
  <c r="BP45"/>
  <c r="BP57"/>
  <c r="BP37"/>
  <c r="BP38"/>
  <c r="BP58"/>
  <c r="BP52"/>
  <c r="AX54" i="11"/>
  <c r="AX53"/>
  <c r="BP44"/>
  <c r="AP54" i="10"/>
  <c r="AP44"/>
  <c r="BH44" i="5"/>
  <c r="BH53"/>
  <c r="CK47" i="1"/>
  <c r="BI58" i="8"/>
  <c r="BI52"/>
  <c r="BI37"/>
  <c r="BI45"/>
  <c r="BI36"/>
  <c r="BI35"/>
  <c r="BI38"/>
  <c r="BI57"/>
  <c r="BW36"/>
  <c r="BW37"/>
  <c r="BW38"/>
  <c r="BW52"/>
  <c r="BW35"/>
  <c r="BW57"/>
  <c r="BW58"/>
  <c r="BW45"/>
  <c r="AW58"/>
  <c r="AW37"/>
  <c r="AW45"/>
  <c r="AW35"/>
  <c r="AW57"/>
  <c r="AW52"/>
  <c r="AW36"/>
  <c r="AW38"/>
  <c r="BZ47" i="11"/>
  <c r="AC82" i="10"/>
  <c r="AC39"/>
  <c r="AC72" s="1"/>
  <c r="CK36" i="8"/>
  <c r="CK37"/>
  <c r="CK38"/>
  <c r="CK58"/>
  <c r="CK45"/>
  <c r="CK35"/>
  <c r="CK57"/>
  <c r="CK52"/>
  <c r="BF44" i="5"/>
  <c r="BW47" i="6"/>
  <c r="BO39"/>
  <c r="BO72" s="1"/>
  <c r="BO76" s="1"/>
  <c r="AV47"/>
  <c r="CK39" i="1"/>
  <c r="CK72" s="1"/>
  <c r="CK76" s="1"/>
  <c r="AQ54" i="6"/>
  <c r="BR39" i="5"/>
  <c r="BR72" s="1"/>
  <c r="BR76" s="1"/>
  <c r="CC44" i="10"/>
  <c r="CI54"/>
  <c r="AC65"/>
  <c r="BJ47" i="11"/>
  <c r="CI47" i="5"/>
  <c r="BP39" i="1"/>
  <c r="BP72" s="1"/>
  <c r="BP76" s="1"/>
  <c r="BF47" i="6"/>
  <c r="CD76" i="5"/>
  <c r="BB47" i="11"/>
  <c r="AC69" i="10"/>
  <c r="BD76" i="6"/>
  <c r="AY39" i="1"/>
  <c r="AY72" s="1"/>
  <c r="AY76" s="1"/>
  <c r="BZ39" i="5"/>
  <c r="BZ72" s="1"/>
  <c r="BZ76" s="1"/>
  <c r="BV54" i="6"/>
  <c r="BT47" i="11"/>
  <c r="CF47"/>
  <c r="CG58" i="8"/>
  <c r="CG52"/>
  <c r="CG37"/>
  <c r="CG38"/>
  <c r="CG35"/>
  <c r="CG36"/>
  <c r="CG57"/>
  <c r="CG45"/>
  <c r="BV38"/>
  <c r="BV57"/>
  <c r="BV58"/>
  <c r="BV35"/>
  <c r="BV45"/>
  <c r="BV36"/>
  <c r="BV37"/>
  <c r="BV52"/>
  <c r="BU58"/>
  <c r="BU37"/>
  <c r="BU45"/>
  <c r="BU57"/>
  <c r="BU38"/>
  <c r="BU52"/>
  <c r="BU35"/>
  <c r="BU36"/>
  <c r="BT35"/>
  <c r="BT36"/>
  <c r="BT57"/>
  <c r="BT52"/>
  <c r="BT45"/>
  <c r="BT37"/>
  <c r="BT38"/>
  <c r="BT58"/>
  <c r="BO47" i="6"/>
  <c r="AW47" i="1"/>
  <c r="BC39" i="6"/>
  <c r="BC72" s="1"/>
  <c r="BC76" s="1"/>
  <c r="CG44" i="5"/>
  <c r="CG53"/>
  <c r="AX38" i="8"/>
  <c r="AX57"/>
  <c r="AX58"/>
  <c r="AX35"/>
  <c r="AX45"/>
  <c r="AX36"/>
  <c r="AX37"/>
  <c r="AX52"/>
  <c r="AC52" i="5"/>
  <c r="BE44" i="10"/>
  <c r="AC71" i="6"/>
  <c r="CB47" i="5"/>
  <c r="CH39" i="6"/>
  <c r="CH72" s="1"/>
  <c r="CH76" s="1"/>
  <c r="AW53"/>
  <c r="CJ35" i="8"/>
  <c r="CJ36"/>
  <c r="CJ57"/>
  <c r="CJ52"/>
  <c r="CJ58"/>
  <c r="CJ38"/>
  <c r="CJ45"/>
  <c r="CJ37"/>
  <c r="AV53" i="11"/>
  <c r="AV54"/>
  <c r="AC25" i="10"/>
  <c r="BU39"/>
  <c r="BU72" s="1"/>
  <c r="BU76" s="1"/>
  <c r="CG76"/>
  <c r="CI44"/>
  <c r="BP53"/>
  <c r="AC64"/>
  <c r="AH54" i="5"/>
  <c r="BH39" i="1"/>
  <c r="BH72" s="1"/>
  <c r="BH76" s="1"/>
  <c r="AZ39"/>
  <c r="AZ72" s="1"/>
  <c r="AZ76" s="1"/>
  <c r="AC68" i="10"/>
  <c r="AC70" i="6"/>
  <c r="BJ39"/>
  <c r="BJ72" s="1"/>
  <c r="BJ76" s="1"/>
  <c r="BN39" i="11"/>
  <c r="BN72" s="1"/>
  <c r="BN76" s="1"/>
  <c r="BH47" i="6"/>
  <c r="CB76"/>
  <c r="BL44" i="11"/>
  <c r="CB54"/>
  <c r="CB53"/>
  <c r="AQ36" i="8"/>
  <c r="AQ38"/>
  <c r="AQ52"/>
  <c r="AQ57"/>
  <c r="AQ58"/>
  <c r="AQ37"/>
  <c r="AQ45"/>
  <c r="AQ35"/>
  <c r="BY58"/>
  <c r="BY52"/>
  <c r="BY37"/>
  <c r="BY38"/>
  <c r="BY57"/>
  <c r="BY36"/>
  <c r="BY45"/>
  <c r="BY35"/>
  <c r="BN38"/>
  <c r="BN57"/>
  <c r="BN58"/>
  <c r="BN35"/>
  <c r="BN45"/>
  <c r="BN37"/>
  <c r="BN52"/>
  <c r="BN36"/>
  <c r="BM58"/>
  <c r="BM37"/>
  <c r="BM45"/>
  <c r="BM35"/>
  <c r="BM52"/>
  <c r="BM36"/>
  <c r="BM38"/>
  <c r="BM57"/>
  <c r="BL35"/>
  <c r="BL36"/>
  <c r="BL57"/>
  <c r="BL52"/>
  <c r="BL37"/>
  <c r="BL38"/>
  <c r="BL45"/>
  <c r="BL58"/>
  <c r="BL53" i="11"/>
  <c r="BA44" i="6"/>
  <c r="BQ44"/>
  <c r="AN53" i="5"/>
  <c r="AN44"/>
  <c r="AA39" i="10"/>
  <c r="AA72" s="1"/>
  <c r="AA76" s="1"/>
  <c r="AK58" i="8"/>
  <c r="AK52"/>
  <c r="AK37"/>
  <c r="AK35"/>
  <c r="AK57"/>
  <c r="AK45"/>
  <c r="AK36"/>
  <c r="AK38"/>
  <c r="CF35"/>
  <c r="CF36"/>
  <c r="CF45"/>
  <c r="CF57"/>
  <c r="CF58"/>
  <c r="CF52"/>
  <c r="CF38"/>
  <c r="CF37"/>
  <c r="BF54" i="5"/>
  <c r="BF53"/>
  <c r="BK44" i="10"/>
  <c r="AA39" i="11"/>
  <c r="AA72" s="1"/>
  <c r="AA76" s="1"/>
  <c r="AD17" i="10"/>
  <c r="AD48" s="1"/>
  <c r="BN39" i="6"/>
  <c r="BN72" s="1"/>
  <c r="AV39" i="1"/>
  <c r="AV72" s="1"/>
  <c r="BB47" i="6"/>
  <c r="AU44" i="11"/>
  <c r="AU54"/>
  <c r="CD38" i="8"/>
  <c r="CD57"/>
  <c r="CD58"/>
  <c r="CD35"/>
  <c r="CD45"/>
  <c r="CD52"/>
  <c r="CD36"/>
  <c r="CD37"/>
  <c r="CC58"/>
  <c r="CC37"/>
  <c r="CC45"/>
  <c r="CC38"/>
  <c r="CC57"/>
  <c r="CC52"/>
  <c r="CC35"/>
  <c r="CC36"/>
  <c r="CB35"/>
  <c r="CB36"/>
  <c r="CB57"/>
  <c r="CB52"/>
  <c r="CB58"/>
  <c r="CB45"/>
  <c r="CB37"/>
  <c r="CB38"/>
  <c r="I123" i="2"/>
  <c r="G8" i="13"/>
  <c r="X10" i="5"/>
  <c r="I46" i="2" s="1"/>
  <c r="BY39" i="11"/>
  <c r="BY72" s="1"/>
  <c r="BD6" i="12"/>
  <c r="AZ7" s="1"/>
  <c r="BB7" s="1"/>
  <c r="CF54" i="11"/>
  <c r="BQ44" i="10"/>
  <c r="BE53"/>
  <c r="BA47"/>
  <c r="CJ44"/>
  <c r="BR76"/>
  <c r="BM76" i="5"/>
  <c r="BF76" i="10"/>
  <c r="CI76" i="5"/>
  <c r="CJ39" i="1"/>
  <c r="CJ72" s="1"/>
  <c r="CJ76" s="1"/>
  <c r="AQ44" i="6"/>
  <c r="AC69"/>
  <c r="BM39"/>
  <c r="BM72" s="1"/>
  <c r="BM76" s="1"/>
  <c r="BU47"/>
  <c r="CB44" i="11"/>
  <c r="BG36" i="8"/>
  <c r="BG37"/>
  <c r="BG38"/>
  <c r="BG52"/>
  <c r="BG58"/>
  <c r="BG45"/>
  <c r="BG35"/>
  <c r="BG57"/>
  <c r="AJ44" i="5"/>
  <c r="AJ53"/>
  <c r="BQ58" i="8"/>
  <c r="BQ52"/>
  <c r="BQ37"/>
  <c r="BQ35"/>
  <c r="BQ57"/>
  <c r="BQ45"/>
  <c r="BQ36"/>
  <c r="BQ38"/>
  <c r="BF38"/>
  <c r="BF57"/>
  <c r="BF58"/>
  <c r="BF35"/>
  <c r="BF36"/>
  <c r="BF52"/>
  <c r="BF37"/>
  <c r="BF45"/>
  <c r="BE58"/>
  <c r="BE37"/>
  <c r="BE45"/>
  <c r="BE52"/>
  <c r="BE38"/>
  <c r="BE35"/>
  <c r="BE36"/>
  <c r="BE57"/>
  <c r="BD35"/>
  <c r="BD36"/>
  <c r="BD57"/>
  <c r="BD52"/>
  <c r="BD58"/>
  <c r="BD38"/>
  <c r="BD45"/>
  <c r="BD37"/>
  <c r="CD44" i="11"/>
  <c r="BH39" i="10"/>
  <c r="BH72" s="1"/>
  <c r="BH76" s="1"/>
  <c r="BK44" i="5"/>
  <c r="BK53"/>
  <c r="BE44" i="6"/>
  <c r="AO44" i="10"/>
  <c r="AO54"/>
  <c r="AA54" i="1"/>
  <c r="AA44"/>
  <c r="AA53"/>
  <c r="Z7" i="12"/>
  <c r="CI86" i="10"/>
  <c r="AP44" i="11"/>
  <c r="AP53"/>
  <c r="AP54"/>
  <c r="BD83" i="10"/>
  <c r="BR86"/>
  <c r="BG83" i="5"/>
  <c r="BL44" i="10"/>
  <c r="BL53"/>
  <c r="BL54"/>
  <c r="CJ53" i="1"/>
  <c r="CJ54"/>
  <c r="CJ44"/>
  <c r="BC44" i="11"/>
  <c r="BC53"/>
  <c r="BC54"/>
  <c r="AQ44"/>
  <c r="AQ53"/>
  <c r="AQ54"/>
  <c r="CE76"/>
  <c r="BY86"/>
  <c r="BN86" i="10"/>
  <c r="AN83"/>
  <c r="CK86" i="11"/>
  <c r="CH86" i="10"/>
  <c r="CH88" s="1"/>
  <c r="BN44" i="5"/>
  <c r="BN54"/>
  <c r="BN53"/>
  <c r="BL83" i="10"/>
  <c r="BD83" i="1"/>
  <c r="BX54" i="10"/>
  <c r="BX44"/>
  <c r="CI44" i="5"/>
  <c r="CI53"/>
  <c r="CI54"/>
  <c r="CK47" i="10"/>
  <c r="BL53" i="1"/>
  <c r="BL44"/>
  <c r="BL54"/>
  <c r="AP53" i="6"/>
  <c r="AP44"/>
  <c r="CB83" i="10"/>
  <c r="AZ86" i="6"/>
  <c r="BD86"/>
  <c r="BL54"/>
  <c r="BL44"/>
  <c r="CB54"/>
  <c r="CB44"/>
  <c r="CB83" i="1"/>
  <c r="K123" i="2"/>
  <c r="K137" s="1"/>
  <c r="I8" i="13"/>
  <c r="X10" i="10"/>
  <c r="K46" i="2" s="1"/>
  <c r="E23"/>
  <c r="CA44" i="11"/>
  <c r="CA53"/>
  <c r="CA54"/>
  <c r="CE44"/>
  <c r="CE53"/>
  <c r="CE54"/>
  <c r="R6" i="12"/>
  <c r="CH39" i="11"/>
  <c r="CH72" s="1"/>
  <c r="BI44"/>
  <c r="BI53"/>
  <c r="BI54"/>
  <c r="BZ39"/>
  <c r="BZ72" s="1"/>
  <c r="BZ76" s="1"/>
  <c r="BX53" i="10"/>
  <c r="AN86"/>
  <c r="CG47"/>
  <c r="BT83"/>
  <c r="BE76" i="11"/>
  <c r="BU83"/>
  <c r="CG86" i="5"/>
  <c r="BQ86"/>
  <c r="BA86"/>
  <c r="AV86"/>
  <c r="AN86"/>
  <c r="BX86"/>
  <c r="BH86"/>
  <c r="AS86"/>
  <c r="AK86"/>
  <c r="AA86"/>
  <c r="CE86"/>
  <c r="BV86"/>
  <c r="BF86"/>
  <c r="AU86"/>
  <c r="AM86"/>
  <c r="BK86"/>
  <c r="AT86"/>
  <c r="AL86"/>
  <c r="AR86"/>
  <c r="AO86"/>
  <c r="AJ86"/>
  <c r="CH86"/>
  <c r="BR86"/>
  <c r="BM86"/>
  <c r="AB86"/>
  <c r="CB86"/>
  <c r="BU86"/>
  <c r="BL86"/>
  <c r="BG86"/>
  <c r="AW86"/>
  <c r="AI86"/>
  <c r="CJ86"/>
  <c r="BB86"/>
  <c r="AP86"/>
  <c r="CK86"/>
  <c r="BE86"/>
  <c r="BD86"/>
  <c r="CC86"/>
  <c r="BO86"/>
  <c r="AY86"/>
  <c r="BT86"/>
  <c r="AH86"/>
  <c r="BZ86"/>
  <c r="AC74" i="10"/>
  <c r="CJ53" i="5"/>
  <c r="CJ54"/>
  <c r="CJ44"/>
  <c r="BT83"/>
  <c r="AU54" i="10"/>
  <c r="AU44"/>
  <c r="AA83" i="5"/>
  <c r="BW39"/>
  <c r="BW72" s="1"/>
  <c r="BW76" s="1"/>
  <c r="BN86"/>
  <c r="AZ86" i="1"/>
  <c r="AA72"/>
  <c r="BT39"/>
  <c r="BT72" s="1"/>
  <c r="BT76" s="1"/>
  <c r="BT47"/>
  <c r="BL76" i="10"/>
  <c r="CF86" i="5"/>
  <c r="AA86" i="1"/>
  <c r="BP47"/>
  <c r="BD53"/>
  <c r="BD54"/>
  <c r="BD44"/>
  <c r="BF83" i="10"/>
  <c r="AI44" i="5"/>
  <c r="AI53"/>
  <c r="AI54"/>
  <c r="BU47" i="10"/>
  <c r="BC47" i="5"/>
  <c r="BH54" i="1"/>
  <c r="BH53"/>
  <c r="BH44"/>
  <c r="BQ44" i="11"/>
  <c r="BQ53"/>
  <c r="BQ54"/>
  <c r="BP86" i="5"/>
  <c r="CD86"/>
  <c r="AD39" i="10"/>
  <c r="AD72" s="1"/>
  <c r="AE33" i="6"/>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BJ86"/>
  <c r="BH83" i="10"/>
  <c r="BH88" s="1"/>
  <c r="BP44" i="6"/>
  <c r="BP54"/>
  <c r="BT54"/>
  <c r="BT44"/>
  <c r="CF86"/>
  <c r="CF76"/>
  <c r="CJ54"/>
  <c r="CJ44"/>
  <c r="BR86" i="1"/>
  <c r="BR53"/>
  <c r="BR54"/>
  <c r="BR44"/>
  <c r="CB86"/>
  <c r="CB53"/>
  <c r="CB44"/>
  <c r="CB54"/>
  <c r="CC47" i="6"/>
  <c r="CC39"/>
  <c r="CC72" s="1"/>
  <c r="CC76" s="1"/>
  <c r="AU44" i="5"/>
  <c r="AU54"/>
  <c r="AU53"/>
  <c r="BE86" i="11"/>
  <c r="BO83" i="5"/>
  <c r="AY83"/>
  <c r="AY88" s="1"/>
  <c r="AH83"/>
  <c r="BV83"/>
  <c r="BF83"/>
  <c r="AU83"/>
  <c r="AM83"/>
  <c r="CK83"/>
  <c r="CC83"/>
  <c r="CC88" s="1"/>
  <c r="BU83"/>
  <c r="CB83"/>
  <c r="BL83"/>
  <c r="AO83"/>
  <c r="BQ83"/>
  <c r="BA83"/>
  <c r="AV83"/>
  <c r="AN83"/>
  <c r="AB83"/>
  <c r="CH83"/>
  <c r="CH88" s="1"/>
  <c r="BR83"/>
  <c r="BM83"/>
  <c r="BM88" s="1"/>
  <c r="AS83"/>
  <c r="AS88" s="1"/>
  <c r="CA83"/>
  <c r="CA88" s="1"/>
  <c r="BH83"/>
  <c r="BB83"/>
  <c r="BB88" s="1"/>
  <c r="AW83"/>
  <c r="AW88" s="1"/>
  <c r="AT83"/>
  <c r="AI83"/>
  <c r="BK83"/>
  <c r="BK88" s="1"/>
  <c r="CI83"/>
  <c r="CF83"/>
  <c r="BE83"/>
  <c r="BX83"/>
  <c r="AR83"/>
  <c r="BP83"/>
  <c r="BP88" s="1"/>
  <c r="AK83"/>
  <c r="BS83"/>
  <c r="AJ83"/>
  <c r="BZ83"/>
  <c r="AL83"/>
  <c r="AA72"/>
  <c r="BL86" i="10"/>
  <c r="CI47" i="6"/>
  <c r="CI39"/>
  <c r="CI72" s="1"/>
  <c r="BX83" i="10"/>
  <c r="AC82" i="1"/>
  <c r="AC43"/>
  <c r="AC57"/>
  <c r="AC85"/>
  <c r="AC64"/>
  <c r="AC74"/>
  <c r="AC25"/>
  <c r="AC24" s="1"/>
  <c r="AC26" s="1"/>
  <c r="AC47"/>
  <c r="AC65"/>
  <c r="AD16"/>
  <c r="AC92"/>
  <c r="AC63"/>
  <c r="BH83"/>
  <c r="BH88" s="1"/>
  <c r="BZ44" i="5"/>
  <c r="BZ53"/>
  <c r="BZ54"/>
  <c r="BY47" i="6"/>
  <c r="BY39"/>
  <c r="BY72" s="1"/>
  <c r="BY76" s="1"/>
  <c r="BJ86" i="5"/>
  <c r="CH53" i="1"/>
  <c r="CH44"/>
  <c r="CH54"/>
  <c r="AP86" i="6"/>
  <c r="CK47"/>
  <c r="CK39"/>
  <c r="CK72" s="1"/>
  <c r="CK76" s="1"/>
  <c r="CB44" i="10"/>
  <c r="CB53"/>
  <c r="CB54"/>
  <c r="AZ44" i="6"/>
  <c r="AZ54"/>
  <c r="BD54"/>
  <c r="BD44"/>
  <c r="BL76"/>
  <c r="AV83" i="1"/>
  <c r="CI44" i="11"/>
  <c r="CI53"/>
  <c r="CI54"/>
  <c r="CD86" i="10"/>
  <c r="AV86"/>
  <c r="BU44" i="11"/>
  <c r="BU53"/>
  <c r="BU54"/>
  <c r="CE83" i="1"/>
  <c r="BW83"/>
  <c r="BO83"/>
  <c r="BG83"/>
  <c r="AY83"/>
  <c r="AR83"/>
  <c r="AQ83"/>
  <c r="CG83"/>
  <c r="BY83"/>
  <c r="BQ83"/>
  <c r="BI83"/>
  <c r="BA83"/>
  <c r="AM83"/>
  <c r="CK83"/>
  <c r="BS83"/>
  <c r="BC83"/>
  <c r="AJ83"/>
  <c r="CI83"/>
  <c r="AO83"/>
  <c r="AG83"/>
  <c r="BU83"/>
  <c r="BE83"/>
  <c r="AL83"/>
  <c r="AW83"/>
  <c r="AP83"/>
  <c r="AA83"/>
  <c r="CF83"/>
  <c r="CA83"/>
  <c r="AZ83"/>
  <c r="BZ83"/>
  <c r="BP83"/>
  <c r="BM83"/>
  <c r="AU83"/>
  <c r="AI83"/>
  <c r="AK83"/>
  <c r="AS83"/>
  <c r="AN83"/>
  <c r="BK83"/>
  <c r="AT83"/>
  <c r="BJ83"/>
  <c r="AH83"/>
  <c r="CC83"/>
  <c r="BV83" i="10"/>
  <c r="AZ54" i="1"/>
  <c r="AZ44"/>
  <c r="AZ53"/>
  <c r="BJ53"/>
  <c r="BJ54"/>
  <c r="BJ44"/>
  <c r="AX83" i="5"/>
  <c r="AP44"/>
  <c r="AP53"/>
  <c r="AP54"/>
  <c r="CI86"/>
  <c r="BG39" i="1"/>
  <c r="BG72" s="1"/>
  <c r="BG76" s="1"/>
  <c r="BG47"/>
  <c r="BC86" i="5"/>
  <c r="BQ76" i="11"/>
  <c r="CD44" i="5"/>
  <c r="CD54"/>
  <c r="CD53"/>
  <c r="BB86" i="1"/>
  <c r="BB53"/>
  <c r="BB54"/>
  <c r="BB44"/>
  <c r="BJ44" i="5"/>
  <c r="BJ53"/>
  <c r="BJ54"/>
  <c r="M123" i="2"/>
  <c r="K8" i="13"/>
  <c r="AC74" i="11"/>
  <c r="M137" i="2"/>
  <c r="X10" i="11"/>
  <c r="M46" i="2" s="1"/>
  <c r="Y6" i="12"/>
  <c r="BO44" i="11"/>
  <c r="BO53"/>
  <c r="BO54"/>
  <c r="BW44"/>
  <c r="BW53"/>
  <c r="BW54"/>
  <c r="CE86"/>
  <c r="CE88" s="1"/>
  <c r="AD48" i="5"/>
  <c r="AD71"/>
  <c r="AD68"/>
  <c r="AD69"/>
  <c r="AD70"/>
  <c r="AD39"/>
  <c r="AD72" s="1"/>
  <c r="AE17"/>
  <c r="AI44" i="10"/>
  <c r="AI53"/>
  <c r="AI54"/>
  <c r="BY83" i="11"/>
  <c r="CE83" i="5"/>
  <c r="BQ47" i="10"/>
  <c r="BT76"/>
  <c r="CJ86"/>
  <c r="BJ83"/>
  <c r="BZ83"/>
  <c r="AB83" i="11"/>
  <c r="CH83"/>
  <c r="BZ83"/>
  <c r="AA83"/>
  <c r="CF83"/>
  <c r="AV83"/>
  <c r="AN83"/>
  <c r="BV83"/>
  <c r="BP83"/>
  <c r="BH83"/>
  <c r="AZ83"/>
  <c r="AS83"/>
  <c r="AK83"/>
  <c r="CD83"/>
  <c r="BO83"/>
  <c r="BG83"/>
  <c r="AY83"/>
  <c r="AP83"/>
  <c r="CB83"/>
  <c r="BN83"/>
  <c r="BF83"/>
  <c r="AX83"/>
  <c r="AU83"/>
  <c r="AM83"/>
  <c r="BT83"/>
  <c r="BK83"/>
  <c r="BC83"/>
  <c r="AT83"/>
  <c r="AL83"/>
  <c r="BX83"/>
  <c r="BR83"/>
  <c r="BJ83"/>
  <c r="BB83"/>
  <c r="AQ83"/>
  <c r="AI83"/>
  <c r="AR83"/>
  <c r="AO83"/>
  <c r="BD83"/>
  <c r="BM83"/>
  <c r="BL83"/>
  <c r="BE83"/>
  <c r="AW83"/>
  <c r="AJ83"/>
  <c r="CJ83"/>
  <c r="CC47" i="10"/>
  <c r="BN39" i="5"/>
  <c r="BN72" s="1"/>
  <c r="BN76" s="1"/>
  <c r="AW86" i="11"/>
  <c r="AW44"/>
  <c r="AW53"/>
  <c r="AW54"/>
  <c r="AU86" i="10"/>
  <c r="BB83"/>
  <c r="AA44" i="5"/>
  <c r="AA53"/>
  <c r="AA54"/>
  <c r="CG83"/>
  <c r="BV76" i="10"/>
  <c r="BP54" i="1"/>
  <c r="BP44"/>
  <c r="BP53"/>
  <c r="AS53"/>
  <c r="AS44"/>
  <c r="AS54"/>
  <c r="BZ53"/>
  <c r="BZ54"/>
  <c r="BZ44"/>
  <c r="AH53"/>
  <c r="AH44"/>
  <c r="AH54"/>
  <c r="BT53"/>
  <c r="BT54"/>
  <c r="BT44"/>
  <c r="CJ83"/>
  <c r="BP47" i="5"/>
  <c r="BE47" i="10"/>
  <c r="CG47" i="6"/>
  <c r="CG39"/>
  <c r="CG72" s="1"/>
  <c r="CG76" s="1"/>
  <c r="BI39"/>
  <c r="BI72" s="1"/>
  <c r="BI76" s="1"/>
  <c r="BI47"/>
  <c r="BQ86" i="11"/>
  <c r="CG76"/>
  <c r="BW47" i="1"/>
  <c r="BW39"/>
  <c r="BW72" s="1"/>
  <c r="BW76" s="1"/>
  <c r="BB83"/>
  <c r="BS76" i="5"/>
  <c r="BW83"/>
  <c r="AX39" i="6"/>
  <c r="AX72" s="1"/>
  <c r="AX76" s="1"/>
  <c r="AZ76"/>
  <c r="BH44"/>
  <c r="BH54"/>
  <c r="BH53"/>
  <c r="CF54"/>
  <c r="CF44"/>
  <c r="AY47" i="1"/>
  <c r="BY47" i="10"/>
  <c r="BL53" i="6"/>
  <c r="AZ53"/>
  <c r="BI86" i="5"/>
  <c r="AV76" i="1"/>
  <c r="BP7" i="12"/>
  <c r="AQ44" i="10"/>
  <c r="AQ53"/>
  <c r="AQ54"/>
  <c r="AL44" i="5"/>
  <c r="AL53"/>
  <c r="AL54"/>
  <c r="BP86" i="1"/>
  <c r="AA28"/>
  <c r="AB22" s="1"/>
  <c r="AU86"/>
  <c r="AC16" i="6"/>
  <c r="AB82"/>
  <c r="AB57"/>
  <c r="AB85"/>
  <c r="AB25"/>
  <c r="AB63"/>
  <c r="AB65"/>
  <c r="AB74"/>
  <c r="AB47"/>
  <c r="AB43"/>
  <c r="AB64"/>
  <c r="AB52" i="11"/>
  <c r="BG44"/>
  <c r="BG53"/>
  <c r="BG54"/>
  <c r="CI76"/>
  <c r="BT86" i="10"/>
  <c r="AA86" i="11"/>
  <c r="AB86"/>
  <c r="CJ86"/>
  <c r="CB86"/>
  <c r="BT86"/>
  <c r="BS86"/>
  <c r="BK86"/>
  <c r="BC86"/>
  <c r="AT86"/>
  <c r="AL86"/>
  <c r="BX86"/>
  <c r="BR86"/>
  <c r="BJ86"/>
  <c r="BB86"/>
  <c r="AQ86"/>
  <c r="AI86"/>
  <c r="CF86"/>
  <c r="AV86"/>
  <c r="AN86"/>
  <c r="BV86"/>
  <c r="BP86"/>
  <c r="BH86"/>
  <c r="AZ86"/>
  <c r="AS86"/>
  <c r="AK86"/>
  <c r="AR86"/>
  <c r="AJ86"/>
  <c r="CH86"/>
  <c r="BL86"/>
  <c r="BD86"/>
  <c r="AO86"/>
  <c r="AY86"/>
  <c r="AM86"/>
  <c r="BG86"/>
  <c r="CD86"/>
  <c r="BZ86"/>
  <c r="BN86"/>
  <c r="AH86"/>
  <c r="BU86"/>
  <c r="BO86"/>
  <c r="BF86"/>
  <c r="AX86"/>
  <c r="AU86"/>
  <c r="AP86"/>
  <c r="CC86"/>
  <c r="CJ83" i="5"/>
  <c r="CJ88" s="1"/>
  <c r="CC44" i="11"/>
  <c r="CC53"/>
  <c r="CC54"/>
  <c r="BF86" i="10"/>
  <c r="BN86" i="1"/>
  <c r="CE47"/>
  <c r="BQ47" i="6"/>
  <c r="BQ39"/>
  <c r="BQ72" s="1"/>
  <c r="BQ76" s="1"/>
  <c r="AZ83" i="5"/>
  <c r="BR86" i="6"/>
  <c r="BT86"/>
  <c r="BD47" i="1"/>
  <c r="BR76"/>
  <c r="CB86" i="6"/>
  <c r="CB53"/>
  <c r="AA53"/>
  <c r="BI83" i="5"/>
  <c r="AV53" i="1"/>
  <c r="AV44"/>
  <c r="AV54"/>
  <c r="CK86" i="6"/>
  <c r="CC86"/>
  <c r="BU86"/>
  <c r="BM86"/>
  <c r="BE86"/>
  <c r="AW86"/>
  <c r="CI86"/>
  <c r="CA86"/>
  <c r="BS86"/>
  <c r="BK86"/>
  <c r="BC86"/>
  <c r="AU86"/>
  <c r="AM86"/>
  <c r="AI86"/>
  <c r="AI88" s="1"/>
  <c r="CE86"/>
  <c r="BI86"/>
  <c r="AY86"/>
  <c r="AN86"/>
  <c r="CD86"/>
  <c r="AX86"/>
  <c r="AL86"/>
  <c r="BF86"/>
  <c r="AT86"/>
  <c r="AJ86"/>
  <c r="BY86"/>
  <c r="BO86"/>
  <c r="AS86"/>
  <c r="BV86"/>
  <c r="AV86"/>
  <c r="CH86"/>
  <c r="BG86"/>
  <c r="CG86"/>
  <c r="BB86"/>
  <c r="AH86"/>
  <c r="AH88" s="1"/>
  <c r="BA86"/>
  <c r="BX86"/>
  <c r="BW86"/>
  <c r="AR86"/>
  <c r="AK86"/>
  <c r="AG86"/>
  <c r="AG88" s="1"/>
  <c r="BQ86"/>
  <c r="AQ86"/>
  <c r="BN86"/>
  <c r="CA86" i="11"/>
  <c r="AI44"/>
  <c r="AI53"/>
  <c r="AI54"/>
  <c r="CA83"/>
  <c r="CH76"/>
  <c r="AM44" i="5"/>
  <c r="AM54"/>
  <c r="AM53"/>
  <c r="BY44" i="11"/>
  <c r="BY54"/>
  <c r="BY53"/>
  <c r="BA39" i="10"/>
  <c r="BA72" s="1"/>
  <c r="BA76" s="1"/>
  <c r="CK44" i="11"/>
  <c r="CK53"/>
  <c r="CK54"/>
  <c r="CG86" i="1"/>
  <c r="BY86"/>
  <c r="BQ86"/>
  <c r="BI86"/>
  <c r="BA86"/>
  <c r="CI86"/>
  <c r="CA86"/>
  <c r="BS86"/>
  <c r="BK86"/>
  <c r="BC86"/>
  <c r="AS86"/>
  <c r="AK86"/>
  <c r="CC86"/>
  <c r="BM86"/>
  <c r="AW86"/>
  <c r="AP86"/>
  <c r="AH86"/>
  <c r="CK86"/>
  <c r="BW86"/>
  <c r="BT86"/>
  <c r="BT88" s="1"/>
  <c r="BG86"/>
  <c r="BD86"/>
  <c r="AQ86"/>
  <c r="AM86"/>
  <c r="AJ86"/>
  <c r="BO86"/>
  <c r="CJ86"/>
  <c r="BU86"/>
  <c r="AI86"/>
  <c r="CE86"/>
  <c r="AY86"/>
  <c r="AN86"/>
  <c r="BL86"/>
  <c r="AT86"/>
  <c r="AO86"/>
  <c r="BJ86"/>
  <c r="AL86"/>
  <c r="AG86"/>
  <c r="BZ86"/>
  <c r="BE86"/>
  <c r="AR86"/>
  <c r="AW39" i="10"/>
  <c r="AW72" s="1"/>
  <c r="AW76" s="1"/>
  <c r="BM47"/>
  <c r="BD53" i="5"/>
  <c r="BD54"/>
  <c r="BD44"/>
  <c r="AH83" i="11"/>
  <c r="BM76"/>
  <c r="CC83"/>
  <c r="CH47" i="5"/>
  <c r="CH39"/>
  <c r="CH72" s="1"/>
  <c r="CH76" s="1"/>
  <c r="CF86" i="1"/>
  <c r="BO47" i="5"/>
  <c r="BO39"/>
  <c r="BO72" s="1"/>
  <c r="BO76" s="1"/>
  <c r="AX86"/>
  <c r="AP54" i="1"/>
  <c r="AP53"/>
  <c r="AP44"/>
  <c r="CE39" i="6"/>
  <c r="CE72" s="1"/>
  <c r="CE76" s="1"/>
  <c r="CE47"/>
  <c r="BL39" i="1"/>
  <c r="BL72" s="1"/>
  <c r="BL76" s="1"/>
  <c r="BL47"/>
  <c r="AX83"/>
  <c r="AX88" s="1"/>
  <c r="BN54"/>
  <c r="BN53"/>
  <c r="BN44"/>
  <c r="CD86"/>
  <c r="CK39" i="10"/>
  <c r="CK72" s="1"/>
  <c r="CK76" s="1"/>
  <c r="CJ47" i="1"/>
  <c r="AZ86" i="5"/>
  <c r="BC47" i="1"/>
  <c r="AC72" i="6"/>
  <c r="BA86" i="11"/>
  <c r="BA88" s="1"/>
  <c r="CD83" i="5"/>
  <c r="CD88" s="1"/>
  <c r="AZ47" i="1"/>
  <c r="AD32" i="10"/>
  <c r="AC30"/>
  <c r="AC57"/>
  <c r="BS44" i="5"/>
  <c r="BS53"/>
  <c r="BS54"/>
  <c r="BW47"/>
  <c r="BV54" i="1"/>
  <c r="BV44"/>
  <c r="BV53"/>
  <c r="CH83"/>
  <c r="CA47"/>
  <c r="AE32" i="6"/>
  <c r="AD30"/>
  <c r="BF86" i="1"/>
  <c r="CI83" i="11"/>
  <c r="CI88" s="1"/>
  <c r="BP86" i="6"/>
  <c r="BT76"/>
  <c r="BR88" i="1"/>
  <c r="AW47" i="6"/>
  <c r="AH44"/>
  <c r="AH54"/>
  <c r="BI39" i="10"/>
  <c r="BI72" s="1"/>
  <c r="BI76" s="1"/>
  <c r="BK47" i="5"/>
  <c r="AA28" i="6"/>
  <c r="AB22" s="1"/>
  <c r="BE47"/>
  <c r="CF53"/>
  <c r="BP53"/>
  <c r="BR47"/>
  <c r="BW86" i="11"/>
  <c r="BW88" s="1"/>
  <c r="BA44"/>
  <c r="BA53"/>
  <c r="BA54"/>
  <c r="CH86" i="1"/>
  <c r="BN47" i="11"/>
  <c r="CB86" i="10"/>
  <c r="BX54" i="6"/>
  <c r="BX44"/>
  <c r="BS44" i="11"/>
  <c r="BS54"/>
  <c r="BS53"/>
  <c r="AE32" i="5"/>
  <c r="AD30"/>
  <c r="CF54" i="1"/>
  <c r="CF44"/>
  <c r="CF53"/>
  <c r="AK44"/>
  <c r="AK53"/>
  <c r="AK54"/>
  <c r="BY86" i="5"/>
  <c r="AX54" i="1"/>
  <c r="AX53"/>
  <c r="AX44"/>
  <c r="AB28" i="11"/>
  <c r="AC22" s="1"/>
  <c r="AC28" s="1"/>
  <c r="AD22" s="1"/>
  <c r="CG83"/>
  <c r="CG88" s="1"/>
  <c r="AB44" i="10"/>
  <c r="AB54"/>
  <c r="BJ83" i="5"/>
  <c r="BI44"/>
  <c r="BI53"/>
  <c r="BI54"/>
  <c r="BJ47" i="6"/>
  <c r="AY44" i="11"/>
  <c r="AY53"/>
  <c r="AY54"/>
  <c r="BK44"/>
  <c r="BK53"/>
  <c r="BK54"/>
  <c r="AD63"/>
  <c r="AD64"/>
  <c r="AD74"/>
  <c r="AE16"/>
  <c r="AD43"/>
  <c r="AD65"/>
  <c r="AD92"/>
  <c r="AD25"/>
  <c r="AD85"/>
  <c r="AD82"/>
  <c r="AD47"/>
  <c r="BI88"/>
  <c r="AA47" i="5"/>
  <c r="BD86" i="10"/>
  <c r="CK83" i="11"/>
  <c r="CK88" s="1"/>
  <c r="BJ86" i="10"/>
  <c r="BZ86"/>
  <c r="AQ83"/>
  <c r="AI83"/>
  <c r="BY83"/>
  <c r="BQ83"/>
  <c r="BI83"/>
  <c r="BA83"/>
  <c r="AA83"/>
  <c r="AS83"/>
  <c r="AK83"/>
  <c r="AB83"/>
  <c r="CE83"/>
  <c r="BW83"/>
  <c r="BO83"/>
  <c r="BG83"/>
  <c r="AY83"/>
  <c r="AP83"/>
  <c r="AH83"/>
  <c r="AO83"/>
  <c r="CI83"/>
  <c r="CA83"/>
  <c r="CA88" s="1"/>
  <c r="BS83"/>
  <c r="BK83"/>
  <c r="BC83"/>
  <c r="AT83"/>
  <c r="AL83"/>
  <c r="BM83"/>
  <c r="AW83"/>
  <c r="AR83"/>
  <c r="CD83"/>
  <c r="CC83"/>
  <c r="CK83"/>
  <c r="AX83"/>
  <c r="BU83"/>
  <c r="BE83"/>
  <c r="AJ83"/>
  <c r="AU83"/>
  <c r="BN83"/>
  <c r="AM83"/>
  <c r="BD83" i="5"/>
  <c r="AH44" i="11"/>
  <c r="AH53"/>
  <c r="AH54"/>
  <c r="AM54" i="10"/>
  <c r="AM44"/>
  <c r="BB86"/>
  <c r="CH47"/>
  <c r="CJ76" i="5"/>
  <c r="AP83"/>
  <c r="BN83" i="1"/>
  <c r="CD54"/>
  <c r="CD53"/>
  <c r="CD44"/>
  <c r="AZ76" i="5"/>
  <c r="CF47" i="1"/>
  <c r="BS86" i="5"/>
  <c r="BV83" i="1"/>
  <c r="BV88" s="1"/>
  <c r="BF54"/>
  <c r="BF44"/>
  <c r="BF53"/>
  <c r="BH54" i="10"/>
  <c r="BH44"/>
  <c r="BH86" i="6"/>
  <c r="BF47" i="5"/>
  <c r="AV47" i="1"/>
  <c r="BX54"/>
  <c r="BX53"/>
  <c r="BX44"/>
  <c r="AA86" i="6"/>
  <c r="CJ53"/>
  <c r="AQ86" i="5"/>
  <c r="BR39" i="6"/>
  <c r="BR72" s="1"/>
  <c r="BR76" s="1"/>
  <c r="AD32" i="11"/>
  <c r="AD57" s="1"/>
  <c r="AC30"/>
  <c r="AC52" s="1"/>
  <c r="BE44"/>
  <c r="BE53"/>
  <c r="BE54"/>
  <c r="BV86" i="10"/>
  <c r="BN83" i="5"/>
  <c r="BY83"/>
  <c r="BW53"/>
  <c r="BW54"/>
  <c r="BW44"/>
  <c r="AA44" i="6"/>
  <c r="BX53"/>
  <c r="AA47" i="11"/>
  <c r="CD47"/>
  <c r="CD39"/>
  <c r="CD72" s="1"/>
  <c r="CD76" s="1"/>
  <c r="BG53" i="5"/>
  <c r="BG44"/>
  <c r="BG54"/>
  <c r="BO39" i="1"/>
  <c r="BO72" s="1"/>
  <c r="BO76" s="1"/>
  <c r="BO47"/>
  <c r="AX44" i="5"/>
  <c r="AX54"/>
  <c r="AX53"/>
  <c r="CB47" i="1"/>
  <c r="AD25" i="5"/>
  <c r="AD85"/>
  <c r="AD63"/>
  <c r="AD65"/>
  <c r="CI76" i="6"/>
  <c r="BF76" i="1"/>
  <c r="BS83" i="11"/>
  <c r="AA76" i="1"/>
  <c r="CH47" i="6"/>
  <c r="AD39" i="11"/>
  <c r="AD72" s="1"/>
  <c r="AD70"/>
  <c r="AD71"/>
  <c r="AD48"/>
  <c r="AE17"/>
  <c r="AD69"/>
  <c r="AD68"/>
  <c r="BV47"/>
  <c r="BV39"/>
  <c r="BV72" s="1"/>
  <c r="BV76" s="1"/>
  <c r="CI76" i="10"/>
  <c r="BY76" i="11"/>
  <c r="CD76" i="10"/>
  <c r="AV83"/>
  <c r="CJ83"/>
  <c r="BU76" i="11"/>
  <c r="AO86" i="10"/>
  <c r="BS86"/>
  <c r="BK86"/>
  <c r="BC86"/>
  <c r="AT86"/>
  <c r="AL86"/>
  <c r="AQ86"/>
  <c r="AI86"/>
  <c r="CG86"/>
  <c r="CG88" s="1"/>
  <c r="BY86"/>
  <c r="BQ86"/>
  <c r="BI86"/>
  <c r="BA86"/>
  <c r="CK86"/>
  <c r="CC86"/>
  <c r="BU86"/>
  <c r="BM86"/>
  <c r="BE86"/>
  <c r="AW86"/>
  <c r="AR86"/>
  <c r="AJ86"/>
  <c r="BW86"/>
  <c r="BG86"/>
  <c r="CE86"/>
  <c r="AK86"/>
  <c r="CF86"/>
  <c r="CF88" s="1"/>
  <c r="AH86"/>
  <c r="AB86"/>
  <c r="AY86"/>
  <c r="BP86"/>
  <c r="AS86"/>
  <c r="AA86"/>
  <c r="AZ86"/>
  <c r="AZ88" s="1"/>
  <c r="BO86"/>
  <c r="AP86"/>
  <c r="BP83"/>
  <c r="BT53" i="5"/>
  <c r="BT54"/>
  <c r="BT44"/>
  <c r="BM86" i="11"/>
  <c r="BM44"/>
  <c r="BM53"/>
  <c r="BM54"/>
  <c r="AM86" i="10"/>
  <c r="AX86"/>
  <c r="BR83"/>
  <c r="BT47" i="5"/>
  <c r="AX47" i="11"/>
  <c r="AB24" i="1"/>
  <c r="AB26" s="1"/>
  <c r="CF76" i="5"/>
  <c r="CA39" i="6"/>
  <c r="CA72" s="1"/>
  <c r="CA76" s="1"/>
  <c r="CA47"/>
  <c r="BX86" i="10"/>
  <c r="CD83" i="1"/>
  <c r="BH47" i="5"/>
  <c r="BH76"/>
  <c r="BL83" i="1"/>
  <c r="BN76" i="6"/>
  <c r="BC83" i="5"/>
  <c r="BC44"/>
  <c r="BC54"/>
  <c r="BC53"/>
  <c r="BQ83" i="11"/>
  <c r="CG44"/>
  <c r="CG54"/>
  <c r="CG53"/>
  <c r="BW86" i="5"/>
  <c r="BB47"/>
  <c r="BB39"/>
  <c r="BB72" s="1"/>
  <c r="BB76" s="1"/>
  <c r="BJ76"/>
  <c r="BF83" i="1"/>
  <c r="AV54" i="6"/>
  <c r="AV44"/>
  <c r="CJ86"/>
  <c r="BX83" i="1"/>
  <c r="BX86"/>
  <c r="AA76" i="6"/>
  <c r="BT53"/>
  <c r="AC24" i="10"/>
  <c r="AC26" s="1"/>
  <c r="AQ83" i="5"/>
  <c r="AQ53"/>
  <c r="AQ54"/>
  <c r="AQ44"/>
  <c r="AV86" i="1"/>
  <c r="AD68" i="6" l="1"/>
  <c r="AY39" i="8"/>
  <c r="BQ88" i="11"/>
  <c r="AD92" i="5"/>
  <c r="AE16"/>
  <c r="AE25" s="1"/>
  <c r="AE24" s="1"/>
  <c r="AE26" s="1"/>
  <c r="AE32" i="1"/>
  <c r="AE30" s="1"/>
  <c r="AC44" i="5"/>
  <c r="AC69" i="1"/>
  <c r="Q6" i="12"/>
  <c r="U6" s="1"/>
  <c r="Q7" s="1"/>
  <c r="S7" s="1"/>
  <c r="T7" s="1"/>
  <c r="AA82" i="1"/>
  <c r="G137" i="2"/>
  <c r="G139" s="1"/>
  <c r="E6" i="13"/>
  <c r="E5" s="1"/>
  <c r="AD64" i="5"/>
  <c r="AD47"/>
  <c r="CK88" i="1"/>
  <c r="AC54" i="5"/>
  <c r="CG39" i="8"/>
  <c r="AD43" i="5"/>
  <c r="AD82"/>
  <c r="AB76" i="1"/>
  <c r="AD74" i="5"/>
  <c r="AD57"/>
  <c r="AD74" i="10"/>
  <c r="BL88"/>
  <c r="BY88" i="11"/>
  <c r="BQ7" i="12"/>
  <c r="BR7" s="1"/>
  <c r="BN8" s="1"/>
  <c r="BE88" i="11"/>
  <c r="AX88" i="10"/>
  <c r="BD88"/>
  <c r="BC7" i="12"/>
  <c r="BD7" s="1"/>
  <c r="AZ8" s="1"/>
  <c r="BB8" s="1"/>
  <c r="CB88" i="10"/>
  <c r="BV88"/>
  <c r="AO7" i="12"/>
  <c r="AP7" s="1"/>
  <c r="AL8" s="1"/>
  <c r="AN8" s="1"/>
  <c r="CF88" i="5"/>
  <c r="AQ88"/>
  <c r="BC88"/>
  <c r="BY88"/>
  <c r="AZ88" i="1"/>
  <c r="Y7" i="12"/>
  <c r="AA7"/>
  <c r="AB7" s="1"/>
  <c r="X8" s="1"/>
  <c r="BX88" i="1"/>
  <c r="CD88"/>
  <c r="CH88"/>
  <c r="M7" i="12"/>
  <c r="N7" s="1"/>
  <c r="J8" s="1"/>
  <c r="L8"/>
  <c r="BD88" i="5"/>
  <c r="BI88"/>
  <c r="BZ88" i="10"/>
  <c r="AN88" i="5"/>
  <c r="AD71" i="10"/>
  <c r="AC68" i="1"/>
  <c r="BY39" i="8"/>
  <c r="BS39"/>
  <c r="AH88" i="11"/>
  <c r="BB88" i="1"/>
  <c r="BR88" i="11"/>
  <c r="AU88"/>
  <c r="AN88"/>
  <c r="BJ88" i="10"/>
  <c r="AL88" i="5"/>
  <c r="BE88"/>
  <c r="AV88"/>
  <c r="AD70" i="10"/>
  <c r="AD17" i="1"/>
  <c r="BG88"/>
  <c r="BP39" i="8"/>
  <c r="AS39"/>
  <c r="BL88" i="1"/>
  <c r="CI88" i="10"/>
  <c r="AX88" i="5"/>
  <c r="AK88" i="1"/>
  <c r="CF88"/>
  <c r="BS88" i="5"/>
  <c r="AO88"/>
  <c r="BF88"/>
  <c r="BU88" i="11"/>
  <c r="AC70" i="1"/>
  <c r="AC76" i="10"/>
  <c r="BW39" i="8"/>
  <c r="BC39"/>
  <c r="AJ39"/>
  <c r="AZ88" i="5"/>
  <c r="AD69" i="10"/>
  <c r="AI39" i="8"/>
  <c r="BE88" i="10"/>
  <c r="BM88"/>
  <c r="AO88"/>
  <c r="BP88" i="1"/>
  <c r="AI88" i="11"/>
  <c r="BC88"/>
  <c r="CB88"/>
  <c r="BZ88"/>
  <c r="CC88" i="1"/>
  <c r="AI88"/>
  <c r="AA88"/>
  <c r="CI88"/>
  <c r="BL88" i="5"/>
  <c r="BV88"/>
  <c r="AD68" i="10"/>
  <c r="AC39" i="1"/>
  <c r="AC72" s="1"/>
  <c r="AW39" i="8"/>
  <c r="BN88" i="5"/>
  <c r="BA88" i="1"/>
  <c r="AJ88" i="5"/>
  <c r="AE17" i="10"/>
  <c r="AE70" s="1"/>
  <c r="AC48" i="1"/>
  <c r="AP88" i="5"/>
  <c r="AK88" i="10"/>
  <c r="BZ39" i="8"/>
  <c r="AT39"/>
  <c r="BO88" i="1"/>
  <c r="AN88" i="10"/>
  <c r="BD39" i="8"/>
  <c r="CB39"/>
  <c r="BZ88" i="5"/>
  <c r="BA88"/>
  <c r="AC53"/>
  <c r="BM39" i="8"/>
  <c r="BN39"/>
  <c r="AO39"/>
  <c r="BA39"/>
  <c r="AV88" i="10"/>
  <c r="BJ88" i="5"/>
  <c r="BW88"/>
  <c r="BB88" i="10"/>
  <c r="CJ88" i="11"/>
  <c r="AU88" i="1"/>
  <c r="CI88" i="5"/>
  <c r="BQ88"/>
  <c r="BT88"/>
  <c r="BQ39" i="8"/>
  <c r="CC39"/>
  <c r="CF39"/>
  <c r="AD25" i="10"/>
  <c r="AD24" s="1"/>
  <c r="AD26" s="1"/>
  <c r="AD85"/>
  <c r="AD63"/>
  <c r="AD43"/>
  <c r="AD65"/>
  <c r="AD82"/>
  <c r="AE16"/>
  <c r="AD64"/>
  <c r="AD92"/>
  <c r="AD47"/>
  <c r="BU88"/>
  <c r="G6" i="13"/>
  <c r="G5" s="1"/>
  <c r="AB82" i="5"/>
  <c r="AB88" s="1"/>
  <c r="AE6" i="12"/>
  <c r="AI6" s="1"/>
  <c r="AE7" s="1"/>
  <c r="AG7" s="1"/>
  <c r="BU39" i="8"/>
  <c r="CJ88" i="10"/>
  <c r="CC88" i="11"/>
  <c r="AM88" i="10"/>
  <c r="AZ88" i="11"/>
  <c r="CE88" i="5"/>
  <c r="CG88" i="1"/>
  <c r="BE39" i="8"/>
  <c r="BV39"/>
  <c r="CK39"/>
  <c r="AC38"/>
  <c r="AC37"/>
  <c r="AC36"/>
  <c r="AD16"/>
  <c r="AH39"/>
  <c r="AD39" i="6"/>
  <c r="AD72" s="1"/>
  <c r="AD48"/>
  <c r="AE17"/>
  <c r="AE69" s="1"/>
  <c r="BF88" i="1"/>
  <c r="BN88" i="10"/>
  <c r="CD88"/>
  <c r="BS88"/>
  <c r="BO88"/>
  <c r="BI88"/>
  <c r="AD70" i="6"/>
  <c r="CA88" i="11"/>
  <c r="BF88" i="10"/>
  <c r="AW88" i="11"/>
  <c r="AQ88"/>
  <c r="BK88"/>
  <c r="AP88"/>
  <c r="BH88"/>
  <c r="CH88"/>
  <c r="AT88" i="1"/>
  <c r="AL88"/>
  <c r="AK88" i="5"/>
  <c r="BG39" i="8"/>
  <c r="AK39"/>
  <c r="BL39"/>
  <c r="AN39"/>
  <c r="BM88" i="11"/>
  <c r="BP88" i="10"/>
  <c r="BN88" i="1"/>
  <c r="AR88" i="10"/>
  <c r="AT88" i="5"/>
  <c r="CB88"/>
  <c r="AH88"/>
  <c r="CB88" i="1"/>
  <c r="BF39" i="8"/>
  <c r="CD39"/>
  <c r="AQ39"/>
  <c r="AX39"/>
  <c r="AP39"/>
  <c r="AO88" i="1"/>
  <c r="BI39" i="8"/>
  <c r="BR88" i="10"/>
  <c r="AJ88" i="11"/>
  <c r="AV88" i="1"/>
  <c r="BS88" i="11"/>
  <c r="AU88" i="10"/>
  <c r="BX88"/>
  <c r="BY88"/>
  <c r="CG88" i="5"/>
  <c r="BV88" i="11"/>
  <c r="AR88" i="5"/>
  <c r="BU88"/>
  <c r="AD71" i="6"/>
  <c r="I137" i="2"/>
  <c r="I139" s="1"/>
  <c r="CJ39" i="8"/>
  <c r="BT39"/>
  <c r="AG39"/>
  <c r="AZ39"/>
  <c r="C6" i="13"/>
  <c r="C5" s="1"/>
  <c r="E139" i="2"/>
  <c r="AA82" i="6"/>
  <c r="AA88" s="1"/>
  <c r="C6" i="12"/>
  <c r="G6" s="1"/>
  <c r="C7" s="1"/>
  <c r="E7" s="1"/>
  <c r="F7" s="1"/>
  <c r="AV39" i="8"/>
  <c r="AC52" i="1"/>
  <c r="AI88" i="10"/>
  <c r="AD30"/>
  <c r="AE32"/>
  <c r="AD57"/>
  <c r="AC28"/>
  <c r="AD22" s="1"/>
  <c r="AD28" s="1"/>
  <c r="AB76" i="6"/>
  <c r="BL88" i="11"/>
  <c r="BJ88"/>
  <c r="AM88"/>
  <c r="BG88"/>
  <c r="BJ88" i="1"/>
  <c r="BM88"/>
  <c r="AW88"/>
  <c r="BC88"/>
  <c r="BY88"/>
  <c r="CE88"/>
  <c r="BH88" i="5"/>
  <c r="CK88"/>
  <c r="AC76" i="11"/>
  <c r="AD76" i="5"/>
  <c r="AC54" i="11"/>
  <c r="AC53"/>
  <c r="AC44"/>
  <c r="AH88" i="10"/>
  <c r="AQ88"/>
  <c r="AD76" i="11"/>
  <c r="BO88"/>
  <c r="AF17" i="5"/>
  <c r="AE48"/>
  <c r="AE68"/>
  <c r="AE69"/>
  <c r="AE70"/>
  <c r="AE71"/>
  <c r="AE39"/>
  <c r="AE72" s="1"/>
  <c r="BS88" i="1"/>
  <c r="AM88" i="5"/>
  <c r="AD71" i="1"/>
  <c r="AD48"/>
  <c r="AD39"/>
  <c r="AD72" s="1"/>
  <c r="AD69"/>
  <c r="AD68"/>
  <c r="AD70"/>
  <c r="AE17"/>
  <c r="U7" i="12"/>
  <c r="Q8" s="1"/>
  <c r="Z8"/>
  <c r="AB52" i="1"/>
  <c r="AE47" i="5"/>
  <c r="AE32" i="11"/>
  <c r="AD30"/>
  <c r="AT88" i="10"/>
  <c r="AP88"/>
  <c r="AS88"/>
  <c r="AE30" i="5"/>
  <c r="AF32"/>
  <c r="AB44" i="11"/>
  <c r="AB53"/>
  <c r="AB54"/>
  <c r="AB24" i="6"/>
  <c r="AB26" s="1"/>
  <c r="AC65"/>
  <c r="AC47"/>
  <c r="AD16"/>
  <c r="AC25"/>
  <c r="AC24" s="1"/>
  <c r="AC26" s="1"/>
  <c r="AC82"/>
  <c r="AC43"/>
  <c r="AC92"/>
  <c r="AC74"/>
  <c r="AC57"/>
  <c r="AC85"/>
  <c r="AC64"/>
  <c r="AC63"/>
  <c r="AB28" i="1"/>
  <c r="AC22" s="1"/>
  <c r="AC28" s="1"/>
  <c r="BP8" i="12"/>
  <c r="BD88" i="11"/>
  <c r="BX88"/>
  <c r="AX88"/>
  <c r="CD88"/>
  <c r="AV88"/>
  <c r="K6" i="13"/>
  <c r="K5" s="1"/>
  <c r="AB82" i="11"/>
  <c r="M139" i="2"/>
  <c r="BG6" i="12"/>
  <c r="BK6" s="1"/>
  <c r="BG7" s="1"/>
  <c r="BK88" i="1"/>
  <c r="BZ88"/>
  <c r="BE88"/>
  <c r="AQ88"/>
  <c r="AE16"/>
  <c r="AD57"/>
  <c r="AD85"/>
  <c r="AD64"/>
  <c r="AD74"/>
  <c r="AD25"/>
  <c r="AD24" s="1"/>
  <c r="AD26" s="1"/>
  <c r="AD82"/>
  <c r="AD65"/>
  <c r="AD92"/>
  <c r="AD22"/>
  <c r="AD47"/>
  <c r="AD63"/>
  <c r="AD43"/>
  <c r="AU88" i="5"/>
  <c r="AD24"/>
  <c r="AD26" s="1"/>
  <c r="AD52" s="1"/>
  <c r="CK88" i="10"/>
  <c r="BC88"/>
  <c r="AY88"/>
  <c r="AA88"/>
  <c r="AO88" i="11"/>
  <c r="AL88"/>
  <c r="BF88"/>
  <c r="AK88"/>
  <c r="CF88"/>
  <c r="AF32" i="1"/>
  <c r="AN88"/>
  <c r="BU88"/>
  <c r="AR88"/>
  <c r="AE48" i="10"/>
  <c r="AE68"/>
  <c r="BT88"/>
  <c r="I6" i="13"/>
  <c r="I5" s="1"/>
  <c r="AB82" i="10"/>
  <c r="K139" i="2"/>
  <c r="AS6" i="12"/>
  <c r="AW6" s="1"/>
  <c r="AS7" s="1"/>
  <c r="BD88" i="1"/>
  <c r="BG88" i="5"/>
  <c r="AL88" i="10"/>
  <c r="AE68" i="11"/>
  <c r="AE69"/>
  <c r="AE70"/>
  <c r="AE48"/>
  <c r="AF17"/>
  <c r="AE39"/>
  <c r="AE71"/>
  <c r="CC88" i="10"/>
  <c r="BK88"/>
  <c r="BG88"/>
  <c r="BA88"/>
  <c r="AE65" i="11"/>
  <c r="AE92"/>
  <c r="AE82"/>
  <c r="AE63"/>
  <c r="AF16"/>
  <c r="AE64"/>
  <c r="AE74"/>
  <c r="AE85"/>
  <c r="AE47"/>
  <c r="AE25"/>
  <c r="AE24" s="1"/>
  <c r="AE26" s="1"/>
  <c r="AE43"/>
  <c r="AE57"/>
  <c r="AR88"/>
  <c r="AT88"/>
  <c r="BN88"/>
  <c r="AS88"/>
  <c r="AA88"/>
  <c r="AS88" i="1"/>
  <c r="CA88"/>
  <c r="AG88"/>
  <c r="AM88"/>
  <c r="AY88"/>
  <c r="AI88" i="5"/>
  <c r="BR88"/>
  <c r="BW88" i="10"/>
  <c r="CJ88" i="1"/>
  <c r="BI88"/>
  <c r="AA76" i="5"/>
  <c r="BQ88" i="10"/>
  <c r="AJ88"/>
  <c r="AW88"/>
  <c r="CE88"/>
  <c r="AD24" i="11"/>
  <c r="AD26" s="1"/>
  <c r="AF32" i="6"/>
  <c r="AE30"/>
  <c r="AC52" i="10"/>
  <c r="BB88" i="11"/>
  <c r="BT88"/>
  <c r="AY88"/>
  <c r="BP88"/>
  <c r="AH88" i="1"/>
  <c r="AP88"/>
  <c r="AJ88"/>
  <c r="BQ88"/>
  <c r="BW88"/>
  <c r="BX88" i="5"/>
  <c r="BO88"/>
  <c r="AA88"/>
  <c r="AB35" i="8"/>
  <c r="X14"/>
  <c r="E18" i="2" s="1"/>
  <c r="AC35" i="8"/>
  <c r="AE71" i="10" l="1"/>
  <c r="AE39"/>
  <c r="AE72" s="1"/>
  <c r="AE65" i="5"/>
  <c r="AE82"/>
  <c r="AE69" i="10"/>
  <c r="AF17"/>
  <c r="AE85" i="5"/>
  <c r="AC76" i="1"/>
  <c r="AD52" i="10"/>
  <c r="AE74" i="5"/>
  <c r="AE64"/>
  <c r="AE63"/>
  <c r="AF16"/>
  <c r="AG16" s="1"/>
  <c r="BO7" i="12"/>
  <c r="AE57" i="5"/>
  <c r="AE92"/>
  <c r="AE43"/>
  <c r="W98" i="10"/>
  <c r="W98" i="5"/>
  <c r="W98" i="1"/>
  <c r="W98" i="11"/>
  <c r="BQ8" i="12"/>
  <c r="BR8" s="1"/>
  <c r="BN9" s="1"/>
  <c r="BP9" s="1"/>
  <c r="BC8"/>
  <c r="BD8" s="1"/>
  <c r="AZ9" s="1"/>
  <c r="BA7"/>
  <c r="AO8"/>
  <c r="AP8" s="1"/>
  <c r="AL9" s="1"/>
  <c r="AN9" s="1"/>
  <c r="AM7"/>
  <c r="AH7"/>
  <c r="AI7" s="1"/>
  <c r="AE8" s="1"/>
  <c r="AG8" s="1"/>
  <c r="AH8" s="1"/>
  <c r="AA8"/>
  <c r="AB8" s="1"/>
  <c r="X9" s="1"/>
  <c r="M8"/>
  <c r="N8" s="1"/>
  <c r="J9" s="1"/>
  <c r="K7"/>
  <c r="G7"/>
  <c r="C8" s="1"/>
  <c r="E8" s="1"/>
  <c r="F8" s="1"/>
  <c r="AB28" i="6"/>
  <c r="AC22" s="1"/>
  <c r="AD76" i="10"/>
  <c r="AC76" i="6"/>
  <c r="AE68"/>
  <c r="AE70"/>
  <c r="AE22" i="10"/>
  <c r="AE28" s="1"/>
  <c r="AC39" i="8"/>
  <c r="AE39" i="6"/>
  <c r="AE72" s="1"/>
  <c r="AE71"/>
  <c r="AE48"/>
  <c r="AF17"/>
  <c r="AE25" i="10"/>
  <c r="AE24" s="1"/>
  <c r="AE26" s="1"/>
  <c r="AE47"/>
  <c r="AF16"/>
  <c r="AE65"/>
  <c r="AE92"/>
  <c r="AE43"/>
  <c r="AE85"/>
  <c r="AE63"/>
  <c r="AE82"/>
  <c r="AE74"/>
  <c r="AE64"/>
  <c r="AD36" i="8"/>
  <c r="AE16"/>
  <c r="AD38"/>
  <c r="AD37"/>
  <c r="AD35"/>
  <c r="D7" i="12"/>
  <c r="AC52" i="6"/>
  <c r="AE52" i="5"/>
  <c r="AC28" i="6"/>
  <c r="AD22" s="1"/>
  <c r="AE72" i="11"/>
  <c r="AE76" s="1"/>
  <c r="AE48" i="1"/>
  <c r="AE69"/>
  <c r="AE39"/>
  <c r="AE72" s="1"/>
  <c r="AE68"/>
  <c r="AF17"/>
  <c r="AE71"/>
  <c r="AE70"/>
  <c r="BI7" i="12"/>
  <c r="BJ7" s="1"/>
  <c r="AB88" i="11"/>
  <c r="AD64" i="6"/>
  <c r="AD74"/>
  <c r="AD65"/>
  <c r="AE16"/>
  <c r="AD82"/>
  <c r="AD43"/>
  <c r="AD57"/>
  <c r="AD85"/>
  <c r="AD47"/>
  <c r="AD63"/>
  <c r="AD92"/>
  <c r="AD25"/>
  <c r="AD24" s="1"/>
  <c r="AD26" s="1"/>
  <c r="R7" i="12"/>
  <c r="AG17" i="5"/>
  <c r="AF39"/>
  <c r="AF72" s="1"/>
  <c r="AF48"/>
  <c r="AF70"/>
  <c r="AF68"/>
  <c r="AF71"/>
  <c r="AF69"/>
  <c r="AF48" i="11"/>
  <c r="AF39"/>
  <c r="AF72" s="1"/>
  <c r="AG17"/>
  <c r="AF70"/>
  <c r="AF71"/>
  <c r="AF68"/>
  <c r="AF69"/>
  <c r="AB88" i="10"/>
  <c r="AF70"/>
  <c r="AF71"/>
  <c r="AF39"/>
  <c r="AF72" s="1"/>
  <c r="AF48"/>
  <c r="AF68"/>
  <c r="AF69"/>
  <c r="AG17"/>
  <c r="AB39" i="8"/>
  <c r="AF30" i="1"/>
  <c r="AG32"/>
  <c r="AD76"/>
  <c r="AF30" i="5"/>
  <c r="AG32"/>
  <c r="AD52" i="11"/>
  <c r="AD53" i="5"/>
  <c r="AD54"/>
  <c r="AD44"/>
  <c r="AC44" i="10"/>
  <c r="AC54"/>
  <c r="AC53"/>
  <c r="AF32" i="11"/>
  <c r="AF57" s="1"/>
  <c r="AE30"/>
  <c r="AE52" s="1"/>
  <c r="AF32" i="10"/>
  <c r="AE30"/>
  <c r="AE57"/>
  <c r="AC53" i="1"/>
  <c r="AC54"/>
  <c r="AC44"/>
  <c r="AE64"/>
  <c r="AE74"/>
  <c r="AE65"/>
  <c r="AE92"/>
  <c r="AE82"/>
  <c r="AF16"/>
  <c r="AE57"/>
  <c r="AE85"/>
  <c r="AE47"/>
  <c r="AE63"/>
  <c r="AE25"/>
  <c r="AE24" s="1"/>
  <c r="AE26" s="1"/>
  <c r="AE43"/>
  <c r="AU7" i="12"/>
  <c r="AV7" s="1"/>
  <c r="AD28" i="1"/>
  <c r="AE22" s="1"/>
  <c r="AD52"/>
  <c r="AD28" i="5"/>
  <c r="AE22" s="1"/>
  <c r="AE28" s="1"/>
  <c r="AB53" i="1"/>
  <c r="AB54"/>
  <c r="AB44"/>
  <c r="AB52" i="6"/>
  <c r="AF30"/>
  <c r="AG32"/>
  <c r="AG16" i="11"/>
  <c r="AF63"/>
  <c r="AF25"/>
  <c r="AF64"/>
  <c r="AF74"/>
  <c r="AF65"/>
  <c r="AF92"/>
  <c r="AF43"/>
  <c r="AF85"/>
  <c r="AF47"/>
  <c r="AF82"/>
  <c r="AD28"/>
  <c r="AE22" s="1"/>
  <c r="AE28" s="1"/>
  <c r="AF22" s="1"/>
  <c r="AF92" i="5"/>
  <c r="S8" i="12"/>
  <c r="T8" s="1"/>
  <c r="AF65" i="5" l="1"/>
  <c r="AF64"/>
  <c r="AF22"/>
  <c r="AE76"/>
  <c r="AF82"/>
  <c r="AF74"/>
  <c r="AD53" i="10"/>
  <c r="AF43" i="5"/>
  <c r="AF63"/>
  <c r="AD44" i="10"/>
  <c r="AF47" i="5"/>
  <c r="AF57"/>
  <c r="AD54" i="10"/>
  <c r="AF85" i="5"/>
  <c r="AF25"/>
  <c r="AF24" s="1"/>
  <c r="AF26" s="1"/>
  <c r="AG26" s="1"/>
  <c r="BQ9" i="12"/>
  <c r="BR9" s="1"/>
  <c r="BN10" s="1"/>
  <c r="BP10" s="1"/>
  <c r="BO8"/>
  <c r="BB9"/>
  <c r="BA8"/>
  <c r="AO9"/>
  <c r="AM9" s="1"/>
  <c r="AM8"/>
  <c r="AF7"/>
  <c r="Z9"/>
  <c r="Y8"/>
  <c r="L9"/>
  <c r="K8"/>
  <c r="AF22" i="10"/>
  <c r="AD39" i="8"/>
  <c r="AE76" i="10"/>
  <c r="AF39" i="6"/>
  <c r="AF72" s="1"/>
  <c r="AG17"/>
  <c r="AF48"/>
  <c r="AF70"/>
  <c r="AF68"/>
  <c r="AF71"/>
  <c r="AF69"/>
  <c r="AE52" i="10"/>
  <c r="AE38" i="8"/>
  <c r="AF16"/>
  <c r="BG95" i="11" s="1"/>
  <c r="BE95" i="6"/>
  <c r="AE35" i="8"/>
  <c r="AE36"/>
  <c r="AE37"/>
  <c r="BA95" i="6"/>
  <c r="BN95"/>
  <c r="AJ95" i="5"/>
  <c r="BP95"/>
  <c r="BW95" i="10"/>
  <c r="BW98" s="1"/>
  <c r="BW24" i="8" s="1"/>
  <c r="AS95" i="10"/>
  <c r="AS98" s="1"/>
  <c r="AS24" i="8" s="1"/>
  <c r="AF64" i="10"/>
  <c r="AG16"/>
  <c r="AF63"/>
  <c r="AF65"/>
  <c r="AF47"/>
  <c r="AF25"/>
  <c r="AF24" s="1"/>
  <c r="AF26" s="1"/>
  <c r="AF43"/>
  <c r="AF74"/>
  <c r="AF82"/>
  <c r="AF85"/>
  <c r="AF92"/>
  <c r="AE52" i="1"/>
  <c r="AD52" i="6"/>
  <c r="AG85" i="11"/>
  <c r="X85" s="1"/>
  <c r="AG63"/>
  <c r="AG43"/>
  <c r="AG82"/>
  <c r="X82" s="1"/>
  <c r="AG47"/>
  <c r="AG64"/>
  <c r="X64" s="1"/>
  <c r="AG65"/>
  <c r="X65" s="1"/>
  <c r="AG74"/>
  <c r="X74" s="1"/>
  <c r="AG25"/>
  <c r="AG24" s="1"/>
  <c r="AD28" i="6"/>
  <c r="AE22" s="1"/>
  <c r="AE28" i="1"/>
  <c r="AF22" s="1"/>
  <c r="AF26"/>
  <c r="X26" s="1"/>
  <c r="AF57"/>
  <c r="X57" s="1"/>
  <c r="AF85"/>
  <c r="X85" s="1"/>
  <c r="AF43"/>
  <c r="AF63"/>
  <c r="X63" s="1"/>
  <c r="AF47"/>
  <c r="AF64"/>
  <c r="X64" s="1"/>
  <c r="AF65"/>
  <c r="X65" s="1"/>
  <c r="AF82"/>
  <c r="AF25"/>
  <c r="AF24" s="1"/>
  <c r="AF74"/>
  <c r="X74" s="1"/>
  <c r="AG68" i="10"/>
  <c r="AG69"/>
  <c r="AG70"/>
  <c r="AG71"/>
  <c r="AH17"/>
  <c r="AG39"/>
  <c r="AG72" s="1"/>
  <c r="AG48"/>
  <c r="AD76" i="6"/>
  <c r="AE25"/>
  <c r="AE24" s="1"/>
  <c r="AE63"/>
  <c r="AE64"/>
  <c r="AE74"/>
  <c r="AE26"/>
  <c r="AE52" s="1"/>
  <c r="AE65"/>
  <c r="AE92"/>
  <c r="AF16"/>
  <c r="AE43"/>
  <c r="AE47"/>
  <c r="AE82"/>
  <c r="AE57"/>
  <c r="AE85"/>
  <c r="AE76" i="1"/>
  <c r="U8" i="12"/>
  <c r="Q9" s="1"/>
  <c r="AW7"/>
  <c r="AS8" s="1"/>
  <c r="AD44" i="11"/>
  <c r="AD53"/>
  <c r="AD54"/>
  <c r="AI8" i="12"/>
  <c r="AE9" s="1"/>
  <c r="AF76" i="5"/>
  <c r="AF24" i="11"/>
  <c r="AF26" s="1"/>
  <c r="AF30" i="10"/>
  <c r="AG32"/>
  <c r="AF57"/>
  <c r="AG30" i="5"/>
  <c r="AH32"/>
  <c r="AG30" i="1"/>
  <c r="AH32"/>
  <c r="AG48" i="5"/>
  <c r="AH17"/>
  <c r="AG71"/>
  <c r="AG39"/>
  <c r="AG69"/>
  <c r="AG70"/>
  <c r="AG68"/>
  <c r="AB44" i="6"/>
  <c r="AB54"/>
  <c r="AB53"/>
  <c r="AF76" i="11"/>
  <c r="AD44" i="1"/>
  <c r="AD54"/>
  <c r="AD53"/>
  <c r="AE53" i="11"/>
  <c r="AE44"/>
  <c r="AE54"/>
  <c r="AG70"/>
  <c r="AG71"/>
  <c r="AG48"/>
  <c r="AG39"/>
  <c r="AG72" s="1"/>
  <c r="AH17"/>
  <c r="AG68"/>
  <c r="AG69"/>
  <c r="AF70" i="1"/>
  <c r="AF71"/>
  <c r="AG17"/>
  <c r="AF68"/>
  <c r="AF69"/>
  <c r="AF39"/>
  <c r="AF48"/>
  <c r="AC44" i="6"/>
  <c r="AC54"/>
  <c r="AC53"/>
  <c r="AG57" i="5"/>
  <c r="X57" s="1"/>
  <c r="AG85"/>
  <c r="AG63"/>
  <c r="AG43"/>
  <c r="AG64"/>
  <c r="X64" s="1"/>
  <c r="AG74"/>
  <c r="AG25"/>
  <c r="AG24" s="1"/>
  <c r="AG82"/>
  <c r="AG47"/>
  <c r="AG65"/>
  <c r="X65" s="1"/>
  <c r="AH32" i="6"/>
  <c r="AG30"/>
  <c r="AF30" i="11"/>
  <c r="AG32"/>
  <c r="AG57" s="1"/>
  <c r="X57" s="1"/>
  <c r="G8" i="12"/>
  <c r="C9" s="1"/>
  <c r="BK7"/>
  <c r="BG8" s="1"/>
  <c r="AE54" i="5"/>
  <c r="AE44"/>
  <c r="AE53"/>
  <c r="BJ95" i="10" l="1"/>
  <c r="AM95" i="6"/>
  <c r="BK95" i="1"/>
  <c r="BK99" s="1"/>
  <c r="BK29" i="8" s="1"/>
  <c r="X85" i="5"/>
  <c r="AZ95"/>
  <c r="AZ99" s="1"/>
  <c r="AZ30" i="8" s="1"/>
  <c r="AG95" i="11"/>
  <c r="BC95" i="10"/>
  <c r="AF52" i="1"/>
  <c r="AF76" i="10"/>
  <c r="AP95"/>
  <c r="BO95" i="5"/>
  <c r="BO99" s="1"/>
  <c r="BO30" i="8" s="1"/>
  <c r="BP95" i="1"/>
  <c r="BP98" s="1"/>
  <c r="BP22" i="8" s="1"/>
  <c r="CA95" i="5"/>
  <c r="CA99" s="1"/>
  <c r="CA30" i="8" s="1"/>
  <c r="X82" i="5"/>
  <c r="AR95" i="1"/>
  <c r="CF95" i="5"/>
  <c r="CF98" s="1"/>
  <c r="CF23" i="8" s="1"/>
  <c r="AU95" i="5"/>
  <c r="AU99" s="1"/>
  <c r="AU30" i="8" s="1"/>
  <c r="AW95" i="10"/>
  <c r="AW99" s="1"/>
  <c r="AW31" i="8" s="1"/>
  <c r="AH95" i="11"/>
  <c r="BV95" i="5"/>
  <c r="BV98" s="1"/>
  <c r="BV23" i="8" s="1"/>
  <c r="X25" i="1"/>
  <c r="AT95"/>
  <c r="AT98" s="1"/>
  <c r="AT22" i="8" s="1"/>
  <c r="CC95" i="10"/>
  <c r="CC99" s="1"/>
  <c r="CC31" i="8" s="1"/>
  <c r="AE54" i="10"/>
  <c r="X74" i="5"/>
  <c r="AJ95" i="10"/>
  <c r="AJ98" s="1"/>
  <c r="AJ24" i="8" s="1"/>
  <c r="BR95" i="5"/>
  <c r="BR98" s="1"/>
  <c r="BR23" i="8" s="1"/>
  <c r="AH95" i="6"/>
  <c r="AH99" s="1"/>
  <c r="AH28" i="8" s="1"/>
  <c r="BQ10" i="12"/>
  <c r="BR10" s="1"/>
  <c r="BN11" s="1"/>
  <c r="BP11" s="1"/>
  <c r="BO9"/>
  <c r="BC9"/>
  <c r="BD9" s="1"/>
  <c r="AZ10" s="1"/>
  <c r="AS99" i="10"/>
  <c r="AS31" i="8" s="1"/>
  <c r="BW99" i="10"/>
  <c r="BW31" i="8" s="1"/>
  <c r="AP9" i="12"/>
  <c r="AL10" s="1"/>
  <c r="AA9"/>
  <c r="AB9" s="1"/>
  <c r="X10" s="1"/>
  <c r="M9"/>
  <c r="N9" s="1"/>
  <c r="J10" s="1"/>
  <c r="AF28" i="11"/>
  <c r="AG22" s="1"/>
  <c r="AE44" i="10"/>
  <c r="CE95" i="1"/>
  <c r="CE99" s="1"/>
  <c r="CE29" i="8" s="1"/>
  <c r="AW95" i="1"/>
  <c r="AW98" s="1"/>
  <c r="AW22" i="8" s="1"/>
  <c r="BF95" i="6"/>
  <c r="BF98" s="1"/>
  <c r="BF21" i="8" s="1"/>
  <c r="AV95" i="5"/>
  <c r="AV98" s="1"/>
  <c r="AV23" i="8" s="1"/>
  <c r="BZ95" i="1"/>
  <c r="BZ99" s="1"/>
  <c r="BZ29" i="8" s="1"/>
  <c r="AK95" i="10"/>
  <c r="AK98" s="1"/>
  <c r="AK24" i="8" s="1"/>
  <c r="CK95" i="1"/>
  <c r="CK98" s="1"/>
  <c r="CK22" i="8" s="1"/>
  <c r="BU95" i="1"/>
  <c r="AF52" i="11"/>
  <c r="AF52" i="10"/>
  <c r="BZ95" i="6"/>
  <c r="BZ98" s="1"/>
  <c r="BZ21" i="8" s="1"/>
  <c r="CB95" i="10"/>
  <c r="CB98" s="1"/>
  <c r="CB24" i="8" s="1"/>
  <c r="AU95" i="11"/>
  <c r="AU99" s="1"/>
  <c r="AU32" i="8" s="1"/>
  <c r="AV95" i="10"/>
  <c r="AV99" s="1"/>
  <c r="AV31" i="8" s="1"/>
  <c r="AK95" i="11"/>
  <c r="AK99" s="1"/>
  <c r="AK32" i="8" s="1"/>
  <c r="CK95" i="6"/>
  <c r="AG95" i="10"/>
  <c r="AG99" s="1"/>
  <c r="AG31" i="8" s="1"/>
  <c r="AT95" i="5"/>
  <c r="AT98" s="1"/>
  <c r="AT23" i="8" s="1"/>
  <c r="AL95" i="10"/>
  <c r="AS95" i="5"/>
  <c r="AS99" s="1"/>
  <c r="AS30" i="8" s="1"/>
  <c r="BK95" i="5"/>
  <c r="BK99" s="1"/>
  <c r="BK30" i="8" s="1"/>
  <c r="BQ95" i="10"/>
  <c r="BQ98" s="1"/>
  <c r="BQ24" i="8" s="1"/>
  <c r="BV95" i="6"/>
  <c r="BV98" s="1"/>
  <c r="BV21" i="8" s="1"/>
  <c r="CF99" i="5"/>
  <c r="CF30" i="8" s="1"/>
  <c r="AJ98" i="5"/>
  <c r="AJ23" i="8" s="1"/>
  <c r="AJ99" i="5"/>
  <c r="AJ30" i="8" s="1"/>
  <c r="BC99" i="10"/>
  <c r="BC31" i="8" s="1"/>
  <c r="BC98" i="10"/>
  <c r="BC24" i="8" s="1"/>
  <c r="BE99" i="6"/>
  <c r="BE28" i="8" s="1"/>
  <c r="BE98" i="6"/>
  <c r="BE21" i="8" s="1"/>
  <c r="BH7" i="12"/>
  <c r="X25" i="11"/>
  <c r="AT99" i="5"/>
  <c r="AT30" i="8" s="1"/>
  <c r="AR98" i="1"/>
  <c r="AR22" i="8" s="1"/>
  <c r="AR99" i="1"/>
  <c r="AR29" i="8" s="1"/>
  <c r="AM98" i="6"/>
  <c r="AM21" i="8" s="1"/>
  <c r="AM99" i="6"/>
  <c r="AM28" i="8" s="1"/>
  <c r="AF38"/>
  <c r="X38" s="1"/>
  <c r="AZ95" i="1"/>
  <c r="AV95"/>
  <c r="BS95" i="5"/>
  <c r="BY95" i="11"/>
  <c r="CD95" i="1"/>
  <c r="BX95" i="6"/>
  <c r="AS95" i="1"/>
  <c r="BN95" i="10"/>
  <c r="BO95" i="11"/>
  <c r="BM95" i="10"/>
  <c r="BH95"/>
  <c r="CB95" i="6"/>
  <c r="AP95" i="5"/>
  <c r="AR95" i="10"/>
  <c r="CG95" i="6"/>
  <c r="BD95" i="10"/>
  <c r="CI95" i="1"/>
  <c r="CE95" i="10"/>
  <c r="CD95" i="5"/>
  <c r="BP95" i="11"/>
  <c r="AP95" i="6"/>
  <c r="AX95" i="5"/>
  <c r="AM95" i="1"/>
  <c r="BT95" i="10"/>
  <c r="BZ95" i="11"/>
  <c r="BU95"/>
  <c r="BC95"/>
  <c r="AI95" i="6"/>
  <c r="BP95"/>
  <c r="BQ95"/>
  <c r="BF95" i="5"/>
  <c r="CC95" i="6"/>
  <c r="CF95"/>
  <c r="AI95" i="11"/>
  <c r="AN95" i="10"/>
  <c r="AM95" i="11"/>
  <c r="AG95" i="5"/>
  <c r="BS95" i="10"/>
  <c r="BM95" i="6"/>
  <c r="CF95" i="1"/>
  <c r="AF36" i="8"/>
  <c r="AH95" i="10"/>
  <c r="BW95" i="5"/>
  <c r="BL95"/>
  <c r="AO95" i="1"/>
  <c r="AK95" i="6"/>
  <c r="BH95" i="1"/>
  <c r="BJ95" i="11"/>
  <c r="BW95"/>
  <c r="AX95" i="1"/>
  <c r="AR95" i="6"/>
  <c r="AL95"/>
  <c r="BN95" i="1"/>
  <c r="BH95" i="11"/>
  <c r="BF95" i="10"/>
  <c r="AZ95"/>
  <c r="AY95" i="5"/>
  <c r="BF95" i="1"/>
  <c r="CI95" i="10"/>
  <c r="AU95"/>
  <c r="AP95" i="1"/>
  <c r="AL95" i="11"/>
  <c r="CA95"/>
  <c r="BB95" i="1"/>
  <c r="BC95" i="6"/>
  <c r="BA95" i="5"/>
  <c r="AY95" i="10"/>
  <c r="CF95" i="11"/>
  <c r="BD95" i="5"/>
  <c r="BX95" i="11"/>
  <c r="BR95" i="1"/>
  <c r="AK95" i="5"/>
  <c r="BK95" i="10"/>
  <c r="BF95" i="11"/>
  <c r="BE95" i="1"/>
  <c r="CH95" i="6"/>
  <c r="CG95" i="5"/>
  <c r="CI95"/>
  <c r="AY95" i="11"/>
  <c r="AK95" i="1"/>
  <c r="BX95" i="10"/>
  <c r="BL95" i="1"/>
  <c r="AL95"/>
  <c r="AG95"/>
  <c r="AQ95" i="10"/>
  <c r="AT95" i="11"/>
  <c r="AY95" i="6"/>
  <c r="AF35" i="8"/>
  <c r="AH95" i="1"/>
  <c r="AQ95" i="5"/>
  <c r="AX95" i="11"/>
  <c r="BL95" i="6"/>
  <c r="BI95" i="1"/>
  <c r="CC95" i="11"/>
  <c r="BY95" i="5"/>
  <c r="BL95" i="11"/>
  <c r="AI95" i="10"/>
  <c r="CB95" i="1"/>
  <c r="BB95" i="11"/>
  <c r="BU95" i="5"/>
  <c r="AR95" i="11"/>
  <c r="BO95" i="1"/>
  <c r="AN95" i="5"/>
  <c r="AZ95" i="6"/>
  <c r="CI95"/>
  <c r="AJ95"/>
  <c r="AJ95" i="11"/>
  <c r="AV95" i="6"/>
  <c r="BQ95" i="1"/>
  <c r="CJ95"/>
  <c r="CA95" i="10"/>
  <c r="BI95"/>
  <c r="BV95"/>
  <c r="BW95" i="1"/>
  <c r="BD95"/>
  <c r="BN95" i="11"/>
  <c r="BG95" i="6"/>
  <c r="AQ95" i="1"/>
  <c r="BY95" i="6"/>
  <c r="CH95" i="5"/>
  <c r="BC95"/>
  <c r="CF95" i="10"/>
  <c r="AI95" i="1"/>
  <c r="BH95" i="6"/>
  <c r="CA95"/>
  <c r="BJ95"/>
  <c r="BM95" i="11"/>
  <c r="BT95"/>
  <c r="CB95"/>
  <c r="AI95" i="5"/>
  <c r="BT95" i="6"/>
  <c r="BJ95" i="5"/>
  <c r="CJ95" i="10"/>
  <c r="BG95" i="5"/>
  <c r="AO95" i="6"/>
  <c r="BU95" i="10"/>
  <c r="BK95" i="6"/>
  <c r="CH95" i="1"/>
  <c r="BB95" i="6"/>
  <c r="AZ95" i="11"/>
  <c r="AP95"/>
  <c r="BZ95" i="5"/>
  <c r="BY95" i="10"/>
  <c r="BX95" i="1"/>
  <c r="BW95" i="6"/>
  <c r="BM95" i="1"/>
  <c r="BG95" i="10"/>
  <c r="BV95" i="1"/>
  <c r="BA95" i="10"/>
  <c r="BE95" i="5"/>
  <c r="BM95"/>
  <c r="AY95" i="1"/>
  <c r="AN95" i="6"/>
  <c r="AV95" i="11"/>
  <c r="BN95" i="5"/>
  <c r="AW95" i="6"/>
  <c r="AJ95" i="1"/>
  <c r="AX95" i="6"/>
  <c r="BA95" i="1"/>
  <c r="CJ95" i="6"/>
  <c r="AS95"/>
  <c r="BR95" i="11"/>
  <c r="AT95" i="10"/>
  <c r="AN95" i="1"/>
  <c r="BO95" i="6"/>
  <c r="BA95" i="11"/>
  <c r="BS95" i="1"/>
  <c r="CI95" i="11"/>
  <c r="AF37" i="8"/>
  <c r="AH95" i="5"/>
  <c r="CJ95" i="11"/>
  <c r="BS95"/>
  <c r="BU95" i="6"/>
  <c r="CC95" i="5"/>
  <c r="AG95" i="6"/>
  <c r="BQ95" i="11"/>
  <c r="BI95"/>
  <c r="BC95" i="1"/>
  <c r="BR95" i="6"/>
  <c r="BY95" i="1"/>
  <c r="CJ95" i="5"/>
  <c r="CC95" i="1"/>
  <c r="CB95" i="5"/>
  <c r="CG95" i="11"/>
  <c r="BR95" i="10"/>
  <c r="AO95" i="11"/>
  <c r="AX95" i="10"/>
  <c r="BI95" i="6"/>
  <c r="BS95"/>
  <c r="CE95" i="11"/>
  <c r="BI95" i="5"/>
  <c r="BL95" i="10"/>
  <c r="CK95" i="11"/>
  <c r="BQ95" i="5"/>
  <c r="AL95"/>
  <c r="CE95"/>
  <c r="AW95" i="11"/>
  <c r="BB95" i="10"/>
  <c r="AQ95" i="11"/>
  <c r="AO95" i="10"/>
  <c r="CK95" i="5"/>
  <c r="BH95"/>
  <c r="BX95"/>
  <c r="BV95" i="11"/>
  <c r="AT95" i="6"/>
  <c r="CH95" i="11"/>
  <c r="BJ95" i="1"/>
  <c r="BB95" i="5"/>
  <c r="CE95" i="6"/>
  <c r="BT95" i="5"/>
  <c r="CK95" i="10"/>
  <c r="CD95"/>
  <c r="AM95" i="5"/>
  <c r="CA95" i="1"/>
  <c r="BK95" i="11"/>
  <c r="AR95" i="5"/>
  <c r="BP95" i="10"/>
  <c r="CH95"/>
  <c r="BE95"/>
  <c r="BD95" i="11"/>
  <c r="BD95" i="6"/>
  <c r="AO95" i="5"/>
  <c r="CG95" i="1"/>
  <c r="AM95" i="10"/>
  <c r="BT95" i="1"/>
  <c r="AQ95" i="6"/>
  <c r="AU95" i="1"/>
  <c r="AS95" i="11"/>
  <c r="BG95" i="1"/>
  <c r="AW95" i="5"/>
  <c r="AN95" i="11"/>
  <c r="BO95" i="10"/>
  <c r="CG95"/>
  <c r="BE95" i="11"/>
  <c r="AU95" i="6"/>
  <c r="CD95" i="11"/>
  <c r="CD95" i="6"/>
  <c r="BZ95" i="10"/>
  <c r="X36" i="8"/>
  <c r="AG98" i="11"/>
  <c r="AG25" i="8" s="1"/>
  <c r="AG99" i="11"/>
  <c r="AG32" i="8" s="1"/>
  <c r="AE39"/>
  <c r="BU98" i="1"/>
  <c r="BU22" i="8" s="1"/>
  <c r="BU99" i="1"/>
  <c r="BU29" i="8" s="1"/>
  <c r="AU98" i="11"/>
  <c r="AU25" i="8" s="1"/>
  <c r="AP98" i="10"/>
  <c r="AP24" i="8" s="1"/>
  <c r="AP99" i="10"/>
  <c r="AP31" i="8" s="1"/>
  <c r="AE53" i="10"/>
  <c r="BG99" i="11"/>
  <c r="BG32" i="8" s="1"/>
  <c r="BG98" i="11"/>
  <c r="BG25" i="8" s="1"/>
  <c r="BJ98" i="10"/>
  <c r="BJ24" i="8" s="1"/>
  <c r="BJ99" i="10"/>
  <c r="BJ31" i="8" s="1"/>
  <c r="BA99" i="6"/>
  <c r="BA28" i="8" s="1"/>
  <c r="BA98" i="6"/>
  <c r="BA21" i="8" s="1"/>
  <c r="BP99" i="5"/>
  <c r="BP30" i="8" s="1"/>
  <c r="BP98" i="5"/>
  <c r="BP23" i="8" s="1"/>
  <c r="AG69" i="6"/>
  <c r="AG70"/>
  <c r="AG71"/>
  <c r="AH17"/>
  <c r="AG68"/>
  <c r="AT7" i="12"/>
  <c r="CK99" i="6"/>
  <c r="CK28" i="8" s="1"/>
  <c r="CK98" i="6"/>
  <c r="CK21" i="8" s="1"/>
  <c r="AG64" i="10"/>
  <c r="X64" s="1"/>
  <c r="AG74"/>
  <c r="X74" s="1"/>
  <c r="AG25"/>
  <c r="AG24" s="1"/>
  <c r="AG26"/>
  <c r="X26" s="1"/>
  <c r="AB27" s="1"/>
  <c r="AG43"/>
  <c r="AG82"/>
  <c r="X82" s="1"/>
  <c r="AG47"/>
  <c r="AG85"/>
  <c r="X85" s="1"/>
  <c r="AG65"/>
  <c r="X65" s="1"/>
  <c r="AG63"/>
  <c r="X63" s="1"/>
  <c r="AH99" i="11"/>
  <c r="AH32" i="8" s="1"/>
  <c r="AH98" i="11"/>
  <c r="AH25" i="8" s="1"/>
  <c r="BN99" i="6"/>
  <c r="BN28" i="8" s="1"/>
  <c r="BN98" i="6"/>
  <c r="BN21" i="8" s="1"/>
  <c r="X37"/>
  <c r="BK98" i="1"/>
  <c r="BK22" i="8" s="1"/>
  <c r="AF28" i="10"/>
  <c r="AG22" s="1"/>
  <c r="AG52" i="5"/>
  <c r="CI27" i="1"/>
  <c r="CA27"/>
  <c r="BS27"/>
  <c r="BK27"/>
  <c r="BC27"/>
  <c r="AU27"/>
  <c r="AM27"/>
  <c r="CG27"/>
  <c r="BY27"/>
  <c r="BQ27"/>
  <c r="BI27"/>
  <c r="BA27"/>
  <c r="AS27"/>
  <c r="AK27"/>
  <c r="CF27"/>
  <c r="BP27"/>
  <c r="AZ27"/>
  <c r="AJ27"/>
  <c r="CC27"/>
  <c r="BM27"/>
  <c r="AW27"/>
  <c r="AG27"/>
  <c r="AR27"/>
  <c r="AO27"/>
  <c r="BN27"/>
  <c r="AQ27"/>
  <c r="AX27"/>
  <c r="CD27"/>
  <c r="AP27"/>
  <c r="BW27"/>
  <c r="AH27"/>
  <c r="CK27"/>
  <c r="CE27"/>
  <c r="AY27"/>
  <c r="CJ27"/>
  <c r="BZ27"/>
  <c r="BL27"/>
  <c r="AI27"/>
  <c r="BG27"/>
  <c r="BO27"/>
  <c r="BJ27"/>
  <c r="BD27"/>
  <c r="CH27"/>
  <c r="BU27"/>
  <c r="BT27"/>
  <c r="BE27"/>
  <c r="AL27"/>
  <c r="AT27"/>
  <c r="BB27"/>
  <c r="AN27"/>
  <c r="BR27"/>
  <c r="BH27"/>
  <c r="BV27"/>
  <c r="BX27"/>
  <c r="CB27"/>
  <c r="BF27"/>
  <c r="AV27"/>
  <c r="AA27"/>
  <c r="AC27"/>
  <c r="AB27"/>
  <c r="AD27"/>
  <c r="AE27"/>
  <c r="AH30" i="6"/>
  <c r="AI32"/>
  <c r="AH71" i="11"/>
  <c r="AH69"/>
  <c r="AH70"/>
  <c r="AI17"/>
  <c r="AH68"/>
  <c r="AH71" i="5"/>
  <c r="AI17"/>
  <c r="AH70"/>
  <c r="AH68"/>
  <c r="AH69"/>
  <c r="AF63" i="6"/>
  <c r="AF64"/>
  <c r="X64" s="1"/>
  <c r="AF74"/>
  <c r="X74" s="1"/>
  <c r="AF26"/>
  <c r="AF65"/>
  <c r="X65" s="1"/>
  <c r="AF25"/>
  <c r="AF82"/>
  <c r="X82" s="1"/>
  <c r="AF43"/>
  <c r="AF57"/>
  <c r="X57" s="1"/>
  <c r="AF85"/>
  <c r="X85" s="1"/>
  <c r="AF47"/>
  <c r="AF28" i="1"/>
  <c r="AG22" s="1"/>
  <c r="AG28" s="1"/>
  <c r="AH22" s="1"/>
  <c r="AH28" s="1"/>
  <c r="AI22" s="1"/>
  <c r="AI28" s="1"/>
  <c r="AJ22" s="1"/>
  <c r="AJ28" s="1"/>
  <c r="AK22" s="1"/>
  <c r="AK28" s="1"/>
  <c r="AL22" s="1"/>
  <c r="AL28" s="1"/>
  <c r="AM22" s="1"/>
  <c r="AM28" s="1"/>
  <c r="AN22" s="1"/>
  <c r="AN28" s="1"/>
  <c r="AO22" s="1"/>
  <c r="AO28" s="1"/>
  <c r="AP22" s="1"/>
  <c r="AP28" s="1"/>
  <c r="AQ22" s="1"/>
  <c r="AQ28" s="1"/>
  <c r="AR22" s="1"/>
  <c r="AR28" s="1"/>
  <c r="AS22" s="1"/>
  <c r="AS28" s="1"/>
  <c r="AT22" s="1"/>
  <c r="AT28" s="1"/>
  <c r="AU22" s="1"/>
  <c r="AU28" s="1"/>
  <c r="AV22" s="1"/>
  <c r="AV28" s="1"/>
  <c r="AW22" s="1"/>
  <c r="AW28" s="1"/>
  <c r="AX22" s="1"/>
  <c r="AX28" s="1"/>
  <c r="AY22" s="1"/>
  <c r="AY28" s="1"/>
  <c r="AZ22" s="1"/>
  <c r="AZ28" s="1"/>
  <c r="BA22" s="1"/>
  <c r="BA28" s="1"/>
  <c r="BB22" s="1"/>
  <c r="BB28" s="1"/>
  <c r="BC22" s="1"/>
  <c r="BC28" s="1"/>
  <c r="BD22" s="1"/>
  <c r="BD28" s="1"/>
  <c r="BE22" s="1"/>
  <c r="BE28" s="1"/>
  <c r="BF22" s="1"/>
  <c r="BF28" s="1"/>
  <c r="BG22" s="1"/>
  <c r="BG28" s="1"/>
  <c r="BH22" s="1"/>
  <c r="BH28" s="1"/>
  <c r="BI22" s="1"/>
  <c r="BI28" s="1"/>
  <c r="BJ22" s="1"/>
  <c r="BJ28" s="1"/>
  <c r="BK22" s="1"/>
  <c r="BK28" s="1"/>
  <c r="BL22" s="1"/>
  <c r="BL28" s="1"/>
  <c r="BM22" s="1"/>
  <c r="BM28" s="1"/>
  <c r="BN22" s="1"/>
  <c r="BN28" s="1"/>
  <c r="BO22" s="1"/>
  <c r="BO28" s="1"/>
  <c r="BP22" s="1"/>
  <c r="BP28" s="1"/>
  <c r="BQ22" s="1"/>
  <c r="BQ28" s="1"/>
  <c r="BR22" s="1"/>
  <c r="BR28" s="1"/>
  <c r="BS22" s="1"/>
  <c r="BS28" s="1"/>
  <c r="BT22" s="1"/>
  <c r="BT28" s="1"/>
  <c r="BU22" s="1"/>
  <c r="BU28" s="1"/>
  <c r="BV22" s="1"/>
  <c r="BV28" s="1"/>
  <c r="BW22" s="1"/>
  <c r="BW28" s="1"/>
  <c r="BX22" s="1"/>
  <c r="BX28" s="1"/>
  <c r="BY22" s="1"/>
  <c r="BY28" s="1"/>
  <c r="BZ22" s="1"/>
  <c r="BZ28" s="1"/>
  <c r="CA22" s="1"/>
  <c r="CA28" s="1"/>
  <c r="CB22" s="1"/>
  <c r="CB28" s="1"/>
  <c r="CC22" s="1"/>
  <c r="CC28" s="1"/>
  <c r="CD22" s="1"/>
  <c r="CD28" s="1"/>
  <c r="CE22" s="1"/>
  <c r="CE28" s="1"/>
  <c r="CF22" s="1"/>
  <c r="CF28" s="1"/>
  <c r="CG22" s="1"/>
  <c r="CG28" s="1"/>
  <c r="CH22" s="1"/>
  <c r="CH28" s="1"/>
  <c r="CI22" s="1"/>
  <c r="CI28" s="1"/>
  <c r="CJ22" s="1"/>
  <c r="CJ28" s="1"/>
  <c r="CK22" s="1"/>
  <c r="CK28" s="1"/>
  <c r="AE54"/>
  <c r="AE53"/>
  <c r="AE44"/>
  <c r="X52"/>
  <c r="G52" i="2" s="1"/>
  <c r="D8" i="12"/>
  <c r="AE54" i="6"/>
  <c r="AE44"/>
  <c r="AE53"/>
  <c r="AG76" i="11"/>
  <c r="X63"/>
  <c r="BI8" i="12"/>
  <c r="BJ8" s="1"/>
  <c r="AF72" i="1"/>
  <c r="AF76" s="1"/>
  <c r="AE28" i="6"/>
  <c r="AF22" s="1"/>
  <c r="AH68" i="10"/>
  <c r="AH69"/>
  <c r="AH70"/>
  <c r="AI17"/>
  <c r="AH71"/>
  <c r="AI32" i="1"/>
  <c r="AH30"/>
  <c r="BY27" i="10"/>
  <c r="AF28" i="5"/>
  <c r="AG22" s="1"/>
  <c r="AG28" s="1"/>
  <c r="AH22" s="1"/>
  <c r="AH28" s="1"/>
  <c r="AI22" s="1"/>
  <c r="AI28" s="1"/>
  <c r="AJ22" s="1"/>
  <c r="AJ28" s="1"/>
  <c r="AK22" s="1"/>
  <c r="AK28" s="1"/>
  <c r="AL22" s="1"/>
  <c r="AL28" s="1"/>
  <c r="AM22" s="1"/>
  <c r="AM28" s="1"/>
  <c r="AN22" s="1"/>
  <c r="AN28" s="1"/>
  <c r="AO22" s="1"/>
  <c r="AO28" s="1"/>
  <c r="AP22" s="1"/>
  <c r="AP28" s="1"/>
  <c r="AQ22" s="1"/>
  <c r="AQ28" s="1"/>
  <c r="AR22" s="1"/>
  <c r="AR28" s="1"/>
  <c r="AS22" s="1"/>
  <c r="AS28" s="1"/>
  <c r="AT22" s="1"/>
  <c r="AT28" s="1"/>
  <c r="AU22" s="1"/>
  <c r="AU28" s="1"/>
  <c r="AV22" s="1"/>
  <c r="AV28" s="1"/>
  <c r="AW22" s="1"/>
  <c r="AW28" s="1"/>
  <c r="AX22" s="1"/>
  <c r="AX28" s="1"/>
  <c r="AY22" s="1"/>
  <c r="AY28" s="1"/>
  <c r="AZ22" s="1"/>
  <c r="AZ28" s="1"/>
  <c r="BA22" s="1"/>
  <c r="BA28" s="1"/>
  <c r="BB22" s="1"/>
  <c r="BB28" s="1"/>
  <c r="BC22" s="1"/>
  <c r="BC28" s="1"/>
  <c r="BD22" s="1"/>
  <c r="BD28" s="1"/>
  <c r="BE22" s="1"/>
  <c r="BE28" s="1"/>
  <c r="BF22" s="1"/>
  <c r="BF28" s="1"/>
  <c r="BG22" s="1"/>
  <c r="BG28" s="1"/>
  <c r="BH22" s="1"/>
  <c r="BH28" s="1"/>
  <c r="BI22" s="1"/>
  <c r="BI28" s="1"/>
  <c r="BJ22" s="1"/>
  <c r="BJ28" s="1"/>
  <c r="BK22" s="1"/>
  <c r="BK28" s="1"/>
  <c r="BL22" s="1"/>
  <c r="BL28" s="1"/>
  <c r="BM22" s="1"/>
  <c r="BM28" s="1"/>
  <c r="BN22" s="1"/>
  <c r="BN28" s="1"/>
  <c r="BO22" s="1"/>
  <c r="BO28" s="1"/>
  <c r="BP22" s="1"/>
  <c r="BP28" s="1"/>
  <c r="BQ22" s="1"/>
  <c r="BQ28" s="1"/>
  <c r="BR22" s="1"/>
  <c r="BR28" s="1"/>
  <c r="BS22" s="1"/>
  <c r="BS28" s="1"/>
  <c r="BT22" s="1"/>
  <c r="BT28" s="1"/>
  <c r="BU22" s="1"/>
  <c r="BU28" s="1"/>
  <c r="BV22" s="1"/>
  <c r="BV28" s="1"/>
  <c r="BW22" s="1"/>
  <c r="BW28" s="1"/>
  <c r="BX22" s="1"/>
  <c r="BX28" s="1"/>
  <c r="BY22" s="1"/>
  <c r="BY28" s="1"/>
  <c r="BZ22" s="1"/>
  <c r="BZ28" s="1"/>
  <c r="CA22" s="1"/>
  <c r="CA28" s="1"/>
  <c r="CB22" s="1"/>
  <c r="CB28" s="1"/>
  <c r="CC22" s="1"/>
  <c r="CC28" s="1"/>
  <c r="CD22" s="1"/>
  <c r="CD28" s="1"/>
  <c r="CE22" s="1"/>
  <c r="CE28" s="1"/>
  <c r="CF22" s="1"/>
  <c r="CF28" s="1"/>
  <c r="CG22" s="1"/>
  <c r="CG28" s="1"/>
  <c r="CH22" s="1"/>
  <c r="CH28" s="1"/>
  <c r="CI22" s="1"/>
  <c r="CI28" s="1"/>
  <c r="CJ22" s="1"/>
  <c r="CJ28" s="1"/>
  <c r="CK22" s="1"/>
  <c r="CK28" s="1"/>
  <c r="AG9" i="12"/>
  <c r="AH9" s="1"/>
  <c r="S9"/>
  <c r="T9" s="1"/>
  <c r="AG26" i="11"/>
  <c r="E9" i="12"/>
  <c r="F9" s="1"/>
  <c r="X82" i="1"/>
  <c r="X26" i="5"/>
  <c r="AF52"/>
  <c r="AF44" i="11"/>
  <c r="AF54"/>
  <c r="AG69" i="1"/>
  <c r="AG70"/>
  <c r="AG71"/>
  <c r="AH17"/>
  <c r="AG68"/>
  <c r="AH30" i="5"/>
  <c r="AI32"/>
  <c r="AF8" i="12"/>
  <c r="R8"/>
  <c r="AD44" i="6"/>
  <c r="AD53"/>
  <c r="AD54"/>
  <c r="X25" i="5"/>
  <c r="X63"/>
  <c r="AG72"/>
  <c r="AG76" s="1"/>
  <c r="AH32" i="10"/>
  <c r="AG30"/>
  <c r="AG57"/>
  <c r="X57" s="1"/>
  <c r="AU8" i="12"/>
  <c r="AV8" s="1"/>
  <c r="AF27" i="1"/>
  <c r="AG30" i="11"/>
  <c r="AH32"/>
  <c r="AF44" i="10"/>
  <c r="AE76" i="6"/>
  <c r="AF53" i="1"/>
  <c r="AF44"/>
  <c r="AF54"/>
  <c r="AG52" i="11" l="1"/>
  <c r="BF27" i="10"/>
  <c r="AJ27"/>
  <c r="AE27"/>
  <c r="CE27"/>
  <c r="CA98" i="5"/>
  <c r="CA23" i="8" s="1"/>
  <c r="AY27" i="10"/>
  <c r="CC98"/>
  <c r="CC24" i="8" s="1"/>
  <c r="AU98" i="5"/>
  <c r="AU23" i="8" s="1"/>
  <c r="BO98" i="5"/>
  <c r="BO23" i="8" s="1"/>
  <c r="AW98" i="10"/>
  <c r="AW24" i="8" s="1"/>
  <c r="BT27" i="10"/>
  <c r="BL27"/>
  <c r="BP99" i="1"/>
  <c r="BP29" i="8" s="1"/>
  <c r="BV99" i="5"/>
  <c r="BV30" i="8" s="1"/>
  <c r="AG28" i="11"/>
  <c r="AH22" s="1"/>
  <c r="AH28" s="1"/>
  <c r="AI22" s="1"/>
  <c r="AI28" s="1"/>
  <c r="AJ22" s="1"/>
  <c r="AJ28" s="1"/>
  <c r="AK22" s="1"/>
  <c r="AK28" s="1"/>
  <c r="AL22" s="1"/>
  <c r="AL28" s="1"/>
  <c r="AM22" s="1"/>
  <c r="AM28" s="1"/>
  <c r="AN22" s="1"/>
  <c r="AN28" s="1"/>
  <c r="AO22" s="1"/>
  <c r="AO28" s="1"/>
  <c r="AP22" s="1"/>
  <c r="AP28" s="1"/>
  <c r="AQ22" s="1"/>
  <c r="AQ28" s="1"/>
  <c r="AR22" s="1"/>
  <c r="AR28" s="1"/>
  <c r="AS22" s="1"/>
  <c r="AS28" s="1"/>
  <c r="AT22" s="1"/>
  <c r="AT28" s="1"/>
  <c r="AU22" s="1"/>
  <c r="AU28" s="1"/>
  <c r="AV22" s="1"/>
  <c r="AV28" s="1"/>
  <c r="AW22" s="1"/>
  <c r="AW28" s="1"/>
  <c r="AX22" s="1"/>
  <c r="AX28" s="1"/>
  <c r="AY22" s="1"/>
  <c r="AY28" s="1"/>
  <c r="AZ22" s="1"/>
  <c r="AZ28" s="1"/>
  <c r="BA22" s="1"/>
  <c r="BA28" s="1"/>
  <c r="BB22" s="1"/>
  <c r="BB28" s="1"/>
  <c r="BC22" s="1"/>
  <c r="BC28" s="1"/>
  <c r="BD22" s="1"/>
  <c r="BD28" s="1"/>
  <c r="BE22" s="1"/>
  <c r="BE28" s="1"/>
  <c r="BF22" s="1"/>
  <c r="BF28" s="1"/>
  <c r="BG22" s="1"/>
  <c r="BG28" s="1"/>
  <c r="BH22" s="1"/>
  <c r="BH28" s="1"/>
  <c r="BI22" s="1"/>
  <c r="BI28" s="1"/>
  <c r="BJ22" s="1"/>
  <c r="BJ28" s="1"/>
  <c r="BK22" s="1"/>
  <c r="BK28" s="1"/>
  <c r="BL22" s="1"/>
  <c r="BL28" s="1"/>
  <c r="BM22" s="1"/>
  <c r="BM28" s="1"/>
  <c r="BN22" s="1"/>
  <c r="BN28" s="1"/>
  <c r="BO22" s="1"/>
  <c r="BO28" s="1"/>
  <c r="BP22" s="1"/>
  <c r="BP28" s="1"/>
  <c r="BQ22" s="1"/>
  <c r="BQ28" s="1"/>
  <c r="BR22" s="1"/>
  <c r="BR28" s="1"/>
  <c r="BS22" s="1"/>
  <c r="BS28" s="1"/>
  <c r="BT22" s="1"/>
  <c r="BT28" s="1"/>
  <c r="BU22" s="1"/>
  <c r="BU28" s="1"/>
  <c r="BV22" s="1"/>
  <c r="BV28" s="1"/>
  <c r="BW22" s="1"/>
  <c r="BW28" s="1"/>
  <c r="BX22" s="1"/>
  <c r="BX28" s="1"/>
  <c r="BY22" s="1"/>
  <c r="BY28" s="1"/>
  <c r="BZ22" s="1"/>
  <c r="BZ28" s="1"/>
  <c r="CA22" s="1"/>
  <c r="CA28" s="1"/>
  <c r="CB22" s="1"/>
  <c r="CB28" s="1"/>
  <c r="CC22" s="1"/>
  <c r="CC28" s="1"/>
  <c r="CD22" s="1"/>
  <c r="CD28" s="1"/>
  <c r="CE22" s="1"/>
  <c r="CE28" s="1"/>
  <c r="CF22" s="1"/>
  <c r="CF28" s="1"/>
  <c r="CG22" s="1"/>
  <c r="CG28" s="1"/>
  <c r="CH22" s="1"/>
  <c r="CH28" s="1"/>
  <c r="CI22" s="1"/>
  <c r="CI28" s="1"/>
  <c r="CJ22" s="1"/>
  <c r="CJ28" s="1"/>
  <c r="CK22" s="1"/>
  <c r="CK28" s="1"/>
  <c r="CD27" i="10"/>
  <c r="AZ98" i="5"/>
  <c r="AZ23" i="8" s="1"/>
  <c r="AF54" i="10"/>
  <c r="AJ99"/>
  <c r="AJ31" i="8" s="1"/>
  <c r="AT99" i="1"/>
  <c r="AT29" i="8" s="1"/>
  <c r="BV99" i="6"/>
  <c r="BV28" i="8" s="1"/>
  <c r="AH98" i="6"/>
  <c r="AH21" i="8" s="1"/>
  <c r="BR99" i="5"/>
  <c r="BR30" i="8" s="1"/>
  <c r="AF53" i="11"/>
  <c r="BC27" i="10"/>
  <c r="AG98"/>
  <c r="AG24" i="8" s="1"/>
  <c r="BQ11" i="12"/>
  <c r="BR11" s="1"/>
  <c r="BN12" s="1"/>
  <c r="BO10"/>
  <c r="AK98" i="11"/>
  <c r="AK25" i="8" s="1"/>
  <c r="AV98" i="10"/>
  <c r="AV24" i="8" s="1"/>
  <c r="BB10" i="12"/>
  <c r="BA9"/>
  <c r="BQ99" i="10"/>
  <c r="BQ31" i="8" s="1"/>
  <c r="CB99" i="10"/>
  <c r="CB31" i="8" s="1"/>
  <c r="AK99" i="10"/>
  <c r="AK31" i="8" s="1"/>
  <c r="AN10" i="12"/>
  <c r="AS98" i="5"/>
  <c r="AS23" i="8" s="1"/>
  <c r="AV99" i="5"/>
  <c r="AV30" i="8" s="1"/>
  <c r="CK99" i="1"/>
  <c r="CK29" i="8" s="1"/>
  <c r="Z10" i="12"/>
  <c r="Y9"/>
  <c r="AW99" i="1"/>
  <c r="AW29" i="8" s="1"/>
  <c r="CE98" i="1"/>
  <c r="CE22" i="8" s="1"/>
  <c r="L10" i="12"/>
  <c r="K9"/>
  <c r="BF99" i="6"/>
  <c r="BF28" i="8" s="1"/>
  <c r="BZ99" i="6"/>
  <c r="BZ28" i="8" s="1"/>
  <c r="BK98" i="5"/>
  <c r="BK23" i="8" s="1"/>
  <c r="BI27" i="10"/>
  <c r="AR27"/>
  <c r="AL99"/>
  <c r="AL31" i="8" s="1"/>
  <c r="AL98" i="10"/>
  <c r="AL24" i="8" s="1"/>
  <c r="CB27" i="10"/>
  <c r="BK27"/>
  <c r="AH39" i="5"/>
  <c r="AH72" s="1"/>
  <c r="AH76" s="1"/>
  <c r="BZ98" i="1"/>
  <c r="BZ22" i="8" s="1"/>
  <c r="AG28" i="10"/>
  <c r="AH22" s="1"/>
  <c r="AH28" s="1"/>
  <c r="AI22" s="1"/>
  <c r="AI28" s="1"/>
  <c r="AJ22" s="1"/>
  <c r="AJ28" s="1"/>
  <c r="AK22" s="1"/>
  <c r="AK28" s="1"/>
  <c r="AL22" s="1"/>
  <c r="AL28" s="1"/>
  <c r="AM22" s="1"/>
  <c r="AM28" s="1"/>
  <c r="AN22" s="1"/>
  <c r="AN28" s="1"/>
  <c r="AO22" s="1"/>
  <c r="AO28" s="1"/>
  <c r="AP22" s="1"/>
  <c r="AP28" s="1"/>
  <c r="AQ22" s="1"/>
  <c r="AQ28" s="1"/>
  <c r="AR22" s="1"/>
  <c r="AR28" s="1"/>
  <c r="AS22" s="1"/>
  <c r="AS28" s="1"/>
  <c r="AT22" s="1"/>
  <c r="AT28" s="1"/>
  <c r="AU22" s="1"/>
  <c r="AU28" s="1"/>
  <c r="AV22" s="1"/>
  <c r="AV28" s="1"/>
  <c r="AW22" s="1"/>
  <c r="AW28" s="1"/>
  <c r="AX22" s="1"/>
  <c r="AX28" s="1"/>
  <c r="AY22" s="1"/>
  <c r="AY28" s="1"/>
  <c r="AZ22" s="1"/>
  <c r="AZ28" s="1"/>
  <c r="BA22" s="1"/>
  <c r="BA28" s="1"/>
  <c r="BB22" s="1"/>
  <c r="BB28" s="1"/>
  <c r="BC22" s="1"/>
  <c r="BC28" s="1"/>
  <c r="BD22" s="1"/>
  <c r="BD28" s="1"/>
  <c r="BE22" s="1"/>
  <c r="BE28" s="1"/>
  <c r="BF22" s="1"/>
  <c r="BF28" s="1"/>
  <c r="BG22" s="1"/>
  <c r="BG28" s="1"/>
  <c r="BH22" s="1"/>
  <c r="BH28" s="1"/>
  <c r="BI22" s="1"/>
  <c r="BI28" s="1"/>
  <c r="BJ22" s="1"/>
  <c r="BJ28" s="1"/>
  <c r="BK22" s="1"/>
  <c r="BK28" s="1"/>
  <c r="BL22" s="1"/>
  <c r="BL28" s="1"/>
  <c r="BM22" s="1"/>
  <c r="BM28" s="1"/>
  <c r="BN22" s="1"/>
  <c r="BN28" s="1"/>
  <c r="BO22" s="1"/>
  <c r="BO28" s="1"/>
  <c r="BP22" s="1"/>
  <c r="BP28" s="1"/>
  <c r="BQ22" s="1"/>
  <c r="BQ28" s="1"/>
  <c r="BR22" s="1"/>
  <c r="BR28" s="1"/>
  <c r="BS22" s="1"/>
  <c r="BS28" s="1"/>
  <c r="BT22" s="1"/>
  <c r="BT28" s="1"/>
  <c r="BU22" s="1"/>
  <c r="BU28" s="1"/>
  <c r="BV22" s="1"/>
  <c r="BV28" s="1"/>
  <c r="BW22" s="1"/>
  <c r="BW28" s="1"/>
  <c r="BX22" s="1"/>
  <c r="BX28" s="1"/>
  <c r="BY22" s="1"/>
  <c r="BY28" s="1"/>
  <c r="BZ22" s="1"/>
  <c r="BZ28" s="1"/>
  <c r="CA22" s="1"/>
  <c r="CA28" s="1"/>
  <c r="CB22" s="1"/>
  <c r="CB28" s="1"/>
  <c r="CC22" s="1"/>
  <c r="CC28" s="1"/>
  <c r="CD22" s="1"/>
  <c r="CD28" s="1"/>
  <c r="CE22" s="1"/>
  <c r="CE28" s="1"/>
  <c r="CF22" s="1"/>
  <c r="CF28" s="1"/>
  <c r="CG22" s="1"/>
  <c r="CG28" s="1"/>
  <c r="CH22" s="1"/>
  <c r="CH28" s="1"/>
  <c r="CI22" s="1"/>
  <c r="CI28" s="1"/>
  <c r="CJ22" s="1"/>
  <c r="CJ28" s="1"/>
  <c r="CK22" s="1"/>
  <c r="CK28" s="1"/>
  <c r="AF53"/>
  <c r="BH27"/>
  <c r="AP27"/>
  <c r="BZ99"/>
  <c r="BZ31" i="8" s="1"/>
  <c r="BZ98" i="10"/>
  <c r="BZ24" i="8" s="1"/>
  <c r="AW99" i="5"/>
  <c r="AW30" i="8" s="1"/>
  <c r="AW98" i="5"/>
  <c r="AW23" i="8" s="1"/>
  <c r="AO99" i="5"/>
  <c r="AO30" i="8" s="1"/>
  <c r="AO98" i="5"/>
  <c r="AO23" i="8" s="1"/>
  <c r="CA99" i="1"/>
  <c r="CA29" i="8" s="1"/>
  <c r="CA98" i="1"/>
  <c r="CA22" i="8" s="1"/>
  <c r="CH99" i="11"/>
  <c r="CH32" i="8" s="1"/>
  <c r="CH98" i="11"/>
  <c r="CH25" i="8" s="1"/>
  <c r="BB99" i="10"/>
  <c r="BB31" i="8" s="1"/>
  <c r="BB98" i="10"/>
  <c r="BB24" i="8" s="1"/>
  <c r="CE99" i="11"/>
  <c r="CE32" i="8" s="1"/>
  <c r="CE98" i="11"/>
  <c r="CE25" i="8" s="1"/>
  <c r="CC98" i="1"/>
  <c r="CC22" i="8" s="1"/>
  <c r="CC99" i="1"/>
  <c r="CC29" i="8" s="1"/>
  <c r="CC99" i="5"/>
  <c r="CC30" i="8" s="1"/>
  <c r="CC98" i="5"/>
  <c r="CC23" i="8" s="1"/>
  <c r="BA98" i="11"/>
  <c r="BA25" i="8" s="1"/>
  <c r="BA99" i="11"/>
  <c r="BA32" i="8" s="1"/>
  <c r="AX99" i="6"/>
  <c r="AX28" i="8" s="1"/>
  <c r="AX98" i="6"/>
  <c r="AX21" i="8" s="1"/>
  <c r="BE99" i="5"/>
  <c r="BE30" i="8" s="1"/>
  <c r="BE98" i="5"/>
  <c r="BE23" i="8" s="1"/>
  <c r="BG99" i="5"/>
  <c r="BG30" i="8" s="1"/>
  <c r="BG98" i="5"/>
  <c r="BG23" i="8" s="1"/>
  <c r="AQ99" i="1"/>
  <c r="AQ29" i="8" s="1"/>
  <c r="AQ98" i="1"/>
  <c r="AQ22" i="8" s="1"/>
  <c r="BO98" i="1"/>
  <c r="BO22" i="8" s="1"/>
  <c r="BO99" i="1"/>
  <c r="BO29" i="8" s="1"/>
  <c r="CC99" i="11"/>
  <c r="CC32" i="8" s="1"/>
  <c r="CC98" i="11"/>
  <c r="CC25" i="8" s="1"/>
  <c r="CI99" i="5"/>
  <c r="CI30" i="8" s="1"/>
  <c r="CI98" i="5"/>
  <c r="CI23" i="8" s="1"/>
  <c r="BX98" i="11"/>
  <c r="BX25" i="8" s="1"/>
  <c r="BX99" i="11"/>
  <c r="BX32" i="8" s="1"/>
  <c r="AL98" i="11"/>
  <c r="AL25" i="8" s="1"/>
  <c r="AL99" i="11"/>
  <c r="AL32" i="8" s="1"/>
  <c r="BH98" i="11"/>
  <c r="BH25" i="8" s="1"/>
  <c r="BH99" i="11"/>
  <c r="BH32" i="8" s="1"/>
  <c r="AK99" i="6"/>
  <c r="AK28" i="8" s="1"/>
  <c r="AK98" i="6"/>
  <c r="AK21" i="8" s="1"/>
  <c r="BS99" i="10"/>
  <c r="BS31" i="8" s="1"/>
  <c r="BS98" i="10"/>
  <c r="BS24" i="8" s="1"/>
  <c r="BQ99" i="6"/>
  <c r="BQ28" i="8" s="1"/>
  <c r="BQ98" i="6"/>
  <c r="BQ21" i="8" s="1"/>
  <c r="AX98" i="5"/>
  <c r="AX23" i="8" s="1"/>
  <c r="AX99" i="5"/>
  <c r="AX30" i="8" s="1"/>
  <c r="AR98" i="10"/>
  <c r="AR24" i="8" s="1"/>
  <c r="AR99" i="10"/>
  <c r="AR31" i="8" s="1"/>
  <c r="BX99" i="6"/>
  <c r="BX28" i="8" s="1"/>
  <c r="BX98" i="6"/>
  <c r="BX21" i="8" s="1"/>
  <c r="AH39" i="10"/>
  <c r="AH72" s="1"/>
  <c r="AH76" s="1"/>
  <c r="BR27"/>
  <c r="AN27"/>
  <c r="AH27"/>
  <c r="BQ27"/>
  <c r="AK27"/>
  <c r="AU99" i="6"/>
  <c r="AU28" i="8" s="1"/>
  <c r="AU98" i="6"/>
  <c r="AU21" i="8" s="1"/>
  <c r="CK99" i="10"/>
  <c r="CK31" i="8" s="1"/>
  <c r="CK98" i="10"/>
  <c r="CK24" i="8" s="1"/>
  <c r="AX98" i="10"/>
  <c r="AX24" i="8" s="1"/>
  <c r="AX99" i="10"/>
  <c r="AX31" i="8" s="1"/>
  <c r="AT98" i="10"/>
  <c r="AT24" i="8" s="1"/>
  <c r="AT99" i="10"/>
  <c r="AT31" i="8" s="1"/>
  <c r="BB99" i="6"/>
  <c r="BB28" i="8" s="1"/>
  <c r="BB98" i="6"/>
  <c r="BB21" i="8" s="1"/>
  <c r="BD99" i="1"/>
  <c r="BD29" i="8" s="1"/>
  <c r="BD98" i="1"/>
  <c r="BD22" i="8" s="1"/>
  <c r="BB98" i="11"/>
  <c r="BB25" i="8" s="1"/>
  <c r="BB99" i="11"/>
  <c r="BB32" i="8" s="1"/>
  <c r="AL99" i="1"/>
  <c r="AL29" i="8" s="1"/>
  <c r="AL98" i="1"/>
  <c r="AL22" i="8" s="1"/>
  <c r="BE99" i="1"/>
  <c r="BE29" i="8" s="1"/>
  <c r="BE98" i="1"/>
  <c r="BE22" i="8" s="1"/>
  <c r="CI98" i="10"/>
  <c r="CI24" i="8" s="1"/>
  <c r="CI99" i="10"/>
  <c r="CI31" i="8" s="1"/>
  <c r="BW99" i="5"/>
  <c r="BW30" i="8" s="1"/>
  <c r="BW98" i="5"/>
  <c r="BW23" i="8" s="1"/>
  <c r="AN98" i="10"/>
  <c r="AN24" i="8" s="1"/>
  <c r="AN99" i="10"/>
  <c r="AN31" i="8" s="1"/>
  <c r="BC98" i="11"/>
  <c r="BC25" i="8" s="1"/>
  <c r="BC99" i="11"/>
  <c r="BC32" i="8" s="1"/>
  <c r="CD98" i="5"/>
  <c r="CD23" i="8" s="1"/>
  <c r="CD99" i="5"/>
  <c r="CD30" i="8" s="1"/>
  <c r="BS99" i="5"/>
  <c r="BS30" i="8" s="1"/>
  <c r="BS98" i="5"/>
  <c r="BS23" i="8" s="1"/>
  <c r="AG52" i="10"/>
  <c r="BB27"/>
  <c r="BZ27"/>
  <c r="BM27"/>
  <c r="CA27"/>
  <c r="CG27"/>
  <c r="BN27"/>
  <c r="AG47" i="6"/>
  <c r="AG48" s="1"/>
  <c r="AQ99"/>
  <c r="AQ28" i="8" s="1"/>
  <c r="AQ98" i="6"/>
  <c r="AQ21" i="8" s="1"/>
  <c r="BT99" i="5"/>
  <c r="BT30" i="8" s="1"/>
  <c r="BT98" i="5"/>
  <c r="BT23" i="8" s="1"/>
  <c r="BH99" i="5"/>
  <c r="BH30" i="8" s="1"/>
  <c r="BH98" i="5"/>
  <c r="BH23" i="8" s="1"/>
  <c r="BQ99" i="5"/>
  <c r="BQ30" i="8" s="1"/>
  <c r="BQ98" i="5"/>
  <c r="BQ23" i="8" s="1"/>
  <c r="BC99" i="1"/>
  <c r="BC29" i="8" s="1"/>
  <c r="BC98" i="1"/>
  <c r="BC22" i="8" s="1"/>
  <c r="AH99" i="5"/>
  <c r="AH30" i="8" s="1"/>
  <c r="AH98" i="5"/>
  <c r="AH23" i="8" s="1"/>
  <c r="BR98" i="11"/>
  <c r="BR25" i="8" s="1"/>
  <c r="BR99" i="11"/>
  <c r="BR32" i="8" s="1"/>
  <c r="AV99" i="11"/>
  <c r="AV32" i="8" s="1"/>
  <c r="AV98" i="11"/>
  <c r="AV25" i="8" s="1"/>
  <c r="BM98" i="1"/>
  <c r="BM22" i="8" s="1"/>
  <c r="BM99" i="1"/>
  <c r="BM29" i="8" s="1"/>
  <c r="CH99" i="1"/>
  <c r="CH29" i="8" s="1"/>
  <c r="CH98" i="1"/>
  <c r="CH22" i="8" s="1"/>
  <c r="AI99" i="5"/>
  <c r="AI30" i="8" s="1"/>
  <c r="AI98" i="5"/>
  <c r="AI23" i="8" s="1"/>
  <c r="CF98" i="10"/>
  <c r="CF24" i="8" s="1"/>
  <c r="CF99" i="10"/>
  <c r="CF31" i="8" s="1"/>
  <c r="BW99" i="1"/>
  <c r="BW29" i="8" s="1"/>
  <c r="BW98" i="1"/>
  <c r="BW22" i="8" s="1"/>
  <c r="AJ99" i="6"/>
  <c r="AJ28" i="8" s="1"/>
  <c r="AJ98" i="6"/>
  <c r="AJ21" i="8" s="1"/>
  <c r="CB98" i="1"/>
  <c r="CB22" i="8" s="1"/>
  <c r="CB99" i="1"/>
  <c r="CB29" i="8" s="1"/>
  <c r="AQ98" i="5"/>
  <c r="AQ23" i="8" s="1"/>
  <c r="AQ99" i="5"/>
  <c r="AQ30" i="8" s="1"/>
  <c r="BL99" i="1"/>
  <c r="BL29" i="8" s="1"/>
  <c r="BL98" i="1"/>
  <c r="BL22" i="8" s="1"/>
  <c r="BF98" i="11"/>
  <c r="BF25" i="8" s="1"/>
  <c r="BF99" i="11"/>
  <c r="BF32" i="8" s="1"/>
  <c r="BA98" i="5"/>
  <c r="BA23" i="8" s="1"/>
  <c r="BA99" i="5"/>
  <c r="BA30" i="8" s="1"/>
  <c r="BF98" i="1"/>
  <c r="BF22" i="8" s="1"/>
  <c r="BF99" i="1"/>
  <c r="BF29" i="8" s="1"/>
  <c r="AX98" i="1"/>
  <c r="AX22" i="8" s="1"/>
  <c r="AX99" i="1"/>
  <c r="AX29" i="8" s="1"/>
  <c r="AH99" i="10"/>
  <c r="AH31" i="8" s="1"/>
  <c r="AH98" i="10"/>
  <c r="AH24" i="8" s="1"/>
  <c r="AI99" i="11"/>
  <c r="AI32" i="8" s="1"/>
  <c r="AI98" i="11"/>
  <c r="AI25" i="8" s="1"/>
  <c r="BU98" i="11"/>
  <c r="BU25" i="8" s="1"/>
  <c r="BU99" i="11"/>
  <c r="BU32" i="8" s="1"/>
  <c r="CE99" i="10"/>
  <c r="CE31" i="8" s="1"/>
  <c r="CE98" i="10"/>
  <c r="CE24" i="8" s="1"/>
  <c r="BM99" i="10"/>
  <c r="BM31" i="8" s="1"/>
  <c r="BM98" i="10"/>
  <c r="BM24" i="8" s="1"/>
  <c r="AV99" i="1"/>
  <c r="AV29" i="8" s="1"/>
  <c r="AV98" i="1"/>
  <c r="AV22" i="8" s="1"/>
  <c r="X53" i="1"/>
  <c r="AG76" i="10"/>
  <c r="BV27"/>
  <c r="AZ27"/>
  <c r="CK27"/>
  <c r="AM27"/>
  <c r="AX27"/>
  <c r="AU27"/>
  <c r="AI27"/>
  <c r="X54" i="1"/>
  <c r="AH39" i="11"/>
  <c r="AH72" s="1"/>
  <c r="AH76" s="1"/>
  <c r="AI17" i="6"/>
  <c r="AH71"/>
  <c r="AH68"/>
  <c r="AH69"/>
  <c r="AH70"/>
  <c r="CG98" i="10"/>
  <c r="CG24" i="8" s="1"/>
  <c r="CG99" i="10"/>
  <c r="CG31" i="8" s="1"/>
  <c r="BT98" i="1"/>
  <c r="BT22" i="8" s="1"/>
  <c r="BT99" i="1"/>
  <c r="BT29" i="8" s="1"/>
  <c r="BP99" i="10"/>
  <c r="BP31" i="8" s="1"/>
  <c r="BP98" i="10"/>
  <c r="BP24" i="8" s="1"/>
  <c r="CE98" i="6"/>
  <c r="CE21" i="8" s="1"/>
  <c r="CE99" i="6"/>
  <c r="CE28" i="8" s="1"/>
  <c r="CK99" i="5"/>
  <c r="CK30" i="8" s="1"/>
  <c r="CK98" i="5"/>
  <c r="CK23" i="8" s="1"/>
  <c r="CK98" i="11"/>
  <c r="CK25" i="8" s="1"/>
  <c r="CK99" i="11"/>
  <c r="CK32" i="8" s="1"/>
  <c r="BR99" i="10"/>
  <c r="BR31" i="8" s="1"/>
  <c r="BR98" i="10"/>
  <c r="BR24" i="8" s="1"/>
  <c r="BI99" i="11"/>
  <c r="BI32" i="8" s="1"/>
  <c r="BI98" i="11"/>
  <c r="BI25" i="8" s="1"/>
  <c r="AS99" i="6"/>
  <c r="AS28" i="8" s="1"/>
  <c r="AS98" i="6"/>
  <c r="AS21" i="8" s="1"/>
  <c r="AN99" i="6"/>
  <c r="AN28" i="8" s="1"/>
  <c r="AN98" i="6"/>
  <c r="AN21" i="8" s="1"/>
  <c r="BW99" i="6"/>
  <c r="BW28" i="8" s="1"/>
  <c r="BW98" i="6"/>
  <c r="BW21" i="8" s="1"/>
  <c r="BK99" i="6"/>
  <c r="BK28" i="8" s="1"/>
  <c r="BK98" i="6"/>
  <c r="BK21" i="8" s="1"/>
  <c r="CB99" i="11"/>
  <c r="CB32" i="8" s="1"/>
  <c r="CB98" i="11"/>
  <c r="CB25" i="8" s="1"/>
  <c r="BC99" i="5"/>
  <c r="BC30" i="8" s="1"/>
  <c r="BC98" i="5"/>
  <c r="BC23" i="8" s="1"/>
  <c r="BV99" i="10"/>
  <c r="BV31" i="8" s="1"/>
  <c r="BV98" i="10"/>
  <c r="BV24" i="8" s="1"/>
  <c r="CI98" i="6"/>
  <c r="CI21" i="8" s="1"/>
  <c r="CI99" i="6"/>
  <c r="CI28" i="8" s="1"/>
  <c r="AI98" i="10"/>
  <c r="AI24" i="8" s="1"/>
  <c r="AI99" i="10"/>
  <c r="AI31" i="8" s="1"/>
  <c r="AH99" i="1"/>
  <c r="AH29" i="8" s="1"/>
  <c r="AH98" i="1"/>
  <c r="AH22" i="8" s="1"/>
  <c r="BX98" i="10"/>
  <c r="BX24" i="8" s="1"/>
  <c r="BX99" i="10"/>
  <c r="BX31" i="8" s="1"/>
  <c r="BK98" i="10"/>
  <c r="BK24" i="8" s="1"/>
  <c r="BK99" i="10"/>
  <c r="BK31" i="8" s="1"/>
  <c r="BC98" i="6"/>
  <c r="BC21" i="8" s="1"/>
  <c r="BC99" i="6"/>
  <c r="BC28" i="8" s="1"/>
  <c r="AY98" i="5"/>
  <c r="AY23" i="8" s="1"/>
  <c r="AY99" i="5"/>
  <c r="AY30" i="8" s="1"/>
  <c r="BW98" i="11"/>
  <c r="BW25" i="8" s="1"/>
  <c r="BW99" i="11"/>
  <c r="BW32" i="8" s="1"/>
  <c r="CF99" i="6"/>
  <c r="CF28" i="8" s="1"/>
  <c r="CF98" i="6"/>
  <c r="CF21" i="8" s="1"/>
  <c r="BZ98" i="11"/>
  <c r="BZ25" i="8" s="1"/>
  <c r="BZ99" i="11"/>
  <c r="BZ32" i="8" s="1"/>
  <c r="CI99" i="1"/>
  <c r="CI29" i="8" s="1"/>
  <c r="CI98" i="1"/>
  <c r="CI22" i="8" s="1"/>
  <c r="BO99" i="11"/>
  <c r="BO32" i="8" s="1"/>
  <c r="BO98" i="11"/>
  <c r="BO25" i="8" s="1"/>
  <c r="AZ98" i="1"/>
  <c r="AZ22" i="8" s="1"/>
  <c r="AZ99" i="1"/>
  <c r="AZ29" i="8" s="1"/>
  <c r="AG39" i="6"/>
  <c r="AG72" s="1"/>
  <c r="AG76" s="1"/>
  <c r="BZ98" i="5"/>
  <c r="BZ23" i="8" s="1"/>
  <c r="BZ99" i="5"/>
  <c r="BZ30" i="8" s="1"/>
  <c r="BJ98" i="6"/>
  <c r="BJ21" i="8" s="1"/>
  <c r="BJ99" i="6"/>
  <c r="BJ28" i="8" s="1"/>
  <c r="CJ99" i="1"/>
  <c r="CJ29" i="8" s="1"/>
  <c r="CJ98" i="1"/>
  <c r="CJ22" i="8" s="1"/>
  <c r="AT98" i="11"/>
  <c r="AT25" i="8" s="1"/>
  <c r="AT99" i="11"/>
  <c r="AT32" i="8" s="1"/>
  <c r="CD98" i="6"/>
  <c r="CD21" i="8" s="1"/>
  <c r="CD99" i="6"/>
  <c r="CD28" i="8" s="1"/>
  <c r="BG99" i="1"/>
  <c r="BG29" i="8" s="1"/>
  <c r="BG98" i="1"/>
  <c r="BG22" i="8" s="1"/>
  <c r="BD98" i="6"/>
  <c r="BD21" i="8" s="1"/>
  <c r="BD99" i="6"/>
  <c r="BD28" i="8" s="1"/>
  <c r="AT99" i="6"/>
  <c r="AT28" i="8" s="1"/>
  <c r="AT98" i="6"/>
  <c r="AT21" i="8" s="1"/>
  <c r="BS99" i="6"/>
  <c r="BS28" i="8" s="1"/>
  <c r="BS98" i="6"/>
  <c r="BS21" i="8" s="1"/>
  <c r="BO98" i="6"/>
  <c r="BO21" i="8" s="1"/>
  <c r="BO99" i="6"/>
  <c r="BO28" i="8" s="1"/>
  <c r="BA99" i="10"/>
  <c r="BA31" i="8" s="1"/>
  <c r="BA98" i="10"/>
  <c r="BA24" i="8" s="1"/>
  <c r="CJ98" i="10"/>
  <c r="CJ24" i="8" s="1"/>
  <c r="CJ99" i="10"/>
  <c r="CJ31" i="8" s="1"/>
  <c r="BG98" i="6"/>
  <c r="BG21" i="8" s="1"/>
  <c r="BG99" i="6"/>
  <c r="BG28" i="8" s="1"/>
  <c r="AR99" i="11"/>
  <c r="AR32" i="8" s="1"/>
  <c r="AR98" i="11"/>
  <c r="AR25" i="8" s="1"/>
  <c r="AQ99" i="10"/>
  <c r="AQ31" i="8" s="1"/>
  <c r="AQ98" i="10"/>
  <c r="AQ24" i="8" s="1"/>
  <c r="BD99" i="5"/>
  <c r="BD30" i="8" s="1"/>
  <c r="BD98" i="5"/>
  <c r="BD23" i="8" s="1"/>
  <c r="BN98" i="1"/>
  <c r="BN22" i="8" s="1"/>
  <c r="BN99" i="1"/>
  <c r="BN29" i="8" s="1"/>
  <c r="AG99" i="5"/>
  <c r="AG30" i="8" s="1"/>
  <c r="AG98" i="5"/>
  <c r="AG23" i="8" s="1"/>
  <c r="AP98" i="6"/>
  <c r="AP21" i="8" s="1"/>
  <c r="AP99" i="6"/>
  <c r="AP28" i="8" s="1"/>
  <c r="CD99" i="1"/>
  <c r="CD29" i="8" s="1"/>
  <c r="CD98" i="1"/>
  <c r="CD22" i="8" s="1"/>
  <c r="BX27" i="10"/>
  <c r="CI27"/>
  <c r="AA27"/>
  <c r="AS99" i="11"/>
  <c r="AS32" i="8" s="1"/>
  <c r="AS98" i="11"/>
  <c r="AS25" i="8" s="1"/>
  <c r="CD98" i="10"/>
  <c r="CD24" i="8" s="1"/>
  <c r="CD99" i="10"/>
  <c r="CD31" i="8" s="1"/>
  <c r="CE99" i="5"/>
  <c r="CE30" i="8" s="1"/>
  <c r="CE98" i="5"/>
  <c r="CE23" i="8" s="1"/>
  <c r="BI99" i="6"/>
  <c r="BI28" i="8" s="1"/>
  <c r="BI98" i="6"/>
  <c r="BI21" i="8" s="1"/>
  <c r="BS98" i="11"/>
  <c r="BS25" i="8" s="1"/>
  <c r="BS99" i="11"/>
  <c r="BS32" i="8" s="1"/>
  <c r="AW99" i="6"/>
  <c r="AW28" i="8" s="1"/>
  <c r="AW98" i="6"/>
  <c r="AW21" i="8" s="1"/>
  <c r="AZ98" i="11"/>
  <c r="AZ25" i="8" s="1"/>
  <c r="AZ99" i="11"/>
  <c r="AZ32" i="8" s="1"/>
  <c r="BH99" i="6"/>
  <c r="BH28" i="8" s="1"/>
  <c r="BH98" i="6"/>
  <c r="BH21" i="8" s="1"/>
  <c r="BU99" i="5"/>
  <c r="BU30" i="8" s="1"/>
  <c r="BU98" i="5"/>
  <c r="BU23" i="8" s="1"/>
  <c r="AG99" i="1"/>
  <c r="AG29" i="8" s="1"/>
  <c r="AG98" i="1"/>
  <c r="AG22" i="8" s="1"/>
  <c r="CF99" i="11"/>
  <c r="CF32" i="8" s="1"/>
  <c r="CF98" i="11"/>
  <c r="CF25" i="8" s="1"/>
  <c r="AL98" i="6"/>
  <c r="AL21" i="8" s="1"/>
  <c r="AL99" i="6"/>
  <c r="AL28" i="8" s="1"/>
  <c r="AM99" i="11"/>
  <c r="AM32" i="8" s="1"/>
  <c r="AM98" i="11"/>
  <c r="AM25" i="8" s="1"/>
  <c r="BP99" i="11"/>
  <c r="BP32" i="8" s="1"/>
  <c r="BP98" i="11"/>
  <c r="BP25" i="8" s="1"/>
  <c r="BY99" i="11"/>
  <c r="BY32" i="8" s="1"/>
  <c r="BY98" i="11"/>
  <c r="BY25" i="8" s="1"/>
  <c r="CJ27" i="10"/>
  <c r="BU27"/>
  <c r="BG27"/>
  <c r="AU99" i="1"/>
  <c r="AU29" i="8" s="1"/>
  <c r="AU98" i="1"/>
  <c r="AU22" i="8" s="1"/>
  <c r="BX99" i="5"/>
  <c r="BX30" i="8" s="1"/>
  <c r="BX98" i="5"/>
  <c r="BX23" i="8" s="1"/>
  <c r="BR99" i="6"/>
  <c r="BR28" i="8" s="1"/>
  <c r="BR98" i="6"/>
  <c r="BR21" i="8" s="1"/>
  <c r="BN98" i="5"/>
  <c r="BN23" i="8" s="1"/>
  <c r="BN99" i="5"/>
  <c r="BN30" i="8" s="1"/>
  <c r="BT98" i="6"/>
  <c r="BT21" i="8" s="1"/>
  <c r="BT99" i="6"/>
  <c r="BT28" i="8" s="1"/>
  <c r="AR99" i="6"/>
  <c r="AR28" i="8" s="1"/>
  <c r="AR98" i="6"/>
  <c r="AR21" i="8" s="1"/>
  <c r="AD27" i="10"/>
  <c r="BE98" i="11"/>
  <c r="BE25" i="8" s="1"/>
  <c r="BE99" i="11"/>
  <c r="BE32" i="8" s="1"/>
  <c r="CH99" i="10"/>
  <c r="CH31" i="8" s="1"/>
  <c r="CH98" i="10"/>
  <c r="CH24" i="8" s="1"/>
  <c r="AO99" i="11"/>
  <c r="AO32" i="8" s="1"/>
  <c r="AO98" i="11"/>
  <c r="AO25" i="8" s="1"/>
  <c r="AF27" i="10"/>
  <c r="AG27"/>
  <c r="CH27"/>
  <c r="BJ27"/>
  <c r="AT27"/>
  <c r="AO27"/>
  <c r="AW27"/>
  <c r="AQ27"/>
  <c r="BO27"/>
  <c r="BO98"/>
  <c r="BO24" i="8" s="1"/>
  <c r="BO99" i="10"/>
  <c r="BO31" i="8" s="1"/>
  <c r="AM99" i="10"/>
  <c r="AM31" i="8" s="1"/>
  <c r="AM98" i="10"/>
  <c r="AM24" i="8" s="1"/>
  <c r="AR99" i="5"/>
  <c r="AR30" i="8" s="1"/>
  <c r="AR98" i="5"/>
  <c r="AR23" i="8" s="1"/>
  <c r="BB99" i="5"/>
  <c r="BB30" i="8" s="1"/>
  <c r="BB98" i="5"/>
  <c r="BB23" i="8" s="1"/>
  <c r="AO99" i="10"/>
  <c r="AO31" i="8" s="1"/>
  <c r="AO98" i="10"/>
  <c r="AO24" i="8" s="1"/>
  <c r="BL98" i="10"/>
  <c r="BL24" i="8" s="1"/>
  <c r="BL99" i="10"/>
  <c r="BL31" i="8" s="1"/>
  <c r="CG98" i="11"/>
  <c r="CG25" i="8" s="1"/>
  <c r="CG99" i="11"/>
  <c r="CG32" i="8" s="1"/>
  <c r="BQ99" i="11"/>
  <c r="BQ32" i="8" s="1"/>
  <c r="BQ98" i="11"/>
  <c r="BQ25" i="8" s="1"/>
  <c r="CI98" i="11"/>
  <c r="CI25" i="8" s="1"/>
  <c r="CI99" i="11"/>
  <c r="CI32" i="8" s="1"/>
  <c r="CJ98" i="6"/>
  <c r="CJ21" i="8" s="1"/>
  <c r="CJ99" i="6"/>
  <c r="CJ28" i="8" s="1"/>
  <c r="AY99" i="1"/>
  <c r="AY29" i="8" s="1"/>
  <c r="AY98" i="1"/>
  <c r="AY22" i="8" s="1"/>
  <c r="BX98" i="1"/>
  <c r="BX22" i="8" s="1"/>
  <c r="BX99" i="1"/>
  <c r="BX29" i="8" s="1"/>
  <c r="BU98" i="10"/>
  <c r="BU24" i="8" s="1"/>
  <c r="BU99" i="10"/>
  <c r="BU31" i="8" s="1"/>
  <c r="BT98" i="11"/>
  <c r="BT25" i="8" s="1"/>
  <c r="BT99" i="11"/>
  <c r="BT32" i="8" s="1"/>
  <c r="CH99" i="5"/>
  <c r="CH30" i="8" s="1"/>
  <c r="CH98" i="5"/>
  <c r="CH23" i="8" s="1"/>
  <c r="BI99" i="10"/>
  <c r="BI31" i="8" s="1"/>
  <c r="BI98" i="10"/>
  <c r="BI24" i="8" s="1"/>
  <c r="AZ98" i="6"/>
  <c r="AZ21" i="8" s="1"/>
  <c r="AZ99" i="6"/>
  <c r="AZ28" i="8" s="1"/>
  <c r="BL99" i="11"/>
  <c r="BL32" i="8" s="1"/>
  <c r="BL98" i="11"/>
  <c r="BL25" i="8" s="1"/>
  <c r="AF39"/>
  <c r="X39" s="1"/>
  <c r="AK98" i="1"/>
  <c r="AK22" i="8" s="1"/>
  <c r="AK99" i="1"/>
  <c r="AK29" i="8" s="1"/>
  <c r="AK99" i="5"/>
  <c r="AK30" i="8" s="1"/>
  <c r="AK98" i="5"/>
  <c r="AK23" i="8" s="1"/>
  <c r="BB99" i="1"/>
  <c r="BB29" i="8" s="1"/>
  <c r="BB98" i="1"/>
  <c r="BB22" i="8" s="1"/>
  <c r="AZ98" i="10"/>
  <c r="AZ24" i="8" s="1"/>
  <c r="AZ99" i="10"/>
  <c r="AZ31" i="8" s="1"/>
  <c r="BJ99" i="11"/>
  <c r="BJ32" i="8" s="1"/>
  <c r="BJ98" i="11"/>
  <c r="BJ25" i="8" s="1"/>
  <c r="CF98" i="1"/>
  <c r="CF22" i="8" s="1"/>
  <c r="CF99" i="1"/>
  <c r="CF29" i="8" s="1"/>
  <c r="CC99" i="6"/>
  <c r="CC28" i="8" s="1"/>
  <c r="CC98" i="6"/>
  <c r="CC21" i="8" s="1"/>
  <c r="BT99" i="10"/>
  <c r="BT31" i="8" s="1"/>
  <c r="BT98" i="10"/>
  <c r="BT24" i="8" s="1"/>
  <c r="BD99" i="10"/>
  <c r="BD31" i="8" s="1"/>
  <c r="BD98" i="10"/>
  <c r="BD24" i="8" s="1"/>
  <c r="BN98" i="10"/>
  <c r="BN24" i="8" s="1"/>
  <c r="BN99" i="10"/>
  <c r="BN31" i="8" s="1"/>
  <c r="X35"/>
  <c r="AM98" i="5"/>
  <c r="AM23" i="8" s="1"/>
  <c r="AM99" i="5"/>
  <c r="AM30" i="8" s="1"/>
  <c r="AW98" i="11"/>
  <c r="AW25" i="8" s="1"/>
  <c r="AW99" i="11"/>
  <c r="AW32" i="8" s="1"/>
  <c r="CJ98" i="5"/>
  <c r="CJ23" i="8" s="1"/>
  <c r="CJ99" i="5"/>
  <c r="CJ30" i="8" s="1"/>
  <c r="BU99" i="6"/>
  <c r="BU28" i="8" s="1"/>
  <c r="BU98" i="6"/>
  <c r="BU21" i="8" s="1"/>
  <c r="AJ98" i="1"/>
  <c r="AJ22" i="8" s="1"/>
  <c r="AJ99" i="1"/>
  <c r="AJ29" i="8" s="1"/>
  <c r="AP99" i="11"/>
  <c r="AP32" i="8" s="1"/>
  <c r="AP98" i="11"/>
  <c r="AP25" i="8" s="1"/>
  <c r="CA98" i="6"/>
  <c r="CA21" i="8" s="1"/>
  <c r="CA99" i="6"/>
  <c r="CA28" i="8" s="1"/>
  <c r="BQ98" i="1"/>
  <c r="BQ22" i="8" s="1"/>
  <c r="BQ99" i="1"/>
  <c r="BQ29" i="8" s="1"/>
  <c r="BI98" i="1"/>
  <c r="BI22" i="8" s="1"/>
  <c r="BI99" i="1"/>
  <c r="BI29" i="8" s="1"/>
  <c r="CG99" i="5"/>
  <c r="CG30" i="8" s="1"/>
  <c r="CG98" i="5"/>
  <c r="CG23" i="8" s="1"/>
  <c r="AP99" i="1"/>
  <c r="AP29" i="8" s="1"/>
  <c r="AP98" i="1"/>
  <c r="AP22" i="8" s="1"/>
  <c r="AO98" i="1"/>
  <c r="AO22" i="8" s="1"/>
  <c r="AO99" i="1"/>
  <c r="AO29" i="8" s="1"/>
  <c r="BP99" i="6"/>
  <c r="BP28" i="8" s="1"/>
  <c r="BP98" i="6"/>
  <c r="BP21" i="8" s="1"/>
  <c r="AP99" i="5"/>
  <c r="AP30" i="8" s="1"/>
  <c r="AP98" i="5"/>
  <c r="AP23" i="8" s="1"/>
  <c r="X25" i="10"/>
  <c r="CD99" i="11"/>
  <c r="CD32" i="8" s="1"/>
  <c r="CD98" i="11"/>
  <c r="CD25" i="8" s="1"/>
  <c r="BD98" i="11"/>
  <c r="BD25" i="8" s="1"/>
  <c r="BD99" i="11"/>
  <c r="BD32" i="8" s="1"/>
  <c r="BV98" i="11"/>
  <c r="BV25" i="8" s="1"/>
  <c r="BV99" i="11"/>
  <c r="BV32" i="8" s="1"/>
  <c r="BY99" i="1"/>
  <c r="BY29" i="8" s="1"/>
  <c r="BY98" i="1"/>
  <c r="BY22" i="8" s="1"/>
  <c r="AN99" i="1"/>
  <c r="AN29" i="8" s="1"/>
  <c r="AN98" i="1"/>
  <c r="AN22" i="8" s="1"/>
  <c r="BV98" i="1"/>
  <c r="BV22" i="8" s="1"/>
  <c r="BV99" i="1"/>
  <c r="BV29" i="8" s="1"/>
  <c r="BJ99" i="5"/>
  <c r="BJ30" i="8" s="1"/>
  <c r="BJ98" i="5"/>
  <c r="BJ23" i="8" s="1"/>
  <c r="BN98" i="11"/>
  <c r="BN25" i="8" s="1"/>
  <c r="BN99" i="11"/>
  <c r="BN32" i="8" s="1"/>
  <c r="AV98" i="6"/>
  <c r="AV21" i="8" s="1"/>
  <c r="AV99" i="6"/>
  <c r="AV28" i="8" s="1"/>
  <c r="BL98" i="6"/>
  <c r="BL21" i="8" s="1"/>
  <c r="BL99" i="6"/>
  <c r="BL28" i="8" s="1"/>
  <c r="CH99" i="6"/>
  <c r="CH28" i="8" s="1"/>
  <c r="CH98" i="6"/>
  <c r="CH21" i="8" s="1"/>
  <c r="AU98" i="10"/>
  <c r="AU24" i="8" s="1"/>
  <c r="AU99" i="10"/>
  <c r="AU31" i="8" s="1"/>
  <c r="BL98" i="5"/>
  <c r="BL23" i="8" s="1"/>
  <c r="BL99" i="5"/>
  <c r="BL30" i="8" s="1"/>
  <c r="AI98" i="6"/>
  <c r="AI21" i="8" s="1"/>
  <c r="AI99" i="6"/>
  <c r="AI28" i="8" s="1"/>
  <c r="CB99" i="6"/>
  <c r="CB28" i="8" s="1"/>
  <c r="CB98" i="6"/>
  <c r="CB21" i="8" s="1"/>
  <c r="BD27" i="10"/>
  <c r="AV27"/>
  <c r="BE27"/>
  <c r="BA27"/>
  <c r="AS27"/>
  <c r="BE99"/>
  <c r="BE31" i="8" s="1"/>
  <c r="BE98" i="10"/>
  <c r="BE24" i="8" s="1"/>
  <c r="AL98" i="5"/>
  <c r="AL23" i="8" s="1"/>
  <c r="AL99" i="5"/>
  <c r="AL30" i="8" s="1"/>
  <c r="CJ99" i="11"/>
  <c r="CJ32" i="8" s="1"/>
  <c r="CJ98" i="11"/>
  <c r="CJ25" i="8" s="1"/>
  <c r="BG98" i="10"/>
  <c r="BG24" i="8" s="1"/>
  <c r="BG99" i="10"/>
  <c r="BG31" i="8" s="1"/>
  <c r="AI99" i="1"/>
  <c r="AI29" i="8" s="1"/>
  <c r="AI98" i="1"/>
  <c r="AI22" i="8" s="1"/>
  <c r="AJ99" i="11"/>
  <c r="AJ32" i="8" s="1"/>
  <c r="AJ98" i="11"/>
  <c r="AJ25" i="8" s="1"/>
  <c r="AX98" i="11"/>
  <c r="AX25" i="8" s="1"/>
  <c r="AX99" i="11"/>
  <c r="AX32" i="8" s="1"/>
  <c r="AY98" i="10"/>
  <c r="AY24" i="8" s="1"/>
  <c r="AY99" i="10"/>
  <c r="AY31" i="8" s="1"/>
  <c r="BH99" i="10"/>
  <c r="BH31" i="8" s="1"/>
  <c r="BH98" i="10"/>
  <c r="BH24" i="8" s="1"/>
  <c r="AC27" i="10"/>
  <c r="CF27"/>
  <c r="BP27"/>
  <c r="BS27"/>
  <c r="AL27"/>
  <c r="CC27"/>
  <c r="BW27"/>
  <c r="AN99" i="11"/>
  <c r="AN32" i="8" s="1"/>
  <c r="AN98" i="11"/>
  <c r="AN25" i="8" s="1"/>
  <c r="CG99" i="1"/>
  <c r="CG29" i="8" s="1"/>
  <c r="CG98" i="1"/>
  <c r="CG22" i="8" s="1"/>
  <c r="BK99" i="11"/>
  <c r="BK32" i="8" s="1"/>
  <c r="BK98" i="11"/>
  <c r="BK25" i="8" s="1"/>
  <c r="BJ98" i="1"/>
  <c r="BJ22" i="8" s="1"/>
  <c r="BJ99" i="1"/>
  <c r="BJ29" i="8" s="1"/>
  <c r="AQ98" i="11"/>
  <c r="AQ25" i="8" s="1"/>
  <c r="AQ99" i="11"/>
  <c r="AQ32" i="8" s="1"/>
  <c r="BI98" i="5"/>
  <c r="BI23" i="8" s="1"/>
  <c r="BI99" i="5"/>
  <c r="BI30" i="8" s="1"/>
  <c r="CB99" i="5"/>
  <c r="CB30" i="8" s="1"/>
  <c r="CB98" i="5"/>
  <c r="CB23" i="8" s="1"/>
  <c r="AG99" i="6"/>
  <c r="AG28" i="8" s="1"/>
  <c r="AG98" i="6"/>
  <c r="AG21" i="8" s="1"/>
  <c r="BS98" i="1"/>
  <c r="BS22" i="8" s="1"/>
  <c r="BS99" i="1"/>
  <c r="BS29" i="8" s="1"/>
  <c r="BA99" i="1"/>
  <c r="BA29" i="8" s="1"/>
  <c r="BA98" i="1"/>
  <c r="BA22" i="8" s="1"/>
  <c r="BM98" i="5"/>
  <c r="BM23" i="8" s="1"/>
  <c r="BM99" i="5"/>
  <c r="BM30" i="8" s="1"/>
  <c r="BY99" i="10"/>
  <c r="BY31" i="8" s="1"/>
  <c r="BY98" i="10"/>
  <c r="BY24" i="8" s="1"/>
  <c r="AO98" i="6"/>
  <c r="AO21" i="8" s="1"/>
  <c r="AO99" i="6"/>
  <c r="AO28" i="8" s="1"/>
  <c r="BM98" i="11"/>
  <c r="BM25" i="8" s="1"/>
  <c r="BM99" i="11"/>
  <c r="BM32" i="8" s="1"/>
  <c r="BY99" i="6"/>
  <c r="BY28" i="8" s="1"/>
  <c r="BY98" i="6"/>
  <c r="BY21" i="8" s="1"/>
  <c r="CA98" i="10"/>
  <c r="CA24" i="8" s="1"/>
  <c r="CA99" i="10"/>
  <c r="CA31" i="8" s="1"/>
  <c r="AN98" i="5"/>
  <c r="AN23" i="8" s="1"/>
  <c r="AN99" i="5"/>
  <c r="AN30" i="8" s="1"/>
  <c r="BY99" i="5"/>
  <c r="BY30" i="8" s="1"/>
  <c r="BY98" i="5"/>
  <c r="BY23" i="8" s="1"/>
  <c r="AY99" i="6"/>
  <c r="AY28" i="8" s="1"/>
  <c r="AY98" i="6"/>
  <c r="AY21" i="8" s="1"/>
  <c r="AY98" i="11"/>
  <c r="AY25" i="8" s="1"/>
  <c r="AY99" i="11"/>
  <c r="AY32" i="8" s="1"/>
  <c r="BR99" i="1"/>
  <c r="BR29" i="8" s="1"/>
  <c r="BR98" i="1"/>
  <c r="BR22" i="8" s="1"/>
  <c r="CA99" i="11"/>
  <c r="CA32" i="8" s="1"/>
  <c r="CA98" i="11"/>
  <c r="CA25" i="8" s="1"/>
  <c r="BF99" i="10"/>
  <c r="BF31" i="8" s="1"/>
  <c r="BF98" i="10"/>
  <c r="BF24" i="8" s="1"/>
  <c r="BH99" i="1"/>
  <c r="BH29" i="8" s="1"/>
  <c r="BH98" i="1"/>
  <c r="BH22" i="8" s="1"/>
  <c r="BM99" i="6"/>
  <c r="BM28" i="8" s="1"/>
  <c r="BM98" i="6"/>
  <c r="BM21" i="8" s="1"/>
  <c r="BF98" i="5"/>
  <c r="BF23" i="8" s="1"/>
  <c r="BF99" i="5"/>
  <c r="BF30" i="8" s="1"/>
  <c r="AM98" i="1"/>
  <c r="AM22" i="8" s="1"/>
  <c r="AM99" i="1"/>
  <c r="AM29" i="8" s="1"/>
  <c r="CG99" i="6"/>
  <c r="CG28" i="8" s="1"/>
  <c r="CG98" i="6"/>
  <c r="CG21" i="8" s="1"/>
  <c r="AS99" i="1"/>
  <c r="AS29" i="8" s="1"/>
  <c r="AS98" i="1"/>
  <c r="AS22" i="8" s="1"/>
  <c r="BK8" i="12"/>
  <c r="BG9" s="1"/>
  <c r="AI69" i="11"/>
  <c r="AI70"/>
  <c r="AI71"/>
  <c r="AI68"/>
  <c r="AJ17"/>
  <c r="AF44" i="5"/>
  <c r="AF54"/>
  <c r="AF53"/>
  <c r="X52"/>
  <c r="I52" i="2" s="1"/>
  <c r="G9" i="12"/>
  <c r="C10" s="1"/>
  <c r="AG53" i="11"/>
  <c r="AG44"/>
  <c r="X44" s="1"/>
  <c r="AG54"/>
  <c r="X54" s="1"/>
  <c r="X52"/>
  <c r="M52" i="2" s="1"/>
  <c r="AG47" i="1"/>
  <c r="AG48" s="1"/>
  <c r="AI32" i="10"/>
  <c r="AH30"/>
  <c r="AB27" i="5"/>
  <c r="CE27"/>
  <c r="BO27"/>
  <c r="AY27"/>
  <c r="AA27"/>
  <c r="BT27"/>
  <c r="AM27"/>
  <c r="CG27"/>
  <c r="BQ27"/>
  <c r="BA27"/>
  <c r="AK27"/>
  <c r="AH27"/>
  <c r="CB27"/>
  <c r="AU27"/>
  <c r="BV27"/>
  <c r="BL27"/>
  <c r="BF27"/>
  <c r="BK27"/>
  <c r="AS27"/>
  <c r="AR27"/>
  <c r="CH27"/>
  <c r="CC27"/>
  <c r="BM27"/>
  <c r="AJ27"/>
  <c r="BX27"/>
  <c r="BR27"/>
  <c r="BB27"/>
  <c r="AL27"/>
  <c r="CA27"/>
  <c r="AO27"/>
  <c r="BD27"/>
  <c r="BH27"/>
  <c r="BE27"/>
  <c r="AW27"/>
  <c r="CK27"/>
  <c r="BU27"/>
  <c r="AT27"/>
  <c r="AN27"/>
  <c r="AV27"/>
  <c r="CJ27"/>
  <c r="CI27"/>
  <c r="BC27"/>
  <c r="BJ27"/>
  <c r="AX27"/>
  <c r="AZ27"/>
  <c r="BP27"/>
  <c r="BZ27"/>
  <c r="BS27"/>
  <c r="BG27"/>
  <c r="AC27"/>
  <c r="BN27"/>
  <c r="BY27"/>
  <c r="AQ27"/>
  <c r="AI27"/>
  <c r="CD27"/>
  <c r="AP27"/>
  <c r="BI27"/>
  <c r="BW27"/>
  <c r="CF27"/>
  <c r="AE27"/>
  <c r="AD27"/>
  <c r="BP12" i="12"/>
  <c r="AH68" i="1"/>
  <c r="AH70"/>
  <c r="AH69"/>
  <c r="AH71"/>
  <c r="AI17"/>
  <c r="AF27" i="5"/>
  <c r="X26" i="6"/>
  <c r="AH47" i="5"/>
  <c r="AH48" s="1"/>
  <c r="AJ32" i="1"/>
  <c r="AI30"/>
  <c r="X44"/>
  <c r="AF76" i="6"/>
  <c r="X63"/>
  <c r="AJ17" i="10"/>
  <c r="AI68"/>
  <c r="AI69"/>
  <c r="AI70"/>
  <c r="AI71"/>
  <c r="AF52" i="6"/>
  <c r="X27" i="1"/>
  <c r="AG44" i="5"/>
  <c r="AG54"/>
  <c r="AG53"/>
  <c r="AI9" i="12"/>
  <c r="AE10" s="1"/>
  <c r="AW8"/>
  <c r="AS9" s="1"/>
  <c r="AG39" i="1"/>
  <c r="AH47" i="10"/>
  <c r="AH48" s="1"/>
  <c r="AI30" i="5"/>
  <c r="AJ32"/>
  <c r="R9" i="12"/>
  <c r="U9"/>
  <c r="Q10" s="1"/>
  <c r="AH30" i="11"/>
  <c r="AI32"/>
  <c r="X26"/>
  <c r="AG27" s="1"/>
  <c r="AF24" i="6"/>
  <c r="AF28" s="1"/>
  <c r="AG22" s="1"/>
  <c r="AG28" s="1"/>
  <c r="AH22" s="1"/>
  <c r="AH28" s="1"/>
  <c r="AI22" s="1"/>
  <c r="AI28" s="1"/>
  <c r="AJ22" s="1"/>
  <c r="AJ28" s="1"/>
  <c r="AK22" s="1"/>
  <c r="AK28" s="1"/>
  <c r="AL22" s="1"/>
  <c r="AL28" s="1"/>
  <c r="AM22" s="1"/>
  <c r="AM28" s="1"/>
  <c r="AN22" s="1"/>
  <c r="AN28" s="1"/>
  <c r="AO22" s="1"/>
  <c r="AO28" s="1"/>
  <c r="AP22" s="1"/>
  <c r="AP28" s="1"/>
  <c r="AQ22" s="1"/>
  <c r="AQ28" s="1"/>
  <c r="AR22" s="1"/>
  <c r="AR28" s="1"/>
  <c r="AS22" s="1"/>
  <c r="AS28" s="1"/>
  <c r="AT22" s="1"/>
  <c r="AT28" s="1"/>
  <c r="AU22" s="1"/>
  <c r="AU28" s="1"/>
  <c r="AV22" s="1"/>
  <c r="AV28" s="1"/>
  <c r="AW22" s="1"/>
  <c r="AW28" s="1"/>
  <c r="AX22" s="1"/>
  <c r="AX28" s="1"/>
  <c r="AY22" s="1"/>
  <c r="AY28" s="1"/>
  <c r="AZ22" s="1"/>
  <c r="AZ28" s="1"/>
  <c r="BA22" s="1"/>
  <c r="BA28" s="1"/>
  <c r="BB22" s="1"/>
  <c r="BB28" s="1"/>
  <c r="BC22" s="1"/>
  <c r="BC28" s="1"/>
  <c r="BD22" s="1"/>
  <c r="BD28" s="1"/>
  <c r="BE22" s="1"/>
  <c r="BE28" s="1"/>
  <c r="BF22" s="1"/>
  <c r="BF28" s="1"/>
  <c r="BG22" s="1"/>
  <c r="BG28" s="1"/>
  <c r="BH22" s="1"/>
  <c r="BH28" s="1"/>
  <c r="BI22" s="1"/>
  <c r="BI28" s="1"/>
  <c r="BJ22" s="1"/>
  <c r="BJ28" s="1"/>
  <c r="BK22" s="1"/>
  <c r="BK28" s="1"/>
  <c r="BL22" s="1"/>
  <c r="BL28" s="1"/>
  <c r="BM22" s="1"/>
  <c r="BM28" s="1"/>
  <c r="BN22" s="1"/>
  <c r="BN28" s="1"/>
  <c r="BO22" s="1"/>
  <c r="BO28" s="1"/>
  <c r="BP22" s="1"/>
  <c r="BP28" s="1"/>
  <c r="BQ22" s="1"/>
  <c r="BQ28" s="1"/>
  <c r="BR22" s="1"/>
  <c r="BR28" s="1"/>
  <c r="BS22" s="1"/>
  <c r="BS28" s="1"/>
  <c r="BT22" s="1"/>
  <c r="BT28" s="1"/>
  <c r="BU22" s="1"/>
  <c r="BU28" s="1"/>
  <c r="BV22" s="1"/>
  <c r="BV28" s="1"/>
  <c r="BW22" s="1"/>
  <c r="BW28" s="1"/>
  <c r="BX22" s="1"/>
  <c r="BX28" s="1"/>
  <c r="BY22" s="1"/>
  <c r="BY28" s="1"/>
  <c r="BZ22" s="1"/>
  <c r="BZ28" s="1"/>
  <c r="CA22" s="1"/>
  <c r="CA28" s="1"/>
  <c r="CB22" s="1"/>
  <c r="CB28" s="1"/>
  <c r="CC22" s="1"/>
  <c r="CC28" s="1"/>
  <c r="CD22" s="1"/>
  <c r="CD28" s="1"/>
  <c r="CE22" s="1"/>
  <c r="CE28" s="1"/>
  <c r="CF22" s="1"/>
  <c r="CF28" s="1"/>
  <c r="CG22" s="1"/>
  <c r="CG28" s="1"/>
  <c r="CH22" s="1"/>
  <c r="CH28" s="1"/>
  <c r="CI22" s="1"/>
  <c r="CI28" s="1"/>
  <c r="CJ22" s="1"/>
  <c r="CJ28" s="1"/>
  <c r="CK22" s="1"/>
  <c r="CK28" s="1"/>
  <c r="X25"/>
  <c r="AI70" i="5"/>
  <c r="AI71"/>
  <c r="AI68"/>
  <c r="AI69"/>
  <c r="AJ17"/>
  <c r="AH47" i="11"/>
  <c r="AH48" s="1"/>
  <c r="AI30" i="6"/>
  <c r="AJ32"/>
  <c r="AG27" i="5"/>
  <c r="X53" i="11" l="1"/>
  <c r="AG54" i="10"/>
  <c r="X54" s="1"/>
  <c r="BQ12" i="12"/>
  <c r="BR12" s="1"/>
  <c r="BN13" s="1"/>
  <c r="BO11"/>
  <c r="AW26" i="8"/>
  <c r="AW59" s="1"/>
  <c r="AW65" s="1"/>
  <c r="BC10" i="12"/>
  <c r="BD10" s="1"/>
  <c r="AZ11" s="1"/>
  <c r="BA33" i="8"/>
  <c r="AO10" i="12"/>
  <c r="AP10" s="1"/>
  <c r="AL11" s="1"/>
  <c r="CG33" i="8"/>
  <c r="AA10" i="12"/>
  <c r="AB10" s="1"/>
  <c r="X11" s="1"/>
  <c r="BM26" i="8"/>
  <c r="BM59" s="1"/>
  <c r="BM65" s="1"/>
  <c r="AO33"/>
  <c r="AG33"/>
  <c r="BZ26"/>
  <c r="BZ59" s="1"/>
  <c r="BZ65" s="1"/>
  <c r="M10" i="12"/>
  <c r="N10" s="1"/>
  <c r="J11" s="1"/>
  <c r="AN33" i="8"/>
  <c r="CC26"/>
  <c r="CC59" s="1"/>
  <c r="CC65" s="1"/>
  <c r="AL26"/>
  <c r="AL59" s="1"/>
  <c r="AL65" s="1"/>
  <c r="BH33"/>
  <c r="BI33"/>
  <c r="BN33"/>
  <c r="BG33"/>
  <c r="BS26"/>
  <c r="BS59" s="1"/>
  <c r="BS65" s="1"/>
  <c r="AY26"/>
  <c r="AY59" s="1"/>
  <c r="AH33"/>
  <c r="AV26"/>
  <c r="AV59" s="1"/>
  <c r="AV64" s="1"/>
  <c r="AV41" s="1"/>
  <c r="BU33"/>
  <c r="AZ26"/>
  <c r="AZ59" s="1"/>
  <c r="AZ65" s="1"/>
  <c r="BF33"/>
  <c r="AR26"/>
  <c r="AR59" s="1"/>
  <c r="AR64" s="1"/>
  <c r="AR41" s="1"/>
  <c r="BC26"/>
  <c r="BC59" s="1"/>
  <c r="BC64" s="1"/>
  <c r="AS33"/>
  <c r="CK33"/>
  <c r="BF26"/>
  <c r="BF59" s="1"/>
  <c r="BF64" s="1"/>
  <c r="BF41" s="1"/>
  <c r="CF26"/>
  <c r="CF59" s="1"/>
  <c r="CA26"/>
  <c r="CA59" s="1"/>
  <c r="CA64" s="1"/>
  <c r="BK26"/>
  <c r="BK59" s="1"/>
  <c r="BK64" s="1"/>
  <c r="BM33"/>
  <c r="X27" i="10"/>
  <c r="CB26" i="8"/>
  <c r="CB59" s="1"/>
  <c r="CB65" s="1"/>
  <c r="CE26"/>
  <c r="CE59" s="1"/>
  <c r="CG26"/>
  <c r="CG59" s="1"/>
  <c r="AG26"/>
  <c r="AG59" s="1"/>
  <c r="CH33"/>
  <c r="BW26"/>
  <c r="BW59" s="1"/>
  <c r="BW64" s="1"/>
  <c r="BW41" s="1"/>
  <c r="BZ64"/>
  <c r="BZ41" s="1"/>
  <c r="CD33"/>
  <c r="AQ33"/>
  <c r="AI39" i="5"/>
  <c r="AI72" s="1"/>
  <c r="AI76" s="1"/>
  <c r="AI39" i="11"/>
  <c r="AI72" s="1"/>
  <c r="AI76" s="1"/>
  <c r="AT26" i="8"/>
  <c r="AT59" s="1"/>
  <c r="AT65" s="1"/>
  <c r="X52" i="10"/>
  <c r="K52" i="2" s="1"/>
  <c r="CH26" i="8"/>
  <c r="CH59" s="1"/>
  <c r="AR33"/>
  <c r="AT33"/>
  <c r="CI33"/>
  <c r="CE33"/>
  <c r="BE33"/>
  <c r="AT8" i="12"/>
  <c r="X53" i="5"/>
  <c r="AG53" i="10"/>
  <c r="X53" s="1"/>
  <c r="BY26" i="8"/>
  <c r="BY59" s="1"/>
  <c r="BY65" s="1"/>
  <c r="CB33"/>
  <c r="BT26"/>
  <c r="BT59" s="1"/>
  <c r="AW33"/>
  <c r="AP33"/>
  <c r="BD33"/>
  <c r="CF33"/>
  <c r="CI26"/>
  <c r="CI59" s="1"/>
  <c r="CI65" s="1"/>
  <c r="BK33"/>
  <c r="BA26"/>
  <c r="BA59" s="1"/>
  <c r="BQ26"/>
  <c r="BQ59" s="1"/>
  <c r="BQ64" s="1"/>
  <c r="AX26"/>
  <c r="AX59" s="1"/>
  <c r="AX65" s="1"/>
  <c r="X54" i="5"/>
  <c r="AG44" i="10"/>
  <c r="X44" s="1"/>
  <c r="BY33" i="8"/>
  <c r="AI33"/>
  <c r="BL33"/>
  <c r="BV33"/>
  <c r="BP26"/>
  <c r="BP59" s="1"/>
  <c r="BP65" s="1"/>
  <c r="BT33"/>
  <c r="CJ33"/>
  <c r="AM26"/>
  <c r="AM59" s="1"/>
  <c r="AP26"/>
  <c r="AP59" s="1"/>
  <c r="AP65" s="1"/>
  <c r="BD26"/>
  <c r="BD59" s="1"/>
  <c r="BD64" s="1"/>
  <c r="AH39" i="6"/>
  <c r="AH72" s="1"/>
  <c r="AH76" s="1"/>
  <c r="AH47"/>
  <c r="AH48" s="1"/>
  <c r="AJ26" i="8"/>
  <c r="AJ59" s="1"/>
  <c r="AH26"/>
  <c r="AH59" s="1"/>
  <c r="BE26"/>
  <c r="BE59" s="1"/>
  <c r="BB26"/>
  <c r="BB59" s="1"/>
  <c r="BB65" s="1"/>
  <c r="AU26"/>
  <c r="AU59" s="1"/>
  <c r="BQ33"/>
  <c r="AX33"/>
  <c r="X44" i="5"/>
  <c r="AI26" i="8"/>
  <c r="AI59" s="1"/>
  <c r="AI64" s="1"/>
  <c r="BL26"/>
  <c r="BL59" s="1"/>
  <c r="BL65" s="1"/>
  <c r="BV26"/>
  <c r="BV59" s="1"/>
  <c r="BP33"/>
  <c r="CJ26"/>
  <c r="CJ59" s="1"/>
  <c r="CJ65" s="1"/>
  <c r="AM33"/>
  <c r="BO33"/>
  <c r="BJ33"/>
  <c r="BW33"/>
  <c r="AJ33"/>
  <c r="BB33"/>
  <c r="AU33"/>
  <c r="BX26"/>
  <c r="BX59" s="1"/>
  <c r="BX65" s="1"/>
  <c r="AV33"/>
  <c r="BU26"/>
  <c r="BU59" s="1"/>
  <c r="CC33"/>
  <c r="AZ33"/>
  <c r="AL33"/>
  <c r="BH26"/>
  <c r="BH59" s="1"/>
  <c r="BI26"/>
  <c r="BI59" s="1"/>
  <c r="BO26"/>
  <c r="BO59" s="1"/>
  <c r="BJ26"/>
  <c r="BJ59" s="1"/>
  <c r="AY33"/>
  <c r="AI70" i="6"/>
  <c r="AI68"/>
  <c r="AI71"/>
  <c r="AJ17"/>
  <c r="AI69"/>
  <c r="AQ26" i="8"/>
  <c r="AQ59" s="1"/>
  <c r="BX33"/>
  <c r="BR26"/>
  <c r="BR59" s="1"/>
  <c r="BR64" s="1"/>
  <c r="AK26"/>
  <c r="AK59" s="1"/>
  <c r="AI39" i="10"/>
  <c r="AI72" s="1"/>
  <c r="AN26" i="8"/>
  <c r="AN59" s="1"/>
  <c r="AO26"/>
  <c r="AO59" s="1"/>
  <c r="CA33"/>
  <c r="BR33"/>
  <c r="BN26"/>
  <c r="BN59" s="1"/>
  <c r="BG26"/>
  <c r="BG59" s="1"/>
  <c r="BS33"/>
  <c r="CD26"/>
  <c r="CD59" s="1"/>
  <c r="CD65" s="1"/>
  <c r="BC33"/>
  <c r="AS26"/>
  <c r="AS59" s="1"/>
  <c r="CK26"/>
  <c r="CK59" s="1"/>
  <c r="AK33"/>
  <c r="BZ33"/>
  <c r="AJ32" i="11"/>
  <c r="AI30"/>
  <c r="AK32" i="1"/>
  <c r="AJ30"/>
  <c r="AF44" i="6"/>
  <c r="X44" s="1"/>
  <c r="AF53"/>
  <c r="X53" s="1"/>
  <c r="AF54"/>
  <c r="X54" s="1"/>
  <c r="X52"/>
  <c r="E52" i="2" s="1"/>
  <c r="CD27" i="6"/>
  <c r="BV27"/>
  <c r="BN27"/>
  <c r="BF27"/>
  <c r="AX27"/>
  <c r="CE27"/>
  <c r="BW27"/>
  <c r="BO27"/>
  <c r="BG27"/>
  <c r="AY27"/>
  <c r="AQ27"/>
  <c r="AI27"/>
  <c r="CH27"/>
  <c r="BR27"/>
  <c r="BB27"/>
  <c r="AL27"/>
  <c r="CG27"/>
  <c r="BQ27"/>
  <c r="BA27"/>
  <c r="AK27"/>
  <c r="BJ27"/>
  <c r="BZ27"/>
  <c r="AZ27"/>
  <c r="AJ27"/>
  <c r="AT27"/>
  <c r="BY27"/>
  <c r="AS27"/>
  <c r="AN27"/>
  <c r="BP27"/>
  <c r="BS27"/>
  <c r="AM27"/>
  <c r="BM27"/>
  <c r="BE27"/>
  <c r="CI27"/>
  <c r="BU27"/>
  <c r="BI27"/>
  <c r="CA27"/>
  <c r="AU27"/>
  <c r="AW27"/>
  <c r="AR27"/>
  <c r="AG27"/>
  <c r="CF27"/>
  <c r="BK27"/>
  <c r="BC27"/>
  <c r="BH27"/>
  <c r="CK27"/>
  <c r="CC27"/>
  <c r="AO27"/>
  <c r="CB27"/>
  <c r="AA27"/>
  <c r="BX27"/>
  <c r="CJ27"/>
  <c r="AH27"/>
  <c r="AP27"/>
  <c r="BT27"/>
  <c r="BD27"/>
  <c r="AV27"/>
  <c r="BL27"/>
  <c r="AC27"/>
  <c r="AB27"/>
  <c r="AD27"/>
  <c r="AE27"/>
  <c r="AH47" i="1"/>
  <c r="AH48" s="1"/>
  <c r="AJ32" i="10"/>
  <c r="AI30"/>
  <c r="AJ68" i="11"/>
  <c r="AJ69"/>
  <c r="AJ70"/>
  <c r="AJ71"/>
  <c r="AK17"/>
  <c r="AJ69" i="5"/>
  <c r="AJ70"/>
  <c r="AJ71"/>
  <c r="AJ68"/>
  <c r="AK17"/>
  <c r="AU9" i="12"/>
  <c r="AV9" s="1"/>
  <c r="AH39" i="1"/>
  <c r="AH72" s="1"/>
  <c r="AH76" s="1"/>
  <c r="BP13" i="12"/>
  <c r="AF27" i="6"/>
  <c r="AG72" i="1"/>
  <c r="AG76" s="1"/>
  <c r="X27" i="5"/>
  <c r="AG10" i="12"/>
  <c r="AH10" s="1"/>
  <c r="AJ17" i="1"/>
  <c r="AI69"/>
  <c r="AI68"/>
  <c r="AI70"/>
  <c r="AI71"/>
  <c r="E10" i="12"/>
  <c r="F10" s="1"/>
  <c r="BI9"/>
  <c r="BJ9" s="1"/>
  <c r="AJ30" i="6"/>
  <c r="AK32"/>
  <c r="AF9" i="12"/>
  <c r="AI76" i="10"/>
  <c r="AI47"/>
  <c r="AI48" s="1"/>
  <c r="D9" i="12"/>
  <c r="AI47" i="11"/>
  <c r="AI48" s="1"/>
  <c r="BH8" i="12"/>
  <c r="AI47" i="5"/>
  <c r="AI48" s="1"/>
  <c r="CH27" i="11"/>
  <c r="BZ27"/>
  <c r="BR27"/>
  <c r="BJ27"/>
  <c r="BB27"/>
  <c r="AT27"/>
  <c r="AL27"/>
  <c r="AK27"/>
  <c r="AA27"/>
  <c r="BL27"/>
  <c r="BD27"/>
  <c r="AV27"/>
  <c r="AN27"/>
  <c r="BN27"/>
  <c r="BF27"/>
  <c r="BV27"/>
  <c r="AP27"/>
  <c r="AX27"/>
  <c r="AO27"/>
  <c r="CD27"/>
  <c r="CF27"/>
  <c r="CA27"/>
  <c r="AQ27"/>
  <c r="BS27"/>
  <c r="BG27"/>
  <c r="CI27"/>
  <c r="BP27"/>
  <c r="CB27"/>
  <c r="AZ27"/>
  <c r="BW27"/>
  <c r="AJ27"/>
  <c r="BO27"/>
  <c r="AS27"/>
  <c r="BK27"/>
  <c r="AR27"/>
  <c r="AU27"/>
  <c r="BH27"/>
  <c r="AI27"/>
  <c r="CJ27"/>
  <c r="BT27"/>
  <c r="AY27"/>
  <c r="BX27"/>
  <c r="BC27"/>
  <c r="AM27"/>
  <c r="CE27"/>
  <c r="BA27"/>
  <c r="BY27"/>
  <c r="BU27"/>
  <c r="CG27"/>
  <c r="CK27"/>
  <c r="BQ27"/>
  <c r="BE27"/>
  <c r="BM27"/>
  <c r="AC27"/>
  <c r="AB27"/>
  <c r="CC27"/>
  <c r="BI27"/>
  <c r="AW27"/>
  <c r="AH27"/>
  <c r="AD27"/>
  <c r="AE27"/>
  <c r="AF27"/>
  <c r="S10" i="12"/>
  <c r="T10" s="1"/>
  <c r="AJ30" i="5"/>
  <c r="AK32"/>
  <c r="AK17" i="10"/>
  <c r="AJ68"/>
  <c r="AJ71"/>
  <c r="AJ69"/>
  <c r="AJ70"/>
  <c r="BB60" i="8" l="1"/>
  <c r="BB61" s="1"/>
  <c r="BO12" i="12"/>
  <c r="Y10"/>
  <c r="AW64" i="8"/>
  <c r="AW41" s="1"/>
  <c r="AO60"/>
  <c r="AO69" s="1"/>
  <c r="AW60"/>
  <c r="AW68" s="1"/>
  <c r="AW42" s="1"/>
  <c r="AW48" s="1"/>
  <c r="BQ13" i="12"/>
  <c r="BR13" s="1"/>
  <c r="BN14" s="1"/>
  <c r="BB11"/>
  <c r="BA10"/>
  <c r="BM64" i="8"/>
  <c r="BM41" s="1"/>
  <c r="CG60"/>
  <c r="CG68" s="1"/>
  <c r="CG42" s="1"/>
  <c r="CG48" s="1"/>
  <c r="AN11" i="12"/>
  <c r="AM10"/>
  <c r="AT64" i="8"/>
  <c r="AT41" s="1"/>
  <c r="BB64"/>
  <c r="BB41" s="1"/>
  <c r="Z11" i="12"/>
  <c r="BZ60" i="8"/>
  <c r="BZ68" s="1"/>
  <c r="BZ42" s="1"/>
  <c r="BZ48" s="1"/>
  <c r="BK60"/>
  <c r="BK61" s="1"/>
  <c r="CG64"/>
  <c r="CG41" s="1"/>
  <c r="AL64"/>
  <c r="AL41" s="1"/>
  <c r="BM60"/>
  <c r="BM61" s="1"/>
  <c r="AN60"/>
  <c r="AN61" s="1"/>
  <c r="AQ60"/>
  <c r="AQ69" s="1"/>
  <c r="AP64"/>
  <c r="AP41" s="1"/>
  <c r="CC64"/>
  <c r="CC41" s="1"/>
  <c r="CC47" s="1"/>
  <c r="AV60"/>
  <c r="AV68" s="1"/>
  <c r="AX64"/>
  <c r="AX41" s="1"/>
  <c r="AL60"/>
  <c r="AL68" s="1"/>
  <c r="AL42" s="1"/>
  <c r="AL48" s="1"/>
  <c r="BF60"/>
  <c r="BF61" s="1"/>
  <c r="AI65"/>
  <c r="BL60"/>
  <c r="BL61" s="1"/>
  <c r="BL64"/>
  <c r="BL41" s="1"/>
  <c r="CF60"/>
  <c r="CF69" s="1"/>
  <c r="AX60"/>
  <c r="AX61" s="1"/>
  <c r="CG65"/>
  <c r="BK65"/>
  <c r="BF65"/>
  <c r="L11" i="12"/>
  <c r="BU60" i="8"/>
  <c r="BU68" s="1"/>
  <c r="BU42" s="1"/>
  <c r="BU48" s="1"/>
  <c r="CB60"/>
  <c r="CB61" s="1"/>
  <c r="AV65"/>
  <c r="K10" i="12"/>
  <c r="CI60" i="8"/>
  <c r="CI68" s="1"/>
  <c r="CI42" s="1"/>
  <c r="CI48" s="1"/>
  <c r="BX60"/>
  <c r="BX61" s="1"/>
  <c r="BH60"/>
  <c r="BH61" s="1"/>
  <c r="BU65"/>
  <c r="CA65"/>
  <c r="BC65"/>
  <c r="BU64"/>
  <c r="BU41" s="1"/>
  <c r="CJ64"/>
  <c r="CJ41" s="1"/>
  <c r="CA60"/>
  <c r="CA69" s="1"/>
  <c r="BI60"/>
  <c r="BI68" s="1"/>
  <c r="BY60"/>
  <c r="BY69" s="1"/>
  <c r="BS64"/>
  <c r="BS41" s="1"/>
  <c r="CB64"/>
  <c r="CB41" s="1"/>
  <c r="BC60"/>
  <c r="BC68" s="1"/>
  <c r="AZ60"/>
  <c r="AZ61" s="1"/>
  <c r="BX64"/>
  <c r="BX41" s="1"/>
  <c r="BS60"/>
  <c r="BS68" s="1"/>
  <c r="BS42" s="1"/>
  <c r="BS48" s="1"/>
  <c r="BQ65"/>
  <c r="BD60"/>
  <c r="BD69" s="1"/>
  <c r="AR60"/>
  <c r="AR69" s="1"/>
  <c r="CI64"/>
  <c r="CI41" s="1"/>
  <c r="BG60"/>
  <c r="BG68" s="1"/>
  <c r="CC60"/>
  <c r="CC69" s="1"/>
  <c r="BW65"/>
  <c r="CJ60"/>
  <c r="CJ61" s="1"/>
  <c r="AP60"/>
  <c r="AP61" s="1"/>
  <c r="AG60"/>
  <c r="AG64"/>
  <c r="AG41" s="1"/>
  <c r="AG47" s="1"/>
  <c r="AG65"/>
  <c r="AY64"/>
  <c r="AY41" s="1"/>
  <c r="AY47" s="1"/>
  <c r="AY65"/>
  <c r="BW60"/>
  <c r="BW68" s="1"/>
  <c r="BW42" s="1"/>
  <c r="BW48" s="1"/>
  <c r="CD64"/>
  <c r="CD41" s="1"/>
  <c r="BD65"/>
  <c r="BR60"/>
  <c r="AY60"/>
  <c r="AY69" s="1"/>
  <c r="BO60"/>
  <c r="AJ60"/>
  <c r="AJ61" s="1"/>
  <c r="BT60"/>
  <c r="BT68" s="1"/>
  <c r="BT42" s="1"/>
  <c r="BT48" s="1"/>
  <c r="AR65"/>
  <c r="AZ64"/>
  <c r="AZ41" s="1"/>
  <c r="AZ47" s="1"/>
  <c r="CF65"/>
  <c r="CF64"/>
  <c r="CF41" s="1"/>
  <c r="CF47" s="1"/>
  <c r="BY64"/>
  <c r="BY41" s="1"/>
  <c r="BP60"/>
  <c r="BQ60"/>
  <c r="BQ69" s="1"/>
  <c r="CE65"/>
  <c r="CE64"/>
  <c r="CE41" s="1"/>
  <c r="CE47" s="1"/>
  <c r="AO65"/>
  <c r="CE60"/>
  <c r="AI47" i="6"/>
  <c r="AI48" s="1"/>
  <c r="AJ39" i="10"/>
  <c r="AJ72" s="1"/>
  <c r="BN65" i="8"/>
  <c r="BN64"/>
  <c r="BN41" s="1"/>
  <c r="BN47" s="1"/>
  <c r="BG64"/>
  <c r="BG41" s="1"/>
  <c r="BG47" s="1"/>
  <c r="BG65"/>
  <c r="AH65"/>
  <c r="AH64"/>
  <c r="AH41" s="1"/>
  <c r="AH47" s="1"/>
  <c r="BN60"/>
  <c r="CK65"/>
  <c r="CK64"/>
  <c r="CK41" s="1"/>
  <c r="CK47" s="1"/>
  <c r="BJ60"/>
  <c r="AQ65"/>
  <c r="AK64"/>
  <c r="AK41" s="1"/>
  <c r="AK47" s="1"/>
  <c r="AK65"/>
  <c r="BE60"/>
  <c r="BE64"/>
  <c r="BE41" s="1"/>
  <c r="BE47" s="1"/>
  <c r="BE65"/>
  <c r="AM65"/>
  <c r="AM64"/>
  <c r="AM41" s="1"/>
  <c r="AM47" s="1"/>
  <c r="AW69"/>
  <c r="AI39" i="1"/>
  <c r="AI72" s="1"/>
  <c r="AI76" s="1"/>
  <c r="BR65" i="8"/>
  <c r="AW61"/>
  <c r="CH65"/>
  <c r="CH64"/>
  <c r="CH41" s="1"/>
  <c r="CH47" s="1"/>
  <c r="BJ64"/>
  <c r="BJ41" s="1"/>
  <c r="AS60"/>
  <c r="AS61" s="1"/>
  <c r="AS65"/>
  <c r="AS64"/>
  <c r="AS41" s="1"/>
  <c r="AS47" s="1"/>
  <c r="BO64"/>
  <c r="BO41" s="1"/>
  <c r="BO47" s="1"/>
  <c r="BO65"/>
  <c r="BT65"/>
  <c r="BT64"/>
  <c r="BT41" s="1"/>
  <c r="BT47" s="1"/>
  <c r="AT60"/>
  <c r="AT68" s="1"/>
  <c r="AJ64"/>
  <c r="AJ41" s="1"/>
  <c r="AO64"/>
  <c r="AO41" s="1"/>
  <c r="AQ64"/>
  <c r="AQ41" s="1"/>
  <c r="BJ65"/>
  <c r="AN64"/>
  <c r="AN41" s="1"/>
  <c r="AN47" s="1"/>
  <c r="AN65"/>
  <c r="AK17" i="6"/>
  <c r="AJ68"/>
  <c r="AJ69"/>
  <c r="AJ70"/>
  <c r="AJ71"/>
  <c r="BI65" i="8"/>
  <c r="BI64"/>
  <c r="BI41" s="1"/>
  <c r="BI47" s="1"/>
  <c r="BA65"/>
  <c r="BA60"/>
  <c r="BA64"/>
  <c r="BA41" s="1"/>
  <c r="BA47" s="1"/>
  <c r="CD60"/>
  <c r="AK60"/>
  <c r="AM60"/>
  <c r="AJ65"/>
  <c r="BH65"/>
  <c r="BH64"/>
  <c r="BH41" s="1"/>
  <c r="BH47" s="1"/>
  <c r="BV60"/>
  <c r="BV65"/>
  <c r="BV64"/>
  <c r="BV41" s="1"/>
  <c r="BV47" s="1"/>
  <c r="AU60"/>
  <c r="AU61" s="1"/>
  <c r="AU64"/>
  <c r="AU41" s="1"/>
  <c r="AU47" s="1"/>
  <c r="AU65"/>
  <c r="AI60"/>
  <c r="CK60"/>
  <c r="BP64"/>
  <c r="BP41" s="1"/>
  <c r="AJ39" i="5"/>
  <c r="AJ72" s="1"/>
  <c r="AJ76" s="1"/>
  <c r="AI39" i="6"/>
  <c r="AI72" s="1"/>
  <c r="AI76" s="1"/>
  <c r="AH60" i="8"/>
  <c r="CH60"/>
  <c r="CH61" s="1"/>
  <c r="BR41"/>
  <c r="BP14" i="12"/>
  <c r="AL32" i="1"/>
  <c r="AK30"/>
  <c r="AK68" i="11"/>
  <c r="AK69"/>
  <c r="AK70"/>
  <c r="AL17"/>
  <c r="AK71"/>
  <c r="AR47" i="8"/>
  <c r="AI47" i="1"/>
  <c r="AI48" s="1"/>
  <c r="AK32" i="11"/>
  <c r="AJ30"/>
  <c r="AI10" i="12"/>
  <c r="AE11" s="1"/>
  <c r="AW9"/>
  <c r="AS10" s="1"/>
  <c r="AJ47" i="11"/>
  <c r="AJ48" s="1"/>
  <c r="AK32" i="10"/>
  <c r="AJ30"/>
  <c r="AL17"/>
  <c r="AK70"/>
  <c r="AK71"/>
  <c r="AK68"/>
  <c r="AK69"/>
  <c r="CA41" i="8"/>
  <c r="U10" i="12"/>
  <c r="Q11" s="1"/>
  <c r="AK30" i="6"/>
  <c r="AL32"/>
  <c r="G10" i="12"/>
  <c r="C11" s="1"/>
  <c r="AV47" i="8"/>
  <c r="AK68" i="5"/>
  <c r="AK69"/>
  <c r="AK70"/>
  <c r="AL17"/>
  <c r="AK71"/>
  <c r="AI41" i="8"/>
  <c r="AW47"/>
  <c r="BK9" i="12"/>
  <c r="BG10" s="1"/>
  <c r="AK17" i="1"/>
  <c r="AJ68"/>
  <c r="AJ71"/>
  <c r="AJ70"/>
  <c r="AJ69"/>
  <c r="AJ39" s="1"/>
  <c r="AJ72" s="1"/>
  <c r="BD41" i="8"/>
  <c r="X27" i="6"/>
  <c r="AL32" i="5"/>
  <c r="AK30"/>
  <c r="BF47" i="8"/>
  <c r="BK41"/>
  <c r="X27" i="11"/>
  <c r="AJ47" i="10"/>
  <c r="AJ48" s="1"/>
  <c r="AJ76"/>
  <c r="BZ47" i="8"/>
  <c r="AJ47" i="5"/>
  <c r="AJ48" s="1"/>
  <c r="AJ39" i="11"/>
  <c r="AJ72" s="1"/>
  <c r="AJ76" s="1"/>
  <c r="BW47" i="8"/>
  <c r="BC41"/>
  <c r="BB68"/>
  <c r="BB69"/>
  <c r="BQ41"/>
  <c r="AO68" l="1"/>
  <c r="AO42" s="1"/>
  <c r="AO48" s="1"/>
  <c r="AK39" i="11"/>
  <c r="AK72" s="1"/>
  <c r="AO61" i="8"/>
  <c r="BQ14" i="12"/>
  <c r="BR14" s="1"/>
  <c r="BN15" s="1"/>
  <c r="BP15" s="1"/>
  <c r="BO13"/>
  <c r="CG61" i="8"/>
  <c r="BC11" i="12"/>
  <c r="BD11" s="1"/>
  <c r="AZ12" s="1"/>
  <c r="AN69" i="8"/>
  <c r="BK68"/>
  <c r="BK42" s="1"/>
  <c r="BK48" s="1"/>
  <c r="AN68"/>
  <c r="AN42" s="1"/>
  <c r="AN48" s="1"/>
  <c r="CG69"/>
  <c r="CG71" s="1"/>
  <c r="BL69"/>
  <c r="CJ69"/>
  <c r="AO11" i="12"/>
  <c r="AP11" s="1"/>
  <c r="AL12" s="1"/>
  <c r="BZ69" i="8"/>
  <c r="BZ71" s="1"/>
  <c r="BZ74" s="1"/>
  <c r="BL68"/>
  <c r="BK69"/>
  <c r="BF69"/>
  <c r="BZ61"/>
  <c r="AX69"/>
  <c r="AX68"/>
  <c r="AX42" s="1"/>
  <c r="AX48" s="1"/>
  <c r="CJ68"/>
  <c r="CJ42" s="1"/>
  <c r="CJ48" s="1"/>
  <c r="BC69"/>
  <c r="BC71" s="1"/>
  <c r="AQ68"/>
  <c r="AQ42" s="1"/>
  <c r="AQ48" s="1"/>
  <c r="BM68"/>
  <c r="BM42" s="1"/>
  <c r="BM48" s="1"/>
  <c r="BF68"/>
  <c r="BF42" s="1"/>
  <c r="BF48" s="1"/>
  <c r="BM69"/>
  <c r="AA11" i="12"/>
  <c r="AB11" s="1"/>
  <c r="X12" s="1"/>
  <c r="AL61" i="8"/>
  <c r="AV69"/>
  <c r="AV71" s="1"/>
  <c r="BG61"/>
  <c r="AV61"/>
  <c r="AQ61"/>
  <c r="BI69"/>
  <c r="BI71" s="1"/>
  <c r="AL69"/>
  <c r="AL71" s="1"/>
  <c r="AL74" s="1"/>
  <c r="AP68"/>
  <c r="AP42" s="1"/>
  <c r="AP48" s="1"/>
  <c r="BH69"/>
  <c r="BH68"/>
  <c r="BH42" s="1"/>
  <c r="BH48" s="1"/>
  <c r="BU61"/>
  <c r="BU69"/>
  <c r="BU71" s="1"/>
  <c r="BD61"/>
  <c r="CI69"/>
  <c r="CI71" s="1"/>
  <c r="CI74" s="1"/>
  <c r="BD68"/>
  <c r="BD71" s="1"/>
  <c r="CF68"/>
  <c r="CI61"/>
  <c r="BX69"/>
  <c r="BX68"/>
  <c r="BX42" s="1"/>
  <c r="BX48" s="1"/>
  <c r="CF61"/>
  <c r="AR68"/>
  <c r="AR42" s="1"/>
  <c r="AR48" s="1"/>
  <c r="CB69"/>
  <c r="M11" i="12"/>
  <c r="N11" s="1"/>
  <c r="J12" s="1"/>
  <c r="CB68" i="8"/>
  <c r="CB42" s="1"/>
  <c r="CB48" s="1"/>
  <c r="BI61"/>
  <c r="BS61"/>
  <c r="BW69"/>
  <c r="BW71" s="1"/>
  <c r="BS69"/>
  <c r="BS71" s="1"/>
  <c r="BW61"/>
  <c r="AP69"/>
  <c r="AZ69"/>
  <c r="BQ61"/>
  <c r="BQ68"/>
  <c r="BQ71" s="1"/>
  <c r="BY61"/>
  <c r="BT61"/>
  <c r="AR61"/>
  <c r="AZ68"/>
  <c r="AZ42" s="1"/>
  <c r="AZ48" s="1"/>
  <c r="CA68"/>
  <c r="CA42" s="1"/>
  <c r="CA48" s="1"/>
  <c r="BT69"/>
  <c r="BT71" s="1"/>
  <c r="BT74" s="1"/>
  <c r="CA61"/>
  <c r="AO71"/>
  <c r="AO74" s="1"/>
  <c r="BY68"/>
  <c r="BY71" s="1"/>
  <c r="AY68"/>
  <c r="BC61"/>
  <c r="AY61"/>
  <c r="BG42"/>
  <c r="BG48" s="1"/>
  <c r="CC61"/>
  <c r="AG68"/>
  <c r="AG69"/>
  <c r="AG61"/>
  <c r="AK39" i="5"/>
  <c r="AK72" s="1"/>
  <c r="AK76" s="1"/>
  <c r="AJ68" i="8"/>
  <c r="AJ69"/>
  <c r="BR68"/>
  <c r="BR61"/>
  <c r="CE61"/>
  <c r="CE69"/>
  <c r="CE68"/>
  <c r="CC68"/>
  <c r="BR69"/>
  <c r="BG69"/>
  <c r="BG71" s="1"/>
  <c r="BP68"/>
  <c r="BP69"/>
  <c r="BO61"/>
  <c r="BO68"/>
  <c r="BO69"/>
  <c r="BP61"/>
  <c r="AK68" i="6"/>
  <c r="AK70"/>
  <c r="AK71"/>
  <c r="AK69"/>
  <c r="AL17"/>
  <c r="BV68" i="8"/>
  <c r="BV69"/>
  <c r="AH68"/>
  <c r="AH69"/>
  <c r="BE69"/>
  <c r="BE68"/>
  <c r="AH61"/>
  <c r="AT61"/>
  <c r="AK39" i="10"/>
  <c r="AK72" s="1"/>
  <c r="AK76" s="1"/>
  <c r="AI68" i="8"/>
  <c r="AI69"/>
  <c r="AM61"/>
  <c r="AM69"/>
  <c r="AM68"/>
  <c r="BJ68"/>
  <c r="BJ69"/>
  <c r="BJ61"/>
  <c r="AW71"/>
  <c r="AT69"/>
  <c r="AT71" s="1"/>
  <c r="AI61"/>
  <c r="AS69"/>
  <c r="AS68"/>
  <c r="AU69"/>
  <c r="AU68"/>
  <c r="CD69"/>
  <c r="CD68"/>
  <c r="CD61"/>
  <c r="AK61"/>
  <c r="AK68"/>
  <c r="AK69"/>
  <c r="CK61"/>
  <c r="CK69"/>
  <c r="CK68"/>
  <c r="BV61"/>
  <c r="BN68"/>
  <c r="BN69"/>
  <c r="CH68"/>
  <c r="CH69"/>
  <c r="BI42"/>
  <c r="BI48" s="1"/>
  <c r="BA61"/>
  <c r="BA69"/>
  <c r="BA68"/>
  <c r="AJ47" i="6"/>
  <c r="AJ48" s="1"/>
  <c r="AJ39"/>
  <c r="AJ72" s="1"/>
  <c r="AJ76" s="1"/>
  <c r="AV42" i="8"/>
  <c r="AV48" s="1"/>
  <c r="BE61"/>
  <c r="BN61"/>
  <c r="BR47"/>
  <c r="BB42"/>
  <c r="BB48" s="1"/>
  <c r="BB71"/>
  <c r="CD47"/>
  <c r="AL30" i="6"/>
  <c r="AM32"/>
  <c r="AL32" i="10"/>
  <c r="AK30"/>
  <c r="E11" i="12"/>
  <c r="F11" s="1"/>
  <c r="BC47" i="8"/>
  <c r="BK47"/>
  <c r="BP47"/>
  <c r="AJ47" i="1"/>
  <c r="AJ48" s="1"/>
  <c r="AJ76"/>
  <c r="AL71" i="10"/>
  <c r="AM17"/>
  <c r="AL69"/>
  <c r="AL70"/>
  <c r="AL68"/>
  <c r="BM47" i="8"/>
  <c r="BL47"/>
  <c r="AQ47"/>
  <c r="AL68" i="5"/>
  <c r="AL69"/>
  <c r="AL70"/>
  <c r="AL71"/>
  <c r="AM17"/>
  <c r="CA47" i="8"/>
  <c r="BD47"/>
  <c r="AK70" i="1"/>
  <c r="AK68"/>
  <c r="AK69"/>
  <c r="AK71"/>
  <c r="AL17"/>
  <c r="AT42" i="8"/>
  <c r="AT48" s="1"/>
  <c r="AK47" i="11"/>
  <c r="AK48" s="1"/>
  <c r="AK76"/>
  <c r="BB47" i="8"/>
  <c r="S11" i="12"/>
  <c r="T11" s="1"/>
  <c r="AL47" i="8"/>
  <c r="BQ47"/>
  <c r="CB47"/>
  <c r="CJ47"/>
  <c r="BI10" i="12"/>
  <c r="BJ10" s="1"/>
  <c r="R10"/>
  <c r="BJ47" i="8"/>
  <c r="AP47"/>
  <c r="AU10" i="12"/>
  <c r="AV10" s="1"/>
  <c r="AL32" i="11"/>
  <c r="AK30"/>
  <c r="D10" i="12"/>
  <c r="BY47" i="8"/>
  <c r="BH9" i="12"/>
  <c r="BS47" i="8"/>
  <c r="CG47"/>
  <c r="AI47"/>
  <c r="CG74"/>
  <c r="CG75"/>
  <c r="CG79" s="1"/>
  <c r="CG83" s="1"/>
  <c r="AT9" i="12"/>
  <c r="AG11"/>
  <c r="AH11" s="1"/>
  <c r="AJ47" i="8"/>
  <c r="AM17" i="11"/>
  <c r="AL68"/>
  <c r="AL69"/>
  <c r="AL70"/>
  <c r="AL71"/>
  <c r="AL30" i="1"/>
  <c r="AM32"/>
  <c r="BC42" i="8"/>
  <c r="BC48" s="1"/>
  <c r="AX47"/>
  <c r="AK47" i="10"/>
  <c r="AK48" s="1"/>
  <c r="CI47" i="8"/>
  <c r="AT47"/>
  <c r="AL30" i="5"/>
  <c r="AM32"/>
  <c r="AK47"/>
  <c r="AK48" s="1"/>
  <c r="AO47" i="8"/>
  <c r="AF10" i="12"/>
  <c r="BX47" i="8"/>
  <c r="BU47"/>
  <c r="AK39" i="6" l="1"/>
  <c r="AK72" s="1"/>
  <c r="AK76" s="1"/>
  <c r="AM11" i="12"/>
  <c r="AK39" i="1"/>
  <c r="AK72" s="1"/>
  <c r="BO14" i="12"/>
  <c r="BL71" i="8"/>
  <c r="BL74" s="1"/>
  <c r="BQ15" i="12"/>
  <c r="BR15" s="1"/>
  <c r="BN16" s="1"/>
  <c r="AN71" i="8"/>
  <c r="AN74" s="1"/>
  <c r="AN78" s="1"/>
  <c r="AN82" s="1"/>
  <c r="BK71"/>
  <c r="BK74" s="1"/>
  <c r="BB12" i="12"/>
  <c r="BA11"/>
  <c r="BZ75" i="8"/>
  <c r="BZ79" s="1"/>
  <c r="BZ83" s="1"/>
  <c r="BL42"/>
  <c r="BL48" s="1"/>
  <c r="AN12" i="12"/>
  <c r="BF71" i="8"/>
  <c r="BF74" s="1"/>
  <c r="BH71"/>
  <c r="BH74" s="1"/>
  <c r="BH43" s="1"/>
  <c r="CJ71"/>
  <c r="CJ75" s="1"/>
  <c r="CJ79" s="1"/>
  <c r="CJ83" s="1"/>
  <c r="CB71"/>
  <c r="CB75" s="1"/>
  <c r="CB79" s="1"/>
  <c r="CB83" s="1"/>
  <c r="BM71"/>
  <c r="BY42"/>
  <c r="BY48" s="1"/>
  <c r="AR71"/>
  <c r="AR74" s="1"/>
  <c r="AX71"/>
  <c r="AX75" s="1"/>
  <c r="AX79" s="1"/>
  <c r="AX83" s="1"/>
  <c r="AL75"/>
  <c r="AL79" s="1"/>
  <c r="AL83" s="1"/>
  <c r="Z12" i="12"/>
  <c r="AQ71" i="8"/>
  <c r="Y11" i="12"/>
  <c r="BU74" i="8"/>
  <c r="BU78" s="1"/>
  <c r="BU82" s="1"/>
  <c r="BU75"/>
  <c r="BU79" s="1"/>
  <c r="BU83" s="1"/>
  <c r="BD42"/>
  <c r="BD48" s="1"/>
  <c r="AO75"/>
  <c r="AO79" s="1"/>
  <c r="AO83" s="1"/>
  <c r="BX71"/>
  <c r="BX74" s="1"/>
  <c r="AZ71"/>
  <c r="AZ75" s="1"/>
  <c r="AZ79" s="1"/>
  <c r="AZ83" s="1"/>
  <c r="BS75"/>
  <c r="BS79" s="1"/>
  <c r="BS83" s="1"/>
  <c r="BS74"/>
  <c r="BS78" s="1"/>
  <c r="BS82" s="1"/>
  <c r="CI75"/>
  <c r="CI79" s="1"/>
  <c r="CI83" s="1"/>
  <c r="AP71"/>
  <c r="AP74" s="1"/>
  <c r="CF42"/>
  <c r="CF48" s="1"/>
  <c r="CF71"/>
  <c r="BQ42"/>
  <c r="BQ48" s="1"/>
  <c r="BT75"/>
  <c r="BT79" s="1"/>
  <c r="BT83" s="1"/>
  <c r="L12" i="12"/>
  <c r="K11"/>
  <c r="CA71" i="8"/>
  <c r="BG74"/>
  <c r="BG43" s="1"/>
  <c r="BG75"/>
  <c r="BG79" s="1"/>
  <c r="BG83" s="1"/>
  <c r="AY42"/>
  <c r="AY48" s="1"/>
  <c r="AY71"/>
  <c r="CE42"/>
  <c r="CE48" s="1"/>
  <c r="CE71"/>
  <c r="BP42"/>
  <c r="BP48" s="1"/>
  <c r="BP71"/>
  <c r="AG42"/>
  <c r="AG48" s="1"/>
  <c r="AG71"/>
  <c r="BR71"/>
  <c r="BR42"/>
  <c r="BR48" s="1"/>
  <c r="BO42"/>
  <c r="BO48" s="1"/>
  <c r="BO71"/>
  <c r="CC71"/>
  <c r="CC42"/>
  <c r="CC48" s="1"/>
  <c r="AJ71"/>
  <c r="AJ42"/>
  <c r="AJ48" s="1"/>
  <c r="AI42"/>
  <c r="AI48" s="1"/>
  <c r="AI71"/>
  <c r="BV42"/>
  <c r="BV48" s="1"/>
  <c r="BV71"/>
  <c r="CH42"/>
  <c r="CH48" s="1"/>
  <c r="CH71"/>
  <c r="AL39" i="10"/>
  <c r="AL72" s="1"/>
  <c r="AL76" s="1"/>
  <c r="BJ42" i="8"/>
  <c r="BJ48" s="1"/>
  <c r="BJ71"/>
  <c r="AW74"/>
  <c r="AW75"/>
  <c r="AW79" s="1"/>
  <c r="AW83" s="1"/>
  <c r="AL39" i="11"/>
  <c r="AL72" s="1"/>
  <c r="AL76" s="1"/>
  <c r="AV74" i="8"/>
  <c r="AV75"/>
  <c r="AV79" s="1"/>
  <c r="AV83" s="1"/>
  <c r="AU42"/>
  <c r="AU48" s="1"/>
  <c r="AU71"/>
  <c r="AM17" i="6"/>
  <c r="AL69"/>
  <c r="AL70"/>
  <c r="AL68"/>
  <c r="AL71"/>
  <c r="BA42" i="8"/>
  <c r="BA48" s="1"/>
  <c r="BA71"/>
  <c r="BN42"/>
  <c r="BN48" s="1"/>
  <c r="BN71"/>
  <c r="AS42"/>
  <c r="AS48" s="1"/>
  <c r="AS71"/>
  <c r="BE42"/>
  <c r="BE48" s="1"/>
  <c r="BE71"/>
  <c r="AL39" i="5"/>
  <c r="AL72" s="1"/>
  <c r="AL76" s="1"/>
  <c r="BW74" i="8"/>
  <c r="BW75"/>
  <c r="BW79" s="1"/>
  <c r="BW83" s="1"/>
  <c r="CK71"/>
  <c r="CK42"/>
  <c r="CK48" s="1"/>
  <c r="CD42"/>
  <c r="CD48" s="1"/>
  <c r="CD71"/>
  <c r="AK42"/>
  <c r="AK48" s="1"/>
  <c r="AK71"/>
  <c r="AM42"/>
  <c r="AM48" s="1"/>
  <c r="AM71"/>
  <c r="BI74"/>
  <c r="BI75"/>
  <c r="BI79" s="1"/>
  <c r="BI83" s="1"/>
  <c r="AH42"/>
  <c r="AH48" s="1"/>
  <c r="AH71"/>
  <c r="AK47" i="6"/>
  <c r="AK48" s="1"/>
  <c r="AN17" i="11"/>
  <c r="AM68"/>
  <c r="AM71"/>
  <c r="AM70"/>
  <c r="AM69"/>
  <c r="AM70" i="10"/>
  <c r="AM71"/>
  <c r="AM68"/>
  <c r="AM69"/>
  <c r="AN17"/>
  <c r="AM30" i="1"/>
  <c r="AN32"/>
  <c r="AL30" i="11"/>
  <c r="AM32"/>
  <c r="AK76" i="1"/>
  <c r="AK47"/>
  <c r="AK48" s="1"/>
  <c r="AL47" i="5"/>
  <c r="AL48" s="1"/>
  <c r="BC74" i="8"/>
  <c r="BC75"/>
  <c r="BC79" s="1"/>
  <c r="BC83" s="1"/>
  <c r="AT74"/>
  <c r="AT75"/>
  <c r="AT79" s="1"/>
  <c r="AT83" s="1"/>
  <c r="AN32" i="6"/>
  <c r="AM30"/>
  <c r="AL47" i="11"/>
  <c r="AL48" s="1"/>
  <c r="CG43" i="8"/>
  <c r="CG78"/>
  <c r="CG82" s="1"/>
  <c r="CI43"/>
  <c r="CI78"/>
  <c r="CI82" s="1"/>
  <c r="U11" i="12"/>
  <c r="Q12" s="1"/>
  <c r="AN17" i="5"/>
  <c r="AM68"/>
  <c r="AM69"/>
  <c r="AM70"/>
  <c r="AM71"/>
  <c r="BZ43" i="8"/>
  <c r="BZ78"/>
  <c r="BZ82" s="1"/>
  <c r="AW10" i="12"/>
  <c r="AS11" s="1"/>
  <c r="BQ74" i="8"/>
  <c r="BQ75"/>
  <c r="BQ79" s="1"/>
  <c r="BQ83" s="1"/>
  <c r="CJ74"/>
  <c r="BD74"/>
  <c r="BD75"/>
  <c r="BD79" s="1"/>
  <c r="BD83" s="1"/>
  <c r="AL43"/>
  <c r="AL78"/>
  <c r="AL82" s="1"/>
  <c r="AO43"/>
  <c r="AO78"/>
  <c r="AO82" s="1"/>
  <c r="BB74"/>
  <c r="BB75"/>
  <c r="BB79" s="1"/>
  <c r="BB83" s="1"/>
  <c r="AL71" i="1"/>
  <c r="AM17"/>
  <c r="AL69"/>
  <c r="AL68"/>
  <c r="AL70"/>
  <c r="BT43" i="8"/>
  <c r="BT78"/>
  <c r="BT82" s="1"/>
  <c r="BY74"/>
  <c r="BY75"/>
  <c r="BY79" s="1"/>
  <c r="BY83" s="1"/>
  <c r="AL30" i="10"/>
  <c r="AM32"/>
  <c r="AN32" i="5"/>
  <c r="AM30"/>
  <c r="AI11" i="12"/>
  <c r="AE12" s="1"/>
  <c r="BK10"/>
  <c r="BG11" s="1"/>
  <c r="AL47" i="10"/>
  <c r="AL48" s="1"/>
  <c r="G11" i="12"/>
  <c r="C12" s="1"/>
  <c r="BL75" i="8" l="1"/>
  <c r="BL79" s="1"/>
  <c r="BL83" s="1"/>
  <c r="BK75"/>
  <c r="BK79" s="1"/>
  <c r="BK83" s="1"/>
  <c r="CB74"/>
  <c r="CB78" s="1"/>
  <c r="CB82" s="1"/>
  <c r="AN43"/>
  <c r="AN49" s="1"/>
  <c r="BP16" i="12"/>
  <c r="BO15"/>
  <c r="AN75" i="8"/>
  <c r="AN79" s="1"/>
  <c r="AN83" s="1"/>
  <c r="BF75"/>
  <c r="BF79" s="1"/>
  <c r="BF83" s="1"/>
  <c r="BC12" i="12"/>
  <c r="BD12" s="1"/>
  <c r="AZ13" s="1"/>
  <c r="BH75" i="8"/>
  <c r="BH79" s="1"/>
  <c r="BH83" s="1"/>
  <c r="BH78"/>
  <c r="BH82" s="1"/>
  <c r="AO12" i="12"/>
  <c r="AP12" s="1"/>
  <c r="AL13" s="1"/>
  <c r="BU43" i="8"/>
  <c r="BU49" s="1"/>
  <c r="BS43"/>
  <c r="BS44" s="1"/>
  <c r="BX75"/>
  <c r="BX79" s="1"/>
  <c r="BX83" s="1"/>
  <c r="AX74"/>
  <c r="AX43" s="1"/>
  <c r="AR75"/>
  <c r="AR79" s="1"/>
  <c r="AR83" s="1"/>
  <c r="AP75"/>
  <c r="AP79" s="1"/>
  <c r="AP83" s="1"/>
  <c r="AZ74"/>
  <c r="AZ78" s="1"/>
  <c r="AZ82" s="1"/>
  <c r="BM74"/>
  <c r="BM75"/>
  <c r="BM79" s="1"/>
  <c r="BM83" s="1"/>
  <c r="AA12" i="12"/>
  <c r="AB12" s="1"/>
  <c r="X13" s="1"/>
  <c r="AQ75" i="8"/>
  <c r="AQ79" s="1"/>
  <c r="AQ83" s="1"/>
  <c r="AQ74"/>
  <c r="CF75"/>
  <c r="CF79" s="1"/>
  <c r="CF83" s="1"/>
  <c r="CF74"/>
  <c r="CA74"/>
  <c r="CA75"/>
  <c r="CA79" s="1"/>
  <c r="CA83" s="1"/>
  <c r="BG78"/>
  <c r="BG82" s="1"/>
  <c r="M12" i="12"/>
  <c r="N12" s="1"/>
  <c r="J13" s="1"/>
  <c r="AY75" i="8"/>
  <c r="AY79" s="1"/>
  <c r="AY83" s="1"/>
  <c r="AY74"/>
  <c r="BR74"/>
  <c r="BR75"/>
  <c r="BR79" s="1"/>
  <c r="BR83" s="1"/>
  <c r="AJ75"/>
  <c r="AJ79" s="1"/>
  <c r="AJ83" s="1"/>
  <c r="AJ74"/>
  <c r="CC74"/>
  <c r="CC75"/>
  <c r="CC79" s="1"/>
  <c r="CC83" s="1"/>
  <c r="AG74"/>
  <c r="AG75"/>
  <c r="AG79" s="1"/>
  <c r="AG83" s="1"/>
  <c r="BP74"/>
  <c r="BP75"/>
  <c r="BP79" s="1"/>
  <c r="BP83" s="1"/>
  <c r="BO74"/>
  <c r="BO75"/>
  <c r="BO79" s="1"/>
  <c r="BO83" s="1"/>
  <c r="CE75"/>
  <c r="CE79" s="1"/>
  <c r="CE83" s="1"/>
  <c r="CE74"/>
  <c r="BI78"/>
  <c r="BI82" s="1"/>
  <c r="BI43"/>
  <c r="CH75"/>
  <c r="CH79" s="1"/>
  <c r="CH83" s="1"/>
  <c r="CH74"/>
  <c r="AM39" i="10"/>
  <c r="AM72" s="1"/>
  <c r="AM76" s="1"/>
  <c r="BW43" i="8"/>
  <c r="BW78"/>
  <c r="BW82" s="1"/>
  <c r="BN75"/>
  <c r="BN79" s="1"/>
  <c r="BN83" s="1"/>
  <c r="BN74"/>
  <c r="AK74"/>
  <c r="AK75"/>
  <c r="AK79" s="1"/>
  <c r="AK83" s="1"/>
  <c r="AU75"/>
  <c r="AU79" s="1"/>
  <c r="AU83" s="1"/>
  <c r="AU74"/>
  <c r="AW43"/>
  <c r="AW78"/>
  <c r="AW82" s="1"/>
  <c r="BE75"/>
  <c r="BE79" s="1"/>
  <c r="BE83" s="1"/>
  <c r="BE74"/>
  <c r="BA74"/>
  <c r="BA75"/>
  <c r="BA79" s="1"/>
  <c r="BA83" s="1"/>
  <c r="BJ74"/>
  <c r="BJ75"/>
  <c r="BJ79" s="1"/>
  <c r="BJ83" s="1"/>
  <c r="AI75"/>
  <c r="AI79" s="1"/>
  <c r="AI83" s="1"/>
  <c r="AI74"/>
  <c r="AH74"/>
  <c r="AH75"/>
  <c r="AH79" s="1"/>
  <c r="AH83" s="1"/>
  <c r="CD75"/>
  <c r="CD79" s="1"/>
  <c r="CD83" s="1"/>
  <c r="CD74"/>
  <c r="AM74"/>
  <c r="AM75"/>
  <c r="AM79" s="1"/>
  <c r="AM83" s="1"/>
  <c r="AR78"/>
  <c r="AR82" s="1"/>
  <c r="AR43"/>
  <c r="BV74"/>
  <c r="BV75"/>
  <c r="BV79" s="1"/>
  <c r="BV83" s="1"/>
  <c r="R11" i="12"/>
  <c r="AS75" i="8"/>
  <c r="AS79" s="1"/>
  <c r="AS83" s="1"/>
  <c r="AS74"/>
  <c r="CK74"/>
  <c r="CK75"/>
  <c r="CK79" s="1"/>
  <c r="CK83" s="1"/>
  <c r="AL39" i="6"/>
  <c r="AL72" s="1"/>
  <c r="AL76" s="1"/>
  <c r="BF78" i="8"/>
  <c r="BF82" s="1"/>
  <c r="BF43"/>
  <c r="AM70" i="6"/>
  <c r="AM68"/>
  <c r="AM69"/>
  <c r="AM71"/>
  <c r="AN17"/>
  <c r="AM39" i="11"/>
  <c r="AM72" s="1"/>
  <c r="AM76" s="1"/>
  <c r="AV43" i="8"/>
  <c r="AV78"/>
  <c r="AV82" s="1"/>
  <c r="AL47" i="6"/>
  <c r="AL48" s="1"/>
  <c r="AM70" i="1"/>
  <c r="AM71"/>
  <c r="AM68"/>
  <c r="AM69"/>
  <c r="AN17"/>
  <c r="AN44" i="8"/>
  <c r="AN30" i="1"/>
  <c r="AO32"/>
  <c r="CB43" i="8"/>
  <c r="AM30" i="11"/>
  <c r="AN32"/>
  <c r="BY43" i="8"/>
  <c r="BY78"/>
  <c r="BY82" s="1"/>
  <c r="AO32" i="5"/>
  <c r="AN30"/>
  <c r="AL47" i="1"/>
  <c r="AL48" s="1"/>
  <c r="BB43" i="8"/>
  <c r="BB78"/>
  <c r="BB82" s="1"/>
  <c r="AM47" i="5"/>
  <c r="AM48" s="1"/>
  <c r="AO32" i="6"/>
  <c r="AN30"/>
  <c r="BC43" i="8"/>
  <c r="BC78"/>
  <c r="BC82" s="1"/>
  <c r="BG49"/>
  <c r="BG44"/>
  <c r="AM47" i="10"/>
  <c r="AM48" s="1"/>
  <c r="BD43" i="8"/>
  <c r="BD78"/>
  <c r="BD82" s="1"/>
  <c r="CJ43"/>
  <c r="CJ78"/>
  <c r="CJ82" s="1"/>
  <c r="BZ49"/>
  <c r="BZ44"/>
  <c r="AO17" i="5"/>
  <c r="AN71"/>
  <c r="AN70"/>
  <c r="AN68"/>
  <c r="AN69"/>
  <c r="CI49" i="8"/>
  <c r="CI44"/>
  <c r="BH49"/>
  <c r="BH44"/>
  <c r="AG12" i="12"/>
  <c r="AH12" s="1"/>
  <c r="AP43" i="8"/>
  <c r="AP78"/>
  <c r="AP82" s="1"/>
  <c r="BQ43"/>
  <c r="BQ78"/>
  <c r="BQ82" s="1"/>
  <c r="AF11" i="12"/>
  <c r="BT49" i="8"/>
  <c r="BT44"/>
  <c r="AO49"/>
  <c r="AO44"/>
  <c r="AU11" i="12"/>
  <c r="AV11" s="1"/>
  <c r="AM39" i="5"/>
  <c r="AM72" s="1"/>
  <c r="AM76" s="1"/>
  <c r="S12" i="12"/>
  <c r="T12" s="1"/>
  <c r="CG49" i="8"/>
  <c r="CG44"/>
  <c r="AT43"/>
  <c r="AT78"/>
  <c r="AT82" s="1"/>
  <c r="BL43"/>
  <c r="BL78"/>
  <c r="BL82" s="1"/>
  <c r="AM47" i="11"/>
  <c r="AM48" s="1"/>
  <c r="AM30" i="10"/>
  <c r="AN32"/>
  <c r="BK43" i="8"/>
  <c r="BK78"/>
  <c r="BK82" s="1"/>
  <c r="BI11" i="12"/>
  <c r="BJ11" s="1"/>
  <c r="AT10"/>
  <c r="AN69" i="10"/>
  <c r="AN70"/>
  <c r="AN71"/>
  <c r="AN68"/>
  <c r="AO17"/>
  <c r="AO17" i="11"/>
  <c r="AN70"/>
  <c r="AN71"/>
  <c r="AN68"/>
  <c r="AN69"/>
  <c r="E12" i="12"/>
  <c r="F12" s="1"/>
  <c r="D11"/>
  <c r="BH10"/>
  <c r="AL39" i="1"/>
  <c r="AL72" s="1"/>
  <c r="AL76" s="1"/>
  <c r="AL49" i="8"/>
  <c r="AL44"/>
  <c r="BX43"/>
  <c r="BX78"/>
  <c r="BX82" s="1"/>
  <c r="AM39" i="6" l="1"/>
  <c r="AM72" s="1"/>
  <c r="BQ16" i="12"/>
  <c r="BR16" s="1"/>
  <c r="BN17" s="1"/>
  <c r="BB13"/>
  <c r="BA12"/>
  <c r="BU44" i="8"/>
  <c r="BS49"/>
  <c r="AX78"/>
  <c r="AX82" s="1"/>
  <c r="AN13" i="12"/>
  <c r="AM12"/>
  <c r="AZ43" i="8"/>
  <c r="AZ49" s="1"/>
  <c r="BM43"/>
  <c r="BM78"/>
  <c r="BM82" s="1"/>
  <c r="AQ43"/>
  <c r="AQ78"/>
  <c r="AQ82" s="1"/>
  <c r="Z13" i="12"/>
  <c r="Y12"/>
  <c r="CF43" i="8"/>
  <c r="CF78"/>
  <c r="CF82" s="1"/>
  <c r="L13" i="12"/>
  <c r="K12"/>
  <c r="CA43" i="8"/>
  <c r="CA78"/>
  <c r="CA82" s="1"/>
  <c r="AY43"/>
  <c r="AY78"/>
  <c r="AY82" s="1"/>
  <c r="AG43"/>
  <c r="AG78"/>
  <c r="AG82" s="1"/>
  <c r="CE43"/>
  <c r="CE78"/>
  <c r="CE82" s="1"/>
  <c r="BO43"/>
  <c r="BO78"/>
  <c r="BO82" s="1"/>
  <c r="AJ78"/>
  <c r="AJ82" s="1"/>
  <c r="AJ43"/>
  <c r="CC78"/>
  <c r="CC82" s="1"/>
  <c r="CC43"/>
  <c r="AM39" i="1"/>
  <c r="AM72" s="1"/>
  <c r="BP43" i="8"/>
  <c r="BP78"/>
  <c r="BP82" s="1"/>
  <c r="BR78"/>
  <c r="BR82" s="1"/>
  <c r="BR43"/>
  <c r="BV43"/>
  <c r="BV78"/>
  <c r="BV82" s="1"/>
  <c r="AH43"/>
  <c r="AH78"/>
  <c r="AH82" s="1"/>
  <c r="AO17" i="6"/>
  <c r="AN70"/>
  <c r="AN68"/>
  <c r="AN71"/>
  <c r="AN69"/>
  <c r="AI43" i="8"/>
  <c r="AI78"/>
  <c r="AI82" s="1"/>
  <c r="CK43"/>
  <c r="CK78"/>
  <c r="CK82" s="1"/>
  <c r="AS43"/>
  <c r="AS78"/>
  <c r="AS82" s="1"/>
  <c r="AM43"/>
  <c r="AM78"/>
  <c r="AM82" s="1"/>
  <c r="BJ43"/>
  <c r="BJ78"/>
  <c r="BJ82" s="1"/>
  <c r="CH78"/>
  <c r="CH82" s="1"/>
  <c r="CH43"/>
  <c r="AM47" i="6"/>
  <c r="AM48" s="1"/>
  <c r="AM76"/>
  <c r="CD78" i="8"/>
  <c r="CD82" s="1"/>
  <c r="CD43"/>
  <c r="BW49"/>
  <c r="BW44"/>
  <c r="BW50" s="1"/>
  <c r="BA43"/>
  <c r="BA78"/>
  <c r="BA82" s="1"/>
  <c r="AK43"/>
  <c r="AK78"/>
  <c r="AK82" s="1"/>
  <c r="BI49"/>
  <c r="BI44"/>
  <c r="BI50" s="1"/>
  <c r="AR49"/>
  <c r="AR44"/>
  <c r="AW49"/>
  <c r="AW44"/>
  <c r="AW50" s="1"/>
  <c r="AU43"/>
  <c r="AU78"/>
  <c r="AU82" s="1"/>
  <c r="AV49"/>
  <c r="AV44"/>
  <c r="AV50" s="1"/>
  <c r="BF44"/>
  <c r="BF50" s="1"/>
  <c r="BF49"/>
  <c r="BE43"/>
  <c r="BE78"/>
  <c r="BE82" s="1"/>
  <c r="BN43"/>
  <c r="BN78"/>
  <c r="BN82" s="1"/>
  <c r="AN47" i="11"/>
  <c r="AN48" s="1"/>
  <c r="AN47" i="10"/>
  <c r="AN48" s="1"/>
  <c r="CG50" i="8"/>
  <c r="CG51" s="1"/>
  <c r="AI12" i="12"/>
  <c r="AE13" s="1"/>
  <c r="BS50" i="8"/>
  <c r="AN30" i="11"/>
  <c r="AO32"/>
  <c r="BX49" i="8"/>
  <c r="BX44"/>
  <c r="BK49"/>
  <c r="BK44"/>
  <c r="BD49"/>
  <c r="BD44"/>
  <c r="BB49"/>
  <c r="BB44"/>
  <c r="AN69" i="1"/>
  <c r="AN70"/>
  <c r="AN68"/>
  <c r="AN71"/>
  <c r="AO17"/>
  <c r="AL50" i="8"/>
  <c r="AL51" s="1"/>
  <c r="U12" i="12"/>
  <c r="Q13" s="1"/>
  <c r="CI50" i="8"/>
  <c r="CI51" s="1"/>
  <c r="AP17" i="5"/>
  <c r="AO70"/>
  <c r="AO71"/>
  <c r="AO68"/>
  <c r="AO69"/>
  <c r="CB49" i="8"/>
  <c r="CB44"/>
  <c r="BU50"/>
  <c r="BU51" s="1"/>
  <c r="BK11" i="12"/>
  <c r="BG12" s="1"/>
  <c r="BH50" i="8"/>
  <c r="BH51" s="1"/>
  <c r="BZ50"/>
  <c r="BZ51" s="1"/>
  <c r="AO30" i="1"/>
  <c r="AP32"/>
  <c r="AM47"/>
  <c r="AM48" s="1"/>
  <c r="AM76"/>
  <c r="G12" i="12"/>
  <c r="C13" s="1"/>
  <c r="AN39" i="10"/>
  <c r="AN72" s="1"/>
  <c r="AN76" s="1"/>
  <c r="AT49" i="8"/>
  <c r="AT44"/>
  <c r="AO50"/>
  <c r="AO51" s="1"/>
  <c r="BQ49"/>
  <c r="BQ44"/>
  <c r="AP32" i="6"/>
  <c r="AO30"/>
  <c r="AO71" i="11"/>
  <c r="AP17"/>
  <c r="AO69"/>
  <c r="AO70"/>
  <c r="AO68"/>
  <c r="BL49" i="8"/>
  <c r="BL44"/>
  <c r="BC49"/>
  <c r="BC44"/>
  <c r="AN30" i="10"/>
  <c r="AO32"/>
  <c r="AN39" i="11"/>
  <c r="AN72" s="1"/>
  <c r="AN76" s="1"/>
  <c r="AO68" i="10"/>
  <c r="AO69"/>
  <c r="AO70"/>
  <c r="AO71"/>
  <c r="AP17"/>
  <c r="AN47" i="5"/>
  <c r="AN48" s="1"/>
  <c r="BG50" i="8"/>
  <c r="BG51" s="1"/>
  <c r="AN50"/>
  <c r="AN51" s="1"/>
  <c r="BY49"/>
  <c r="BY44"/>
  <c r="AT11" i="12"/>
  <c r="AW11"/>
  <c r="AS12" s="1"/>
  <c r="BT50" i="8"/>
  <c r="BT51" s="1"/>
  <c r="AP49"/>
  <c r="AP44"/>
  <c r="AN39" i="5"/>
  <c r="AN72" s="1"/>
  <c r="AN76" s="1"/>
  <c r="CJ49" i="8"/>
  <c r="CJ44"/>
  <c r="AX49"/>
  <c r="AX44"/>
  <c r="AP32" i="5"/>
  <c r="AO30"/>
  <c r="BP17" i="12" l="1"/>
  <c r="BO16"/>
  <c r="BS51" i="8"/>
  <c r="BC13" i="12"/>
  <c r="BD13" s="1"/>
  <c r="AZ14" s="1"/>
  <c r="AZ44" i="8"/>
  <c r="AZ50" s="1"/>
  <c r="AZ51" s="1"/>
  <c r="AV51"/>
  <c r="AO13" i="12"/>
  <c r="AP13" s="1"/>
  <c r="AL14" s="1"/>
  <c r="BM49" i="8"/>
  <c r="BM44"/>
  <c r="BM50" s="1"/>
  <c r="AA13" i="12"/>
  <c r="AB13" s="1"/>
  <c r="X14" s="1"/>
  <c r="AQ44" i="8"/>
  <c r="AQ50" s="1"/>
  <c r="AQ49"/>
  <c r="CF44"/>
  <c r="CF50" s="1"/>
  <c r="CF49"/>
  <c r="CA49"/>
  <c r="CA44"/>
  <c r="CA50" s="1"/>
  <c r="M13" i="12"/>
  <c r="N13" s="1"/>
  <c r="J14" s="1"/>
  <c r="AW51" i="8"/>
  <c r="AY49"/>
  <c r="AY44"/>
  <c r="AY50" s="1"/>
  <c r="BP49"/>
  <c r="BP44"/>
  <c r="BP50" s="1"/>
  <c r="CE44"/>
  <c r="CE50" s="1"/>
  <c r="CE49"/>
  <c r="BR44"/>
  <c r="BR50" s="1"/>
  <c r="BR49"/>
  <c r="BO49"/>
  <c r="BO44"/>
  <c r="BO50" s="1"/>
  <c r="CC49"/>
  <c r="CC44"/>
  <c r="CC50" s="1"/>
  <c r="AJ44"/>
  <c r="AJ50" s="1"/>
  <c r="AJ49"/>
  <c r="AG49"/>
  <c r="AG44"/>
  <c r="AG50" s="1"/>
  <c r="AM44"/>
  <c r="AM49"/>
  <c r="AS44"/>
  <c r="AS50" s="1"/>
  <c r="AS49"/>
  <c r="AO71" i="6"/>
  <c r="AO68"/>
  <c r="AO69"/>
  <c r="AO70"/>
  <c r="AP17"/>
  <c r="AN39" i="1"/>
  <c r="AN72" s="1"/>
  <c r="AN76" s="1"/>
  <c r="BA44" i="8"/>
  <c r="BA50" s="1"/>
  <c r="BA49"/>
  <c r="CK49"/>
  <c r="CK44"/>
  <c r="CK50" s="1"/>
  <c r="AO39" i="5"/>
  <c r="AO72" s="1"/>
  <c r="BF51" i="8"/>
  <c r="AR50"/>
  <c r="AR51" s="1"/>
  <c r="BW51"/>
  <c r="AH49"/>
  <c r="AH44"/>
  <c r="AH50" s="1"/>
  <c r="AN47" i="6"/>
  <c r="AN48" s="1"/>
  <c r="AN39"/>
  <c r="AN72" s="1"/>
  <c r="AN76" s="1"/>
  <c r="AK49" i="8"/>
  <c r="AK44"/>
  <c r="AK50" s="1"/>
  <c r="R12" i="12"/>
  <c r="BE49" i="8"/>
  <c r="BE44"/>
  <c r="BE50" s="1"/>
  <c r="BJ49"/>
  <c r="BJ44"/>
  <c r="BJ50" s="1"/>
  <c r="AI49"/>
  <c r="AI44"/>
  <c r="AI50" s="1"/>
  <c r="BN49"/>
  <c r="BN44"/>
  <c r="BN50" s="1"/>
  <c r="AU49"/>
  <c r="AU44"/>
  <c r="CH49"/>
  <c r="CH44"/>
  <c r="CH50" s="1"/>
  <c r="AO39" i="10"/>
  <c r="AO72" s="1"/>
  <c r="AO76" s="1"/>
  <c r="AF12" i="12"/>
  <c r="BI51" i="8"/>
  <c r="CD49"/>
  <c r="CD44"/>
  <c r="CD50" s="1"/>
  <c r="BV49"/>
  <c r="BV44"/>
  <c r="BV50" s="1"/>
  <c r="AU12" i="12"/>
  <c r="AV12" s="1"/>
  <c r="AO47" i="5"/>
  <c r="AO48" s="1"/>
  <c r="AO76"/>
  <c r="AN47" i="1"/>
  <c r="AN48" s="1"/>
  <c r="BX50" i="8"/>
  <c r="BX51" s="1"/>
  <c r="CJ50"/>
  <c r="CJ51" s="1"/>
  <c r="BC50"/>
  <c r="BC51" s="1"/>
  <c r="AP68" i="10"/>
  <c r="AP69"/>
  <c r="AP70"/>
  <c r="AQ17"/>
  <c r="AP71"/>
  <c r="AP70" i="11"/>
  <c r="AP71"/>
  <c r="AP68"/>
  <c r="AP69"/>
  <c r="AQ17"/>
  <c r="CB50" i="8"/>
  <c r="CB51" s="1"/>
  <c r="S13" i="12"/>
  <c r="T13" s="1"/>
  <c r="AG13"/>
  <c r="AH13" s="1"/>
  <c r="BL50" i="8"/>
  <c r="BL51" s="1"/>
  <c r="AT50"/>
  <c r="AT51" s="1"/>
  <c r="AP50"/>
  <c r="AP51" s="1"/>
  <c r="AP71" i="5"/>
  <c r="AP69"/>
  <c r="AP68"/>
  <c r="AP70"/>
  <c r="AQ17"/>
  <c r="BB50" i="8"/>
  <c r="BB51" s="1"/>
  <c r="BK50"/>
  <c r="BK51" s="1"/>
  <c r="AP32" i="11"/>
  <c r="AO30"/>
  <c r="AO30" i="10"/>
  <c r="AP32"/>
  <c r="AO68" i="1"/>
  <c r="AO69"/>
  <c r="AO71"/>
  <c r="AP17"/>
  <c r="AO70"/>
  <c r="AP30" i="5"/>
  <c r="AQ32"/>
  <c r="BY50" i="8"/>
  <c r="BY51" s="1"/>
  <c r="AP30" i="6"/>
  <c r="AQ32"/>
  <c r="E13" i="12"/>
  <c r="F13" s="1"/>
  <c r="BI12"/>
  <c r="BJ12" s="1"/>
  <c r="BD50" i="8"/>
  <c r="BD51" s="1"/>
  <c r="AQ32" i="1"/>
  <c r="AP30"/>
  <c r="AO47" i="11"/>
  <c r="AO48" s="1"/>
  <c r="AX50" i="8"/>
  <c r="AX51" s="1"/>
  <c r="AO47" i="10"/>
  <c r="AO48" s="1"/>
  <c r="AO39" i="11"/>
  <c r="AO72" s="1"/>
  <c r="AO76" s="1"/>
  <c r="BQ50" i="8"/>
  <c r="BQ51" s="1"/>
  <c r="D12" i="12"/>
  <c r="BH11"/>
  <c r="BQ17" l="1"/>
  <c r="BR17" s="1"/>
  <c r="BN18" s="1"/>
  <c r="BB14"/>
  <c r="BA13"/>
  <c r="BM51" i="8"/>
  <c r="AN14" i="12"/>
  <c r="AM13"/>
  <c r="AQ51" i="8"/>
  <c r="Z14" i="12"/>
  <c r="AI51" i="8"/>
  <c r="Y13" i="12"/>
  <c r="CA51" i="8"/>
  <c r="CF51"/>
  <c r="L14" i="12"/>
  <c r="K13"/>
  <c r="BV51" i="8"/>
  <c r="AH51"/>
  <c r="CC51"/>
  <c r="BP51"/>
  <c r="BO51"/>
  <c r="AY51"/>
  <c r="AK51"/>
  <c r="AG51"/>
  <c r="AJ51"/>
  <c r="CE51"/>
  <c r="BN51"/>
  <c r="BR51"/>
  <c r="CK51"/>
  <c r="AP39" i="11"/>
  <c r="AP72" s="1"/>
  <c r="CH51" i="8"/>
  <c r="BJ51"/>
  <c r="BE51"/>
  <c r="AP39" i="5"/>
  <c r="AP72" s="1"/>
  <c r="AP76" s="1"/>
  <c r="AM50" i="8"/>
  <c r="AM51" s="1"/>
  <c r="AP69" i="6"/>
  <c r="AP70"/>
  <c r="AP68"/>
  <c r="AP71"/>
  <c r="AQ17"/>
  <c r="AU50" i="8"/>
  <c r="AU51" s="1"/>
  <c r="AO39" i="6"/>
  <c r="AO72" s="1"/>
  <c r="AO76" s="1"/>
  <c r="AO47"/>
  <c r="AO48" s="1"/>
  <c r="AO39" i="1"/>
  <c r="AO72" s="1"/>
  <c r="AO76" s="1"/>
  <c r="CD51" i="8"/>
  <c r="BA51"/>
  <c r="AS51"/>
  <c r="G13" i="12"/>
  <c r="C14" s="1"/>
  <c r="AQ32" i="10"/>
  <c r="AP30"/>
  <c r="AP30" i="11"/>
  <c r="AQ32"/>
  <c r="AI13" i="12"/>
  <c r="AE14" s="1"/>
  <c r="AQ30" i="6"/>
  <c r="AR32"/>
  <c r="AQ69" i="11"/>
  <c r="AQ70"/>
  <c r="AQ71"/>
  <c r="AQ68"/>
  <c r="AR17"/>
  <c r="AR17" i="10"/>
  <c r="AQ68"/>
  <c r="AQ69"/>
  <c r="AQ70"/>
  <c r="AQ71"/>
  <c r="AP68" i="1"/>
  <c r="AP70"/>
  <c r="AP69"/>
  <c r="AP71"/>
  <c r="AQ17"/>
  <c r="AP47" i="5"/>
  <c r="AP48" s="1"/>
  <c r="AP76" i="11"/>
  <c r="AP47"/>
  <c r="AP48" s="1"/>
  <c r="AR32" i="1"/>
  <c r="AQ30"/>
  <c r="AQ70" i="5"/>
  <c r="AQ71"/>
  <c r="AQ68"/>
  <c r="AR17"/>
  <c r="AQ69"/>
  <c r="AQ30"/>
  <c r="AR32"/>
  <c r="AP47" i="10"/>
  <c r="AP48" s="1"/>
  <c r="U13" i="12"/>
  <c r="Q14" s="1"/>
  <c r="BK12"/>
  <c r="BG13" s="1"/>
  <c r="AO47" i="1"/>
  <c r="AO48" s="1"/>
  <c r="AP39" i="10"/>
  <c r="AP72" s="1"/>
  <c r="AP76" s="1"/>
  <c r="AW12" i="12"/>
  <c r="AS13" s="1"/>
  <c r="AP39" i="1" l="1"/>
  <c r="AP72" s="1"/>
  <c r="BP18" i="12"/>
  <c r="BO17"/>
  <c r="BC14"/>
  <c r="BD14" s="1"/>
  <c r="AZ15" s="1"/>
  <c r="AO14"/>
  <c r="AP14" s="1"/>
  <c r="AL15" s="1"/>
  <c r="AA14"/>
  <c r="AB14" s="1"/>
  <c r="X15" s="1"/>
  <c r="M14"/>
  <c r="N14" s="1"/>
  <c r="J15" s="1"/>
  <c r="AP47" i="6"/>
  <c r="AP48" s="1"/>
  <c r="AQ39" i="11"/>
  <c r="AQ72" s="1"/>
  <c r="AQ76" s="1"/>
  <c r="AQ68" i="6"/>
  <c r="AR17"/>
  <c r="AQ69"/>
  <c r="AQ70"/>
  <c r="AQ71"/>
  <c r="AF13" i="12"/>
  <c r="AP39" i="6"/>
  <c r="AP72" s="1"/>
  <c r="AP76" s="1"/>
  <c r="AQ39" i="10"/>
  <c r="AQ72" s="1"/>
  <c r="AQ76" s="1"/>
  <c r="AT12" i="12"/>
  <c r="AQ39" i="5"/>
  <c r="AQ72" s="1"/>
  <c r="AQ76" s="1"/>
  <c r="AR17" i="1"/>
  <c r="AQ69"/>
  <c r="AQ68"/>
  <c r="AQ70"/>
  <c r="AQ71"/>
  <c r="AS32"/>
  <c r="AR30"/>
  <c r="AR68" i="11"/>
  <c r="AR69"/>
  <c r="AR70"/>
  <c r="AR71"/>
  <c r="AS17"/>
  <c r="AR30" i="6"/>
  <c r="AS32"/>
  <c r="AR32" i="11"/>
  <c r="AQ30"/>
  <c r="S14" i="12"/>
  <c r="T14" s="1"/>
  <c r="E14"/>
  <c r="F14" s="1"/>
  <c r="R13"/>
  <c r="AS17" i="10"/>
  <c r="AR68"/>
  <c r="AR71"/>
  <c r="AR69"/>
  <c r="AR70"/>
  <c r="D13" i="12"/>
  <c r="AR30" i="5"/>
  <c r="AS32"/>
  <c r="AU13" i="12"/>
  <c r="AV13" s="1"/>
  <c r="BH12"/>
  <c r="AQ47" i="5"/>
  <c r="AQ48" s="1"/>
  <c r="AP47" i="1"/>
  <c r="AP48" s="1"/>
  <c r="AP76"/>
  <c r="AQ47" i="11"/>
  <c r="AQ48" s="1"/>
  <c r="AQ47" i="10"/>
  <c r="AQ48" s="1"/>
  <c r="BI13" i="12"/>
  <c r="BJ13" s="1"/>
  <c r="AR69" i="5"/>
  <c r="AR70"/>
  <c r="AR71"/>
  <c r="AR68"/>
  <c r="AS17"/>
  <c r="AG14" i="12"/>
  <c r="AH14" s="1"/>
  <c r="AR32" i="10"/>
  <c r="AQ30"/>
  <c r="BQ18" i="12" l="1"/>
  <c r="BR18" s="1"/>
  <c r="BN19" s="1"/>
  <c r="BB15"/>
  <c r="BA14"/>
  <c r="AN15"/>
  <c r="AM14"/>
  <c r="Z15"/>
  <c r="Y14"/>
  <c r="L15"/>
  <c r="K14"/>
  <c r="AQ39" i="6"/>
  <c r="AQ72" s="1"/>
  <c r="AQ76" s="1"/>
  <c r="AQ39" i="1"/>
  <c r="AQ72" s="1"/>
  <c r="AQ76" s="1"/>
  <c r="AR70" i="6"/>
  <c r="AR71"/>
  <c r="AS17"/>
  <c r="AR68"/>
  <c r="AR69"/>
  <c r="AQ47"/>
  <c r="AQ48" s="1"/>
  <c r="AR39" i="10"/>
  <c r="AR72" s="1"/>
  <c r="AR76" s="1"/>
  <c r="AR39" i="11"/>
  <c r="AR72" s="1"/>
  <c r="AR76" s="1"/>
  <c r="AR47"/>
  <c r="AR48" s="1"/>
  <c r="AW13" i="12"/>
  <c r="AS14" s="1"/>
  <c r="AS32" i="10"/>
  <c r="AR30"/>
  <c r="AS68" i="5"/>
  <c r="AS69"/>
  <c r="AS70"/>
  <c r="AT17"/>
  <c r="AS71"/>
  <c r="AT32"/>
  <c r="AS30"/>
  <c r="AT17" i="10"/>
  <c r="AS70"/>
  <c r="AS71"/>
  <c r="AS68"/>
  <c r="AS69"/>
  <c r="AS68" i="11"/>
  <c r="AS69"/>
  <c r="AS70"/>
  <c r="AT17"/>
  <c r="AS71"/>
  <c r="AT32" i="1"/>
  <c r="AS30"/>
  <c r="AS17"/>
  <c r="AR68"/>
  <c r="AR71"/>
  <c r="AR70"/>
  <c r="AR69"/>
  <c r="U14" i="12"/>
  <c r="Q15" s="1"/>
  <c r="AR47" i="10"/>
  <c r="AR48" s="1"/>
  <c r="AR47" i="5"/>
  <c r="AR48" s="1"/>
  <c r="AQ47" i="1"/>
  <c r="AQ48" s="1"/>
  <c r="BH13" i="12"/>
  <c r="BK13"/>
  <c r="BG14" s="1"/>
  <c r="AR39" i="5"/>
  <c r="AR72" s="1"/>
  <c r="AR76" s="1"/>
  <c r="AS32" i="11"/>
  <c r="AR30"/>
  <c r="AI14" i="12"/>
  <c r="AE15" s="1"/>
  <c r="G14"/>
  <c r="C15" s="1"/>
  <c r="AT32" i="6"/>
  <c r="AS30"/>
  <c r="AR39" l="1"/>
  <c r="AR72" s="1"/>
  <c r="BP19" i="12"/>
  <c r="BO18"/>
  <c r="BC15"/>
  <c r="BD15" s="1"/>
  <c r="AZ16" s="1"/>
  <c r="AO15"/>
  <c r="AP15" s="1"/>
  <c r="AL16" s="1"/>
  <c r="AA15"/>
  <c r="AB15" s="1"/>
  <c r="X16" s="1"/>
  <c r="M15"/>
  <c r="N15" s="1"/>
  <c r="J16" s="1"/>
  <c r="AS39" i="10"/>
  <c r="AS72" s="1"/>
  <c r="AS76" s="1"/>
  <c r="AR39" i="1"/>
  <c r="AR72" s="1"/>
  <c r="AR76" s="1"/>
  <c r="AR47" i="6"/>
  <c r="AR48" s="1"/>
  <c r="AR76"/>
  <c r="R14" i="12"/>
  <c r="AT17" i="6"/>
  <c r="AS68"/>
  <c r="AS70"/>
  <c r="AS71"/>
  <c r="AS69"/>
  <c r="AT13" i="12"/>
  <c r="AF14"/>
  <c r="AS39" i="11"/>
  <c r="AS72" s="1"/>
  <c r="AS76" s="1"/>
  <c r="D14" i="12"/>
  <c r="E15"/>
  <c r="F15" s="1"/>
  <c r="AG15"/>
  <c r="AH15" s="1"/>
  <c r="BI14"/>
  <c r="BJ14" s="1"/>
  <c r="S15"/>
  <c r="T15" s="1"/>
  <c r="AT71" i="10"/>
  <c r="AU17"/>
  <c r="AT69"/>
  <c r="AT70"/>
  <c r="AT68"/>
  <c r="AT68" i="5"/>
  <c r="AT69"/>
  <c r="AT70"/>
  <c r="AT71"/>
  <c r="AU17"/>
  <c r="AU14" i="12"/>
  <c r="AV14" s="1"/>
  <c r="AT32" i="11"/>
  <c r="AS30"/>
  <c r="AT30" i="1"/>
  <c r="AU32"/>
  <c r="AS47" i="11"/>
  <c r="AS48" s="1"/>
  <c r="AS47" i="10"/>
  <c r="AS48" s="1"/>
  <c r="AT30" i="5"/>
  <c r="AU32"/>
  <c r="AS47"/>
  <c r="AS48" s="1"/>
  <c r="AR47" i="1"/>
  <c r="AR48" s="1"/>
  <c r="AS39" i="5"/>
  <c r="AS72" s="1"/>
  <c r="AS76" s="1"/>
  <c r="AU32" i="6"/>
  <c r="AT30"/>
  <c r="AS70" i="1"/>
  <c r="AS68"/>
  <c r="AS69"/>
  <c r="AS71"/>
  <c r="AT17"/>
  <c r="AU17" i="11"/>
  <c r="AT68"/>
  <c r="AT69"/>
  <c r="AT70"/>
  <c r="AT71"/>
  <c r="AT32" i="10"/>
  <c r="AS30"/>
  <c r="AS39" i="6" l="1"/>
  <c r="AS72" s="1"/>
  <c r="BQ19" i="12"/>
  <c r="BR19" s="1"/>
  <c r="BN20" s="1"/>
  <c r="BB16"/>
  <c r="BA15"/>
  <c r="AN16"/>
  <c r="AM15"/>
  <c r="Z16"/>
  <c r="Y15"/>
  <c r="L16"/>
  <c r="K15"/>
  <c r="AS76" i="6"/>
  <c r="AS47"/>
  <c r="AS48" s="1"/>
  <c r="AU17"/>
  <c r="AT69"/>
  <c r="AT70"/>
  <c r="AT68"/>
  <c r="AT71"/>
  <c r="AT39" i="5"/>
  <c r="AT72" s="1"/>
  <c r="AT76" s="1"/>
  <c r="AT39" i="11"/>
  <c r="AT72" s="1"/>
  <c r="AT76" s="1"/>
  <c r="AT39" i="10"/>
  <c r="AT72" s="1"/>
  <c r="AV17" i="11"/>
  <c r="AU68"/>
  <c r="AU71"/>
  <c r="AU70"/>
  <c r="AU69"/>
  <c r="AT71" i="1"/>
  <c r="AU17"/>
  <c r="AT69"/>
  <c r="AT68"/>
  <c r="AT70"/>
  <c r="AU70" i="10"/>
  <c r="AU71"/>
  <c r="AU68"/>
  <c r="AU69"/>
  <c r="AV17"/>
  <c r="AT47" i="11"/>
  <c r="AT48" s="1"/>
  <c r="U15" i="12"/>
  <c r="Q16" s="1"/>
  <c r="AT30" i="11"/>
  <c r="AU32"/>
  <c r="AV32" i="6"/>
  <c r="AU30"/>
  <c r="AW14" i="12"/>
  <c r="AS15" s="1"/>
  <c r="AI15"/>
  <c r="AE16" s="1"/>
  <c r="AS47" i="1"/>
  <c r="AS48" s="1"/>
  <c r="AT47" i="5"/>
  <c r="AT48" s="1"/>
  <c r="AT30" i="10"/>
  <c r="AU32"/>
  <c r="BK14" i="12"/>
  <c r="BG15" s="1"/>
  <c r="AS39" i="1"/>
  <c r="AS72" s="1"/>
  <c r="AS76" s="1"/>
  <c r="AV32" i="5"/>
  <c r="AU30"/>
  <c r="AU30" i="1"/>
  <c r="AV32"/>
  <c r="AU68" i="5"/>
  <c r="AU69"/>
  <c r="AU70"/>
  <c r="AU71"/>
  <c r="AV17"/>
  <c r="AT76" i="10"/>
  <c r="AT47"/>
  <c r="AT48" s="1"/>
  <c r="G15" i="12"/>
  <c r="C16" s="1"/>
  <c r="AU39" i="11" l="1"/>
  <c r="AT39" i="6"/>
  <c r="AT72" s="1"/>
  <c r="AT76" s="1"/>
  <c r="BP20" i="12"/>
  <c r="BO19"/>
  <c r="BC16"/>
  <c r="BD16" s="1"/>
  <c r="AZ17" s="1"/>
  <c r="AO16"/>
  <c r="AP16" s="1"/>
  <c r="AL17" s="1"/>
  <c r="AA16"/>
  <c r="AB16" s="1"/>
  <c r="X17" s="1"/>
  <c r="M16"/>
  <c r="N16" s="1"/>
  <c r="J17" s="1"/>
  <c r="AT39" i="1"/>
  <c r="AT72" s="1"/>
  <c r="AT47" i="6"/>
  <c r="AT48" s="1"/>
  <c r="AU71"/>
  <c r="X71" s="1"/>
  <c r="AU70"/>
  <c r="X70" s="1"/>
  <c r="AU69"/>
  <c r="X69" s="1"/>
  <c r="AU68"/>
  <c r="R15" i="12"/>
  <c r="AU39" i="10"/>
  <c r="AU72" s="1"/>
  <c r="AU76" s="1"/>
  <c r="AF15" i="12"/>
  <c r="AU72" i="11"/>
  <c r="AU76" s="1"/>
  <c r="AU47" i="5"/>
  <c r="AU48" s="1"/>
  <c r="AG16" i="12"/>
  <c r="AH16" s="1"/>
  <c r="S16"/>
  <c r="T16" s="1"/>
  <c r="AV69" i="10"/>
  <c r="X69" s="1"/>
  <c r="AV70"/>
  <c r="X70" s="1"/>
  <c r="AV71"/>
  <c r="X71" s="1"/>
  <c r="AV68"/>
  <c r="AU30"/>
  <c r="AV32"/>
  <c r="AT14" i="12"/>
  <c r="AU47" i="10"/>
  <c r="AU48" s="1"/>
  <c r="AT47" i="1"/>
  <c r="AT48" s="1"/>
  <c r="AT76"/>
  <c r="BI15" i="12"/>
  <c r="BJ15" s="1"/>
  <c r="BH14"/>
  <c r="AV71" i="5"/>
  <c r="X71" s="1"/>
  <c r="AV69"/>
  <c r="X69" s="1"/>
  <c r="AV70"/>
  <c r="X70" s="1"/>
  <c r="AV68"/>
  <c r="AU39"/>
  <c r="AW32"/>
  <c r="AV30"/>
  <c r="AW32" i="6"/>
  <c r="AV30"/>
  <c r="AU70" i="1"/>
  <c r="X70" s="1"/>
  <c r="AU71"/>
  <c r="X71" s="1"/>
  <c r="AU68"/>
  <c r="AU69"/>
  <c r="X69" s="1"/>
  <c r="AU47" i="11"/>
  <c r="AU48" s="1"/>
  <c r="AV30" i="1"/>
  <c r="AW32"/>
  <c r="E16" i="12"/>
  <c r="F16" s="1"/>
  <c r="AU30" i="11"/>
  <c r="AV32"/>
  <c r="AV70"/>
  <c r="X70" s="1"/>
  <c r="AV71"/>
  <c r="X71" s="1"/>
  <c r="AV68"/>
  <c r="AV69"/>
  <c r="X69" s="1"/>
  <c r="AU15" i="12"/>
  <c r="AV15" s="1"/>
  <c r="D15"/>
  <c r="AU47" i="6" l="1"/>
  <c r="X47" s="1"/>
  <c r="BQ20" i="12"/>
  <c r="BR20" s="1"/>
  <c r="BN21" s="1"/>
  <c r="BB17"/>
  <c r="BA16"/>
  <c r="AN17"/>
  <c r="AM16"/>
  <c r="Z17"/>
  <c r="Y16"/>
  <c r="L17"/>
  <c r="K16"/>
  <c r="AU48" i="6"/>
  <c r="X48" s="1"/>
  <c r="E143" i="2" s="1"/>
  <c r="E149" s="1"/>
  <c r="X68" i="6"/>
  <c r="AW15" i="12"/>
  <c r="AS16" s="1"/>
  <c r="AW30" i="1"/>
  <c r="AX32"/>
  <c r="AV47" i="5"/>
  <c r="X68"/>
  <c r="BK15" i="12"/>
  <c r="BG16" s="1"/>
  <c r="AV30" i="11"/>
  <c r="AW32"/>
  <c r="AX32" i="6"/>
  <c r="AW30"/>
  <c r="U16" i="12"/>
  <c r="Q17" s="1"/>
  <c r="M147" i="2"/>
  <c r="AV47" i="11"/>
  <c r="X68"/>
  <c r="D16" i="12"/>
  <c r="G16"/>
  <c r="C17" s="1"/>
  <c r="AU47" i="1"/>
  <c r="X68"/>
  <c r="AX32" i="5"/>
  <c r="AW30"/>
  <c r="AV47" i="10"/>
  <c r="X68"/>
  <c r="K147" i="2"/>
  <c r="AV30" i="10"/>
  <c r="AW32"/>
  <c r="AU72" i="5"/>
  <c r="AU76" s="1"/>
  <c r="I147" i="2"/>
  <c r="AI16" i="12"/>
  <c r="AE17" s="1"/>
  <c r="BP21" l="1"/>
  <c r="BO20"/>
  <c r="BC17"/>
  <c r="BD17" s="1"/>
  <c r="AZ18" s="1"/>
  <c r="AO17"/>
  <c r="AP17" s="1"/>
  <c r="AL18" s="1"/>
  <c r="AA17"/>
  <c r="AB17" s="1"/>
  <c r="X18" s="1"/>
  <c r="M17"/>
  <c r="N17" s="1"/>
  <c r="J18" s="1"/>
  <c r="W55" i="6"/>
  <c r="AF16" i="12"/>
  <c r="R16"/>
  <c r="AY32" i="1"/>
  <c r="AX30"/>
  <c r="AG17" i="12"/>
  <c r="AH17" s="1"/>
  <c r="AW30" i="10"/>
  <c r="AX32"/>
  <c r="AX30" i="6"/>
  <c r="AY32"/>
  <c r="X47" i="5"/>
  <c r="AV48"/>
  <c r="X48" s="1"/>
  <c r="I143" i="2" s="1"/>
  <c r="AM55" i="6"/>
  <c r="BM55"/>
  <c r="BG55"/>
  <c r="BW55"/>
  <c r="BI55"/>
  <c r="BC55"/>
  <c r="AK55"/>
  <c r="AR55"/>
  <c r="BU55"/>
  <c r="BA55"/>
  <c r="BO55"/>
  <c r="AU55"/>
  <c r="AJ55"/>
  <c r="AS55"/>
  <c r="CK55"/>
  <c r="CA55"/>
  <c r="BE55"/>
  <c r="CC55"/>
  <c r="CG55"/>
  <c r="CE55"/>
  <c r="BY55"/>
  <c r="BK55"/>
  <c r="AY55"/>
  <c r="AW55"/>
  <c r="CI55"/>
  <c r="BQ55"/>
  <c r="BS55"/>
  <c r="AT55"/>
  <c r="BJ55"/>
  <c r="BB55"/>
  <c r="AQ55"/>
  <c r="CH55"/>
  <c r="BZ55"/>
  <c r="BR55"/>
  <c r="AO55"/>
  <c r="BN55"/>
  <c r="BF55"/>
  <c r="AN55"/>
  <c r="CD55"/>
  <c r="BV55"/>
  <c r="AL55"/>
  <c r="AG55"/>
  <c r="AI55"/>
  <c r="AX55"/>
  <c r="AP55"/>
  <c r="BP55"/>
  <c r="BX55"/>
  <c r="BH55"/>
  <c r="BD55"/>
  <c r="AV55"/>
  <c r="CJ55"/>
  <c r="BL55"/>
  <c r="BT55"/>
  <c r="AZ55"/>
  <c r="AH55"/>
  <c r="AA55"/>
  <c r="CB55"/>
  <c r="CF55"/>
  <c r="AB55"/>
  <c r="AC55"/>
  <c r="AE55"/>
  <c r="AD55"/>
  <c r="AF55"/>
  <c r="E17" i="12"/>
  <c r="F17" s="1"/>
  <c r="S17"/>
  <c r="T17" s="1"/>
  <c r="AX32" i="11"/>
  <c r="AW30"/>
  <c r="X47" i="10"/>
  <c r="AV48"/>
  <c r="X48" s="1"/>
  <c r="K143" i="2" s="1"/>
  <c r="AU16" i="12"/>
  <c r="AV16" s="1"/>
  <c r="X47" i="1"/>
  <c r="AU48"/>
  <c r="X48" s="1"/>
  <c r="G143" i="2" s="1"/>
  <c r="BI16" i="12"/>
  <c r="BJ16" s="1"/>
  <c r="BH15"/>
  <c r="AX30" i="5"/>
  <c r="AY32"/>
  <c r="X47" i="11"/>
  <c r="AV48"/>
  <c r="X48" s="1"/>
  <c r="M143" i="2" s="1"/>
  <c r="AT15" i="12"/>
  <c r="BQ21" l="1"/>
  <c r="BR21" s="1"/>
  <c r="BN22" s="1"/>
  <c r="BB18"/>
  <c r="BA17"/>
  <c r="AN18"/>
  <c r="AM17"/>
  <c r="Z18"/>
  <c r="Y17"/>
  <c r="L18"/>
  <c r="K17"/>
  <c r="AX30" i="11"/>
  <c r="AY32"/>
  <c r="AN38" i="6"/>
  <c r="AN59"/>
  <c r="AN78" s="1"/>
  <c r="AN90" s="1"/>
  <c r="AN94" s="1"/>
  <c r="BC38"/>
  <c r="BC59"/>
  <c r="BC78" s="1"/>
  <c r="BC90" s="1"/>
  <c r="BC94" s="1"/>
  <c r="U17" i="12"/>
  <c r="Q18" s="1"/>
  <c r="BT38" i="6"/>
  <c r="BT59"/>
  <c r="BT78" s="1"/>
  <c r="BT90" s="1"/>
  <c r="BT94" s="1"/>
  <c r="AP38"/>
  <c r="AP59"/>
  <c r="AP78" s="1"/>
  <c r="AP90" s="1"/>
  <c r="AP94" s="1"/>
  <c r="BJ38"/>
  <c r="BJ59"/>
  <c r="BJ78" s="1"/>
  <c r="BJ90" s="1"/>
  <c r="BJ94" s="1"/>
  <c r="AJ38"/>
  <c r="AJ59"/>
  <c r="AJ78" s="1"/>
  <c r="AJ90" s="1"/>
  <c r="AJ94" s="1"/>
  <c r="BI38"/>
  <c r="BI59"/>
  <c r="BI78" s="1"/>
  <c r="BI90" s="1"/>
  <c r="BI94" s="1"/>
  <c r="M149" i="2"/>
  <c r="W55" i="11"/>
  <c r="AC38" i="6"/>
  <c r="AC59"/>
  <c r="BL38"/>
  <c r="BL59"/>
  <c r="BL78" s="1"/>
  <c r="BL90" s="1"/>
  <c r="BL94" s="1"/>
  <c r="AX38"/>
  <c r="AX59"/>
  <c r="AX78" s="1"/>
  <c r="AX90" s="1"/>
  <c r="AX94" s="1"/>
  <c r="BN38"/>
  <c r="BN59"/>
  <c r="BN78" s="1"/>
  <c r="BN90" s="1"/>
  <c r="BN94" s="1"/>
  <c r="AT38"/>
  <c r="AT59"/>
  <c r="AT78" s="1"/>
  <c r="AT90" s="1"/>
  <c r="AT94" s="1"/>
  <c r="CE38"/>
  <c r="CE59"/>
  <c r="CE78" s="1"/>
  <c r="CE90" s="1"/>
  <c r="CE94" s="1"/>
  <c r="AU38"/>
  <c r="AU59"/>
  <c r="BW38"/>
  <c r="BW59"/>
  <c r="BW78" s="1"/>
  <c r="BW90" s="1"/>
  <c r="BW94" s="1"/>
  <c r="AY32" i="10"/>
  <c r="AX30"/>
  <c r="AZ38" i="6"/>
  <c r="AZ59"/>
  <c r="AZ78" s="1"/>
  <c r="AZ90" s="1"/>
  <c r="AZ94" s="1"/>
  <c r="AY30"/>
  <c r="AZ32"/>
  <c r="AE38"/>
  <c r="AE59"/>
  <c r="BF38"/>
  <c r="BF59"/>
  <c r="BF78" s="1"/>
  <c r="BF90" s="1"/>
  <c r="BF94" s="1"/>
  <c r="BY38"/>
  <c r="BY59"/>
  <c r="BY78" s="1"/>
  <c r="BY90" s="1"/>
  <c r="BY94" s="1"/>
  <c r="AB38"/>
  <c r="AB59"/>
  <c r="CJ38"/>
  <c r="CJ59"/>
  <c r="CJ78" s="1"/>
  <c r="CJ90" s="1"/>
  <c r="CJ94" s="1"/>
  <c r="AI38"/>
  <c r="AI59"/>
  <c r="AI78" s="1"/>
  <c r="AI90" s="1"/>
  <c r="AI94" s="1"/>
  <c r="AO38"/>
  <c r="AO59"/>
  <c r="AO78" s="1"/>
  <c r="AO90" s="1"/>
  <c r="AO94" s="1"/>
  <c r="BS38"/>
  <c r="BS59"/>
  <c r="BS78" s="1"/>
  <c r="BS90" s="1"/>
  <c r="BS94" s="1"/>
  <c r="CG38"/>
  <c r="CG59"/>
  <c r="CG78" s="1"/>
  <c r="CG90" s="1"/>
  <c r="CG94" s="1"/>
  <c r="BO38"/>
  <c r="BO59"/>
  <c r="BO78" s="1"/>
  <c r="BO90" s="1"/>
  <c r="BO94" s="1"/>
  <c r="BG38"/>
  <c r="BG59"/>
  <c r="BG78" s="1"/>
  <c r="BG90" s="1"/>
  <c r="BG94" s="1"/>
  <c r="BP38"/>
  <c r="BP59"/>
  <c r="BP78" s="1"/>
  <c r="BP90" s="1"/>
  <c r="BP94" s="1"/>
  <c r="AY30" i="5"/>
  <c r="AZ32"/>
  <c r="G17" i="12"/>
  <c r="C18" s="1"/>
  <c r="AV38" i="6"/>
  <c r="AV59"/>
  <c r="AV78" s="1"/>
  <c r="AV90" s="1"/>
  <c r="AV94" s="1"/>
  <c r="W55" i="10"/>
  <c r="K149" i="2"/>
  <c r="CB38" i="6"/>
  <c r="CB59"/>
  <c r="CB78" s="1"/>
  <c r="CB90" s="1"/>
  <c r="CB94" s="1"/>
  <c r="BD38"/>
  <c r="BD59"/>
  <c r="BD78" s="1"/>
  <c r="BD90" s="1"/>
  <c r="BD94" s="1"/>
  <c r="AL38"/>
  <c r="AL59"/>
  <c r="AL78" s="1"/>
  <c r="AL90" s="1"/>
  <c r="AL94" s="1"/>
  <c r="BZ38"/>
  <c r="BZ59"/>
  <c r="BZ78" s="1"/>
  <c r="BZ90" s="1"/>
  <c r="BZ94" s="1"/>
  <c r="CI38"/>
  <c r="CI59"/>
  <c r="CI78" s="1"/>
  <c r="CI90" s="1"/>
  <c r="CI94" s="1"/>
  <c r="BE38"/>
  <c r="BE59"/>
  <c r="BE78" s="1"/>
  <c r="BE90" s="1"/>
  <c r="BE94" s="1"/>
  <c r="BU38"/>
  <c r="BU59"/>
  <c r="BU78" s="1"/>
  <c r="BU90" s="1"/>
  <c r="BU94" s="1"/>
  <c r="AM38"/>
  <c r="AM59"/>
  <c r="AM78" s="1"/>
  <c r="AM90" s="1"/>
  <c r="AM94" s="1"/>
  <c r="BK38"/>
  <c r="BK59"/>
  <c r="BK78" s="1"/>
  <c r="BK90" s="1"/>
  <c r="BK94" s="1"/>
  <c r="AW16" i="12"/>
  <c r="AS17" s="1"/>
  <c r="BR38" i="6"/>
  <c r="BR59"/>
  <c r="BR78" s="1"/>
  <c r="BR90" s="1"/>
  <c r="BR94" s="1"/>
  <c r="BA38"/>
  <c r="BA59"/>
  <c r="BA78" s="1"/>
  <c r="BA90" s="1"/>
  <c r="BA94" s="1"/>
  <c r="AI17" i="12"/>
  <c r="AE18" s="1"/>
  <c r="BK16"/>
  <c r="BG17" s="1"/>
  <c r="W55" i="5"/>
  <c r="I149" i="2"/>
  <c r="AD38" i="6"/>
  <c r="AD59"/>
  <c r="BB38"/>
  <c r="BB59"/>
  <c r="BB78" s="1"/>
  <c r="BB90" s="1"/>
  <c r="BB94" s="1"/>
  <c r="AS38"/>
  <c r="AS59"/>
  <c r="AS78" s="1"/>
  <c r="AS90" s="1"/>
  <c r="AS94" s="1"/>
  <c r="CF38"/>
  <c r="CF59"/>
  <c r="CF78" s="1"/>
  <c r="CF90" s="1"/>
  <c r="CF94" s="1"/>
  <c r="AG38"/>
  <c r="AG59"/>
  <c r="AG78" s="1"/>
  <c r="AG90" s="1"/>
  <c r="AG94" s="1"/>
  <c r="BQ38"/>
  <c r="BQ59"/>
  <c r="BQ78" s="1"/>
  <c r="BQ90" s="1"/>
  <c r="BQ94" s="1"/>
  <c r="CC38"/>
  <c r="CC59"/>
  <c r="CC78" s="1"/>
  <c r="CC90" s="1"/>
  <c r="CC94" s="1"/>
  <c r="BM38"/>
  <c r="BM59"/>
  <c r="BM78" s="1"/>
  <c r="BM90" s="1"/>
  <c r="BM94" s="1"/>
  <c r="AA38"/>
  <c r="X55"/>
  <c r="AA59"/>
  <c r="BH38"/>
  <c r="BH59"/>
  <c r="BH78" s="1"/>
  <c r="BH90" s="1"/>
  <c r="BH94" s="1"/>
  <c r="BV38"/>
  <c r="BV59"/>
  <c r="BV78" s="1"/>
  <c r="BV90" s="1"/>
  <c r="BV94" s="1"/>
  <c r="CH38"/>
  <c r="CH59"/>
  <c r="CH78" s="1"/>
  <c r="CH90" s="1"/>
  <c r="CH94" s="1"/>
  <c r="AW38"/>
  <c r="AW59"/>
  <c r="AW78" s="1"/>
  <c r="AW90" s="1"/>
  <c r="AW94" s="1"/>
  <c r="CA38"/>
  <c r="CA59"/>
  <c r="CA78" s="1"/>
  <c r="CA90" s="1"/>
  <c r="CA94" s="1"/>
  <c r="AR38"/>
  <c r="AR59"/>
  <c r="AR78" s="1"/>
  <c r="AR90" s="1"/>
  <c r="AR94" s="1"/>
  <c r="G149" i="2"/>
  <c r="W55" i="1"/>
  <c r="AF38" i="6"/>
  <c r="AF59"/>
  <c r="AH38"/>
  <c r="AH59"/>
  <c r="AH78" s="1"/>
  <c r="AH90" s="1"/>
  <c r="AH94" s="1"/>
  <c r="BX38"/>
  <c r="BX59"/>
  <c r="BX78" s="1"/>
  <c r="BX90" s="1"/>
  <c r="BX94" s="1"/>
  <c r="CD38"/>
  <c r="CD59"/>
  <c r="CD78" s="1"/>
  <c r="CD90" s="1"/>
  <c r="CD94" s="1"/>
  <c r="AQ38"/>
  <c r="AQ59"/>
  <c r="AQ78" s="1"/>
  <c r="AQ90" s="1"/>
  <c r="AQ94" s="1"/>
  <c r="AY38"/>
  <c r="AY59"/>
  <c r="AY78" s="1"/>
  <c r="AY90" s="1"/>
  <c r="AY94" s="1"/>
  <c r="CK38"/>
  <c r="CK59"/>
  <c r="CK78" s="1"/>
  <c r="CK90" s="1"/>
  <c r="CK94" s="1"/>
  <c r="AK38"/>
  <c r="AK59"/>
  <c r="AK78" s="1"/>
  <c r="AK90" s="1"/>
  <c r="AK94" s="1"/>
  <c r="AZ32" i="1"/>
  <c r="AY30"/>
  <c r="AC78" i="6" l="1"/>
  <c r="AE78"/>
  <c r="AF78"/>
  <c r="AD78"/>
  <c r="AB78"/>
  <c r="BP22" i="12"/>
  <c r="BO21"/>
  <c r="BC18"/>
  <c r="BD18" s="1"/>
  <c r="AZ19" s="1"/>
  <c r="AO18"/>
  <c r="AP18" s="1"/>
  <c r="AL19" s="1"/>
  <c r="AA18"/>
  <c r="AB18" s="1"/>
  <c r="X19" s="1"/>
  <c r="M18"/>
  <c r="N18" s="1"/>
  <c r="J19" s="1"/>
  <c r="AG18"/>
  <c r="AH18" s="1"/>
  <c r="AZ30" i="5"/>
  <c r="BA32"/>
  <c r="S18" i="12"/>
  <c r="T18" s="1"/>
  <c r="AF17"/>
  <c r="R17"/>
  <c r="AZ30" i="6"/>
  <c r="BA32"/>
  <c r="BA55" i="5"/>
  <c r="BX55"/>
  <c r="AK55"/>
  <c r="AS55"/>
  <c r="BR55"/>
  <c r="AN55"/>
  <c r="AR55"/>
  <c r="BP55"/>
  <c r="CF55"/>
  <c r="BH55"/>
  <c r="BB55"/>
  <c r="AJ55"/>
  <c r="CH55"/>
  <c r="BK55"/>
  <c r="AO55"/>
  <c r="BM55"/>
  <c r="AW55"/>
  <c r="BO55"/>
  <c r="CK55"/>
  <c r="BY55"/>
  <c r="AY55"/>
  <c r="CB55"/>
  <c r="AZ55"/>
  <c r="BL55"/>
  <c r="BQ55"/>
  <c r="BF55"/>
  <c r="CE55"/>
  <c r="AV55"/>
  <c r="AH55"/>
  <c r="CC55"/>
  <c r="BU55"/>
  <c r="BV55"/>
  <c r="CA55"/>
  <c r="AB55"/>
  <c r="CG55"/>
  <c r="AT55"/>
  <c r="BE55"/>
  <c r="AL55"/>
  <c r="AI55"/>
  <c r="BJ55"/>
  <c r="BD55"/>
  <c r="BI55"/>
  <c r="AA55"/>
  <c r="AQ55"/>
  <c r="CJ55"/>
  <c r="AU55"/>
  <c r="AM55"/>
  <c r="BT55"/>
  <c r="CD55"/>
  <c r="BW55"/>
  <c r="BG55"/>
  <c r="BN55"/>
  <c r="CI55"/>
  <c r="AP55"/>
  <c r="BS55"/>
  <c r="AC55"/>
  <c r="BZ55"/>
  <c r="AX55"/>
  <c r="BC55"/>
  <c r="AD55"/>
  <c r="AE55"/>
  <c r="AG55"/>
  <c r="AF55"/>
  <c r="AO55" i="10"/>
  <c r="AA55"/>
  <c r="AJ55"/>
  <c r="AR55"/>
  <c r="AH55"/>
  <c r="AL55"/>
  <c r="AP55"/>
  <c r="AT55"/>
  <c r="CD55"/>
  <c r="BU55"/>
  <c r="BE55"/>
  <c r="CC55"/>
  <c r="BM55"/>
  <c r="CK55"/>
  <c r="CA55"/>
  <c r="AX55"/>
  <c r="CJ55"/>
  <c r="BT55"/>
  <c r="BD55"/>
  <c r="BY55"/>
  <c r="AY55"/>
  <c r="CH55"/>
  <c r="AN55"/>
  <c r="BN55"/>
  <c r="BA55"/>
  <c r="BK55"/>
  <c r="CF55"/>
  <c r="CG55"/>
  <c r="AW55"/>
  <c r="BR55"/>
  <c r="AS55"/>
  <c r="BG55"/>
  <c r="BV55"/>
  <c r="BQ55"/>
  <c r="CI55"/>
  <c r="BS55"/>
  <c r="BC55"/>
  <c r="BZ55"/>
  <c r="BW55"/>
  <c r="BB55"/>
  <c r="BF55"/>
  <c r="AZ55"/>
  <c r="BJ55"/>
  <c r="AV55"/>
  <c r="BI55"/>
  <c r="AK55"/>
  <c r="BP55"/>
  <c r="CE55"/>
  <c r="BO55"/>
  <c r="AQ55"/>
  <c r="CB55"/>
  <c r="AI55"/>
  <c r="AB55"/>
  <c r="AM55"/>
  <c r="AU55"/>
  <c r="BH55"/>
  <c r="BL55"/>
  <c r="BX55"/>
  <c r="AD55"/>
  <c r="AC55"/>
  <c r="AE55"/>
  <c r="AF55"/>
  <c r="AG55"/>
  <c r="BA32" i="1"/>
  <c r="AZ30"/>
  <c r="AA78" i="6"/>
  <c r="X59"/>
  <c r="X11" s="1"/>
  <c r="E47" i="2" s="1"/>
  <c r="BZ55" i="11"/>
  <c r="AA55"/>
  <c r="BX55"/>
  <c r="BT55"/>
  <c r="BP55"/>
  <c r="BH55"/>
  <c r="AZ55"/>
  <c r="AJ55"/>
  <c r="AN55"/>
  <c r="AR55"/>
  <c r="CJ55"/>
  <c r="CF55"/>
  <c r="BN55"/>
  <c r="BF55"/>
  <c r="AX55"/>
  <c r="AM55"/>
  <c r="AU55"/>
  <c r="CB55"/>
  <c r="BR55"/>
  <c r="BJ55"/>
  <c r="BB55"/>
  <c r="AK55"/>
  <c r="AS55"/>
  <c r="BD55"/>
  <c r="BV55"/>
  <c r="BL55"/>
  <c r="AT55"/>
  <c r="AV55"/>
  <c r="AL55"/>
  <c r="CD55"/>
  <c r="CH55"/>
  <c r="AO55"/>
  <c r="CE55"/>
  <c r="BI55"/>
  <c r="AI55"/>
  <c r="BK55"/>
  <c r="BY55"/>
  <c r="AQ55"/>
  <c r="AP55"/>
  <c r="BW55"/>
  <c r="BG55"/>
  <c r="CC55"/>
  <c r="BM55"/>
  <c r="BS55"/>
  <c r="BU55"/>
  <c r="AY55"/>
  <c r="AW55"/>
  <c r="AH55"/>
  <c r="BE55"/>
  <c r="BC55"/>
  <c r="CA55"/>
  <c r="BQ55"/>
  <c r="BO55"/>
  <c r="CG55"/>
  <c r="CI55"/>
  <c r="CK55"/>
  <c r="BA55"/>
  <c r="AB55"/>
  <c r="AC55"/>
  <c r="AD55"/>
  <c r="AE55"/>
  <c r="AF55"/>
  <c r="AG55"/>
  <c r="AU17" i="12"/>
  <c r="AV17" s="1"/>
  <c r="E18"/>
  <c r="F18" s="1"/>
  <c r="AZ32" i="11"/>
  <c r="AY30"/>
  <c r="AI55" i="1"/>
  <c r="AQ55"/>
  <c r="AJ55"/>
  <c r="AR55"/>
  <c r="CC55"/>
  <c r="BM55"/>
  <c r="AW55"/>
  <c r="AT55"/>
  <c r="AG55"/>
  <c r="AO55"/>
  <c r="BS55"/>
  <c r="BC55"/>
  <c r="CK55"/>
  <c r="BU55"/>
  <c r="CA55"/>
  <c r="BO55"/>
  <c r="AM55"/>
  <c r="AN55"/>
  <c r="BY55"/>
  <c r="BQ55"/>
  <c r="CI55"/>
  <c r="BI55"/>
  <c r="AU55"/>
  <c r="CG55"/>
  <c r="AY55"/>
  <c r="CE55"/>
  <c r="BW55"/>
  <c r="AL55"/>
  <c r="BE55"/>
  <c r="BK55"/>
  <c r="BG55"/>
  <c r="BA55"/>
  <c r="BP55"/>
  <c r="BF55"/>
  <c r="BX55"/>
  <c r="BD55"/>
  <c r="AX55"/>
  <c r="BZ55"/>
  <c r="BV55"/>
  <c r="BL55"/>
  <c r="BB55"/>
  <c r="AH55"/>
  <c r="AK55"/>
  <c r="CF55"/>
  <c r="BR55"/>
  <c r="CH55"/>
  <c r="AV55"/>
  <c r="CD55"/>
  <c r="AP55"/>
  <c r="AA55"/>
  <c r="CJ55"/>
  <c r="BT55"/>
  <c r="AS55"/>
  <c r="AZ55"/>
  <c r="BH55"/>
  <c r="CB55"/>
  <c r="BJ55"/>
  <c r="BN55"/>
  <c r="AC55"/>
  <c r="AB55"/>
  <c r="AD55"/>
  <c r="AE55"/>
  <c r="AF55"/>
  <c r="BI17" i="12"/>
  <c r="BJ17" s="1"/>
  <c r="X38" i="6"/>
  <c r="AA40"/>
  <c r="AB36" s="1"/>
  <c r="BH16" i="12"/>
  <c r="AT16"/>
  <c r="D17"/>
  <c r="AZ32" i="10"/>
  <c r="AY30"/>
  <c r="BQ22" i="12" l="1"/>
  <c r="BR22" s="1"/>
  <c r="BN23" s="1"/>
  <c r="BB19"/>
  <c r="BA18"/>
  <c r="AM18"/>
  <c r="AN19"/>
  <c r="Z19"/>
  <c r="Y18"/>
  <c r="L19"/>
  <c r="K18"/>
  <c r="CB38" i="1"/>
  <c r="CB59"/>
  <c r="CB78" s="1"/>
  <c r="CB90" s="1"/>
  <c r="CB94" s="1"/>
  <c r="BO38"/>
  <c r="BO59"/>
  <c r="BO78" s="1"/>
  <c r="BO90" s="1"/>
  <c r="BO94" s="1"/>
  <c r="CI38" i="11"/>
  <c r="CI59"/>
  <c r="CI78" s="1"/>
  <c r="CI90" s="1"/>
  <c r="CI94" s="1"/>
  <c r="BN38" i="1"/>
  <c r="BN59"/>
  <c r="BN78" s="1"/>
  <c r="BN90" s="1"/>
  <c r="BN94" s="1"/>
  <c r="X55"/>
  <c r="AA38"/>
  <c r="AA59"/>
  <c r="AH38"/>
  <c r="AH59"/>
  <c r="AH78" s="1"/>
  <c r="AH90" s="1"/>
  <c r="AH94" s="1"/>
  <c r="BF38"/>
  <c r="BF59"/>
  <c r="BF78" s="1"/>
  <c r="BF90" s="1"/>
  <c r="BF94" s="1"/>
  <c r="CE38"/>
  <c r="CE59"/>
  <c r="CE78" s="1"/>
  <c r="CE90" s="1"/>
  <c r="CE94" s="1"/>
  <c r="AN38"/>
  <c r="AN59"/>
  <c r="AN78" s="1"/>
  <c r="AN90" s="1"/>
  <c r="AN94" s="1"/>
  <c r="AO38"/>
  <c r="AO59"/>
  <c r="AO78" s="1"/>
  <c r="AO90" s="1"/>
  <c r="AO94" s="1"/>
  <c r="AQ38"/>
  <c r="AQ59"/>
  <c r="AQ78" s="1"/>
  <c r="AQ90" s="1"/>
  <c r="AQ94" s="1"/>
  <c r="AW17" i="12"/>
  <c r="AS18" s="1"/>
  <c r="BA38" i="11"/>
  <c r="BA59"/>
  <c r="BA78" s="1"/>
  <c r="BA90" s="1"/>
  <c r="BA94" s="1"/>
  <c r="BE38"/>
  <c r="BE59"/>
  <c r="BE78" s="1"/>
  <c r="BE90" s="1"/>
  <c r="BE94" s="1"/>
  <c r="BG38"/>
  <c r="BG59"/>
  <c r="BG78" s="1"/>
  <c r="BG90" s="1"/>
  <c r="BG94" s="1"/>
  <c r="CE38"/>
  <c r="CE59"/>
  <c r="CE78" s="1"/>
  <c r="CE90" s="1"/>
  <c r="CE94" s="1"/>
  <c r="BV38"/>
  <c r="BV59"/>
  <c r="BV78" s="1"/>
  <c r="BV90" s="1"/>
  <c r="BV94" s="1"/>
  <c r="AU38"/>
  <c r="AU59"/>
  <c r="AU78" s="1"/>
  <c r="AU90" s="1"/>
  <c r="AU94" s="1"/>
  <c r="AN38"/>
  <c r="AN59"/>
  <c r="AN78" s="1"/>
  <c r="AN90" s="1"/>
  <c r="AN94" s="1"/>
  <c r="BZ59"/>
  <c r="BZ78" s="1"/>
  <c r="BZ90" s="1"/>
  <c r="BZ94" s="1"/>
  <c r="BZ38"/>
  <c r="BH38" i="10"/>
  <c r="BH59"/>
  <c r="BH78" s="1"/>
  <c r="BH90" s="1"/>
  <c r="BH94" s="1"/>
  <c r="CE38"/>
  <c r="CE59"/>
  <c r="CE78" s="1"/>
  <c r="CE90" s="1"/>
  <c r="CE94" s="1"/>
  <c r="BB38"/>
  <c r="BB59"/>
  <c r="BB78" s="1"/>
  <c r="BB90" s="1"/>
  <c r="BB94" s="1"/>
  <c r="BG38"/>
  <c r="BG59"/>
  <c r="BG78" s="1"/>
  <c r="BG90" s="1"/>
  <c r="BG94" s="1"/>
  <c r="BN38"/>
  <c r="BN59"/>
  <c r="BN78" s="1"/>
  <c r="BN90" s="1"/>
  <c r="BN94" s="1"/>
  <c r="AX38"/>
  <c r="AX59"/>
  <c r="AX78" s="1"/>
  <c r="AX90" s="1"/>
  <c r="AX94" s="1"/>
  <c r="AT38"/>
  <c r="AT59"/>
  <c r="AT78" s="1"/>
  <c r="AT90" s="1"/>
  <c r="AT94" s="1"/>
  <c r="BZ38" i="5"/>
  <c r="BZ59"/>
  <c r="BZ78" s="1"/>
  <c r="BZ90" s="1"/>
  <c r="BZ94" s="1"/>
  <c r="CD38"/>
  <c r="CD59"/>
  <c r="CD78" s="1"/>
  <c r="CD90" s="1"/>
  <c r="CD94" s="1"/>
  <c r="BD38"/>
  <c r="BD59"/>
  <c r="BD78" s="1"/>
  <c r="BD90" s="1"/>
  <c r="BD94" s="1"/>
  <c r="CA38"/>
  <c r="CA59"/>
  <c r="CA78" s="1"/>
  <c r="CA90" s="1"/>
  <c r="CA94" s="1"/>
  <c r="BQ38"/>
  <c r="BQ59"/>
  <c r="BQ78" s="1"/>
  <c r="BQ90" s="1"/>
  <c r="BQ94" s="1"/>
  <c r="AW38"/>
  <c r="AW59"/>
  <c r="AW78" s="1"/>
  <c r="AW90" s="1"/>
  <c r="AW94" s="1"/>
  <c r="CF38"/>
  <c r="CF59"/>
  <c r="CF78" s="1"/>
  <c r="CF90" s="1"/>
  <c r="CF94" s="1"/>
  <c r="BA38"/>
  <c r="BA59"/>
  <c r="BA78" s="1"/>
  <c r="BA90" s="1"/>
  <c r="BA94" s="1"/>
  <c r="BA30" i="6"/>
  <c r="BB32"/>
  <c r="R18" i="12"/>
  <c r="U18"/>
  <c r="Q19" s="1"/>
  <c r="BK17"/>
  <c r="BG18" s="1"/>
  <c r="BJ38" i="1"/>
  <c r="BJ59"/>
  <c r="BJ78" s="1"/>
  <c r="BJ90" s="1"/>
  <c r="BJ94" s="1"/>
  <c r="AP38"/>
  <c r="AP59"/>
  <c r="AP78" s="1"/>
  <c r="AP90" s="1"/>
  <c r="AP94" s="1"/>
  <c r="BB38"/>
  <c r="BB59"/>
  <c r="BB78" s="1"/>
  <c r="BB90" s="1"/>
  <c r="BB94" s="1"/>
  <c r="BP38"/>
  <c r="BP59"/>
  <c r="BP78" s="1"/>
  <c r="BP90" s="1"/>
  <c r="BP94" s="1"/>
  <c r="AY38"/>
  <c r="AY59"/>
  <c r="AY78" s="1"/>
  <c r="AY90" s="1"/>
  <c r="AY94" s="1"/>
  <c r="AM38"/>
  <c r="AM59"/>
  <c r="AM78" s="1"/>
  <c r="AM90" s="1"/>
  <c r="AM94" s="1"/>
  <c r="AG38"/>
  <c r="AG59"/>
  <c r="AG78" s="1"/>
  <c r="AG90" s="1"/>
  <c r="AG94" s="1"/>
  <c r="AI38"/>
  <c r="AI59"/>
  <c r="AI78" s="1"/>
  <c r="AI90" s="1"/>
  <c r="AI94" s="1"/>
  <c r="CK38" i="11"/>
  <c r="CK59"/>
  <c r="CK78" s="1"/>
  <c r="CK90" s="1"/>
  <c r="CK94" s="1"/>
  <c r="AH38"/>
  <c r="AH59"/>
  <c r="AH78" s="1"/>
  <c r="AH90" s="1"/>
  <c r="AH94" s="1"/>
  <c r="BW38"/>
  <c r="BW59"/>
  <c r="BW78" s="1"/>
  <c r="BW90" s="1"/>
  <c r="BW94" s="1"/>
  <c r="AO38"/>
  <c r="AO59"/>
  <c r="AO78" s="1"/>
  <c r="AO90" s="1"/>
  <c r="AO94" s="1"/>
  <c r="BD38"/>
  <c r="BD59"/>
  <c r="BD78" s="1"/>
  <c r="BD90" s="1"/>
  <c r="BD94" s="1"/>
  <c r="AM38"/>
  <c r="AM59"/>
  <c r="AM78" s="1"/>
  <c r="AM90" s="1"/>
  <c r="AM94" s="1"/>
  <c r="AJ38"/>
  <c r="AJ59"/>
  <c r="AJ78" s="1"/>
  <c r="AJ90" s="1"/>
  <c r="AJ94" s="1"/>
  <c r="AG38" i="10"/>
  <c r="AG59"/>
  <c r="AU38"/>
  <c r="AU59"/>
  <c r="AU78" s="1"/>
  <c r="AU90" s="1"/>
  <c r="AU94" s="1"/>
  <c r="BP38"/>
  <c r="BP59"/>
  <c r="BP78" s="1"/>
  <c r="BP90" s="1"/>
  <c r="BP94" s="1"/>
  <c r="BW38"/>
  <c r="BW59"/>
  <c r="BW78" s="1"/>
  <c r="BW90" s="1"/>
  <c r="BW94" s="1"/>
  <c r="AS38"/>
  <c r="AS59"/>
  <c r="AS78" s="1"/>
  <c r="AS90" s="1"/>
  <c r="AS94" s="1"/>
  <c r="AN38"/>
  <c r="AN59"/>
  <c r="AN78" s="1"/>
  <c r="AN90" s="1"/>
  <c r="AN94" s="1"/>
  <c r="CA38"/>
  <c r="CA59"/>
  <c r="CA78" s="1"/>
  <c r="CA90" s="1"/>
  <c r="CA94" s="1"/>
  <c r="AP38"/>
  <c r="AP59"/>
  <c r="AP78" s="1"/>
  <c r="AP90" s="1"/>
  <c r="AP94" s="1"/>
  <c r="AC38" i="5"/>
  <c r="AC59"/>
  <c r="BT38"/>
  <c r="BT59"/>
  <c r="BT78" s="1"/>
  <c r="BT90" s="1"/>
  <c r="BT94" s="1"/>
  <c r="BJ38"/>
  <c r="BJ59"/>
  <c r="BJ78" s="1"/>
  <c r="BJ90" s="1"/>
  <c r="BJ94" s="1"/>
  <c r="BV38"/>
  <c r="BV59"/>
  <c r="BV78" s="1"/>
  <c r="BV90" s="1"/>
  <c r="BV94" s="1"/>
  <c r="BL38"/>
  <c r="BL59"/>
  <c r="BL78" s="1"/>
  <c r="BL90" s="1"/>
  <c r="BL94" s="1"/>
  <c r="BM38"/>
  <c r="BM59"/>
  <c r="BM78" s="1"/>
  <c r="BM90" s="1"/>
  <c r="BM94" s="1"/>
  <c r="BP38"/>
  <c r="BP59"/>
  <c r="BP78" s="1"/>
  <c r="BP90" s="1"/>
  <c r="BP94" s="1"/>
  <c r="BA38" i="1"/>
  <c r="BA59"/>
  <c r="BA78" s="1"/>
  <c r="BA90" s="1"/>
  <c r="BA94" s="1"/>
  <c r="AS38" i="11"/>
  <c r="AS59"/>
  <c r="AS78" s="1"/>
  <c r="AS90" s="1"/>
  <c r="AS94" s="1"/>
  <c r="AX38"/>
  <c r="AX59"/>
  <c r="AX78" s="1"/>
  <c r="AX90" s="1"/>
  <c r="AX94" s="1"/>
  <c r="AZ38"/>
  <c r="AZ59"/>
  <c r="AZ78" s="1"/>
  <c r="AZ90" s="1"/>
  <c r="AZ94" s="1"/>
  <c r="AF38" i="10"/>
  <c r="AF59"/>
  <c r="AM38"/>
  <c r="AM59"/>
  <c r="AM78" s="1"/>
  <c r="AM90" s="1"/>
  <c r="AM94" s="1"/>
  <c r="AK38"/>
  <c r="AK59"/>
  <c r="AK78" s="1"/>
  <c r="AK90" s="1"/>
  <c r="AK94" s="1"/>
  <c r="BZ38"/>
  <c r="BZ59"/>
  <c r="BZ78" s="1"/>
  <c r="BZ90" s="1"/>
  <c r="BZ94" s="1"/>
  <c r="BR38"/>
  <c r="BR59"/>
  <c r="BR78" s="1"/>
  <c r="BR90" s="1"/>
  <c r="BR94" s="1"/>
  <c r="CH38"/>
  <c r="CH59"/>
  <c r="CH78" s="1"/>
  <c r="CH90" s="1"/>
  <c r="CH94" s="1"/>
  <c r="CK38"/>
  <c r="CK59"/>
  <c r="CK78" s="1"/>
  <c r="CK90" s="1"/>
  <c r="CK94" s="1"/>
  <c r="AL38"/>
  <c r="AL59"/>
  <c r="AL78" s="1"/>
  <c r="AL90" s="1"/>
  <c r="AL94" s="1"/>
  <c r="AF38" i="5"/>
  <c r="AF59"/>
  <c r="BS38"/>
  <c r="BS59"/>
  <c r="BS78" s="1"/>
  <c r="BS90" s="1"/>
  <c r="BS94" s="1"/>
  <c r="AM38"/>
  <c r="AM59"/>
  <c r="AM78" s="1"/>
  <c r="AM90" s="1"/>
  <c r="AM94" s="1"/>
  <c r="AI38"/>
  <c r="AI59"/>
  <c r="AI78" s="1"/>
  <c r="AI90" s="1"/>
  <c r="AI94" s="1"/>
  <c r="BU38"/>
  <c r="BU59"/>
  <c r="BU78" s="1"/>
  <c r="BU90" s="1"/>
  <c r="BU94" s="1"/>
  <c r="AZ38"/>
  <c r="AZ59"/>
  <c r="AZ78" s="1"/>
  <c r="AZ90" s="1"/>
  <c r="AZ94" s="1"/>
  <c r="AO38"/>
  <c r="AO59"/>
  <c r="AO78" s="1"/>
  <c r="AO90" s="1"/>
  <c r="AO94" s="1"/>
  <c r="AR38"/>
  <c r="AR59"/>
  <c r="AR78" s="1"/>
  <c r="AR90" s="1"/>
  <c r="AR94" s="1"/>
  <c r="BA32" i="10"/>
  <c r="AZ30"/>
  <c r="AF38" i="1"/>
  <c r="AF59"/>
  <c r="BH38"/>
  <c r="BH59"/>
  <c r="BH78" s="1"/>
  <c r="BH90" s="1"/>
  <c r="BH94" s="1"/>
  <c r="AV38"/>
  <c r="AV59"/>
  <c r="AV78" s="1"/>
  <c r="AV90" s="1"/>
  <c r="AV94" s="1"/>
  <c r="BV38"/>
  <c r="BV59"/>
  <c r="BV78" s="1"/>
  <c r="BV90" s="1"/>
  <c r="BV94" s="1"/>
  <c r="BG38"/>
  <c r="BG59"/>
  <c r="BG78" s="1"/>
  <c r="BG90" s="1"/>
  <c r="BG94" s="1"/>
  <c r="AU38"/>
  <c r="AU59"/>
  <c r="CA38"/>
  <c r="CA59"/>
  <c r="CA78" s="1"/>
  <c r="CA90" s="1"/>
  <c r="CA94" s="1"/>
  <c r="AW38"/>
  <c r="AW59"/>
  <c r="AW78" s="1"/>
  <c r="AW90" s="1"/>
  <c r="AW94" s="1"/>
  <c r="BA32" i="11"/>
  <c r="AZ30"/>
  <c r="AF38"/>
  <c r="AF59"/>
  <c r="CG38"/>
  <c r="CG59"/>
  <c r="CG78" s="1"/>
  <c r="CG90" s="1"/>
  <c r="CG94" s="1"/>
  <c r="AY38"/>
  <c r="AY59"/>
  <c r="AY78" s="1"/>
  <c r="AY90" s="1"/>
  <c r="AY94" s="1"/>
  <c r="AQ38"/>
  <c r="AQ59"/>
  <c r="AQ78" s="1"/>
  <c r="AQ90" s="1"/>
  <c r="AQ94" s="1"/>
  <c r="CD59"/>
  <c r="CD78" s="1"/>
  <c r="CD90" s="1"/>
  <c r="CD94" s="1"/>
  <c r="CD38"/>
  <c r="AK38"/>
  <c r="AK59"/>
  <c r="AK78" s="1"/>
  <c r="AK90" s="1"/>
  <c r="AK94" s="1"/>
  <c r="BF38"/>
  <c r="BF59"/>
  <c r="BF78" s="1"/>
  <c r="BF90" s="1"/>
  <c r="BF94" s="1"/>
  <c r="BH38"/>
  <c r="BH59"/>
  <c r="BH78" s="1"/>
  <c r="BH90" s="1"/>
  <c r="BH94" s="1"/>
  <c r="AE38" i="10"/>
  <c r="AE59"/>
  <c r="AB38"/>
  <c r="AB40" s="1"/>
  <c r="AC36" s="1"/>
  <c r="AB59"/>
  <c r="AB78" s="1"/>
  <c r="BI38"/>
  <c r="BI59"/>
  <c r="BI78" s="1"/>
  <c r="BI90" s="1"/>
  <c r="BI94" s="1"/>
  <c r="BC38"/>
  <c r="BC59"/>
  <c r="BC78" s="1"/>
  <c r="BC90" s="1"/>
  <c r="BC94" s="1"/>
  <c r="AW38"/>
  <c r="AW59"/>
  <c r="AW78" s="1"/>
  <c r="AW90" s="1"/>
  <c r="AW94" s="1"/>
  <c r="AY38"/>
  <c r="AY59"/>
  <c r="AY78" s="1"/>
  <c r="AY90" s="1"/>
  <c r="AY94" s="1"/>
  <c r="BM38"/>
  <c r="BM59"/>
  <c r="BM78" s="1"/>
  <c r="BM90" s="1"/>
  <c r="BM94" s="1"/>
  <c r="AH38"/>
  <c r="AH59"/>
  <c r="AH78" s="1"/>
  <c r="AH90" s="1"/>
  <c r="AH94" s="1"/>
  <c r="AG38" i="5"/>
  <c r="AG59"/>
  <c r="AP38"/>
  <c r="AP59"/>
  <c r="AP78" s="1"/>
  <c r="AP90" s="1"/>
  <c r="AP94" s="1"/>
  <c r="AU38"/>
  <c r="AU59"/>
  <c r="AU78" s="1"/>
  <c r="AU90" s="1"/>
  <c r="AU94" s="1"/>
  <c r="AL38"/>
  <c r="AL59"/>
  <c r="AL78" s="1"/>
  <c r="AL90" s="1"/>
  <c r="AL94" s="1"/>
  <c r="CC38"/>
  <c r="CC59"/>
  <c r="CC78" s="1"/>
  <c r="CC90" s="1"/>
  <c r="CC94" s="1"/>
  <c r="CB38"/>
  <c r="CB59"/>
  <c r="CB78" s="1"/>
  <c r="CB90" s="1"/>
  <c r="CB94" s="1"/>
  <c r="BK38"/>
  <c r="BK59"/>
  <c r="BK78" s="1"/>
  <c r="BK90" s="1"/>
  <c r="BK94" s="1"/>
  <c r="AN38"/>
  <c r="AN59"/>
  <c r="AN78" s="1"/>
  <c r="AN90" s="1"/>
  <c r="AN94" s="1"/>
  <c r="CD38" i="1"/>
  <c r="CD59"/>
  <c r="CD78" s="1"/>
  <c r="CD90" s="1"/>
  <c r="CD94" s="1"/>
  <c r="AW38" i="11"/>
  <c r="AW59"/>
  <c r="AW78" s="1"/>
  <c r="AW90" s="1"/>
  <c r="AW94" s="1"/>
  <c r="AE38" i="1"/>
  <c r="AE59"/>
  <c r="CH38"/>
  <c r="CH59"/>
  <c r="CH78" s="1"/>
  <c r="CH90" s="1"/>
  <c r="CH94" s="1"/>
  <c r="BK38"/>
  <c r="BK59"/>
  <c r="BK78" s="1"/>
  <c r="BK90" s="1"/>
  <c r="BK94" s="1"/>
  <c r="BU38"/>
  <c r="BU59"/>
  <c r="BU78" s="1"/>
  <c r="BU90" s="1"/>
  <c r="BU94" s="1"/>
  <c r="AE38" i="11"/>
  <c r="AE59"/>
  <c r="BU38"/>
  <c r="BU59"/>
  <c r="BU78" s="1"/>
  <c r="BU90" s="1"/>
  <c r="BU94" s="1"/>
  <c r="AL38"/>
  <c r="AL59"/>
  <c r="AL78" s="1"/>
  <c r="AL90" s="1"/>
  <c r="AL94" s="1"/>
  <c r="BN38"/>
  <c r="BN59"/>
  <c r="BN78" s="1"/>
  <c r="BN90" s="1"/>
  <c r="BN94" s="1"/>
  <c r="AA90" i="6"/>
  <c r="AI38" i="10"/>
  <c r="AI59"/>
  <c r="AI78" s="1"/>
  <c r="AI90" s="1"/>
  <c r="AI94" s="1"/>
  <c r="BS38"/>
  <c r="BS59"/>
  <c r="BS78" s="1"/>
  <c r="BS90" s="1"/>
  <c r="BS94" s="1"/>
  <c r="BY38"/>
  <c r="BY59"/>
  <c r="BY78" s="1"/>
  <c r="BY90" s="1"/>
  <c r="BY94" s="1"/>
  <c r="AR38"/>
  <c r="AR59"/>
  <c r="AR78" s="1"/>
  <c r="AR90" s="1"/>
  <c r="AR94" s="1"/>
  <c r="CI38" i="5"/>
  <c r="CI59"/>
  <c r="CI78" s="1"/>
  <c r="CI90" s="1"/>
  <c r="CI94" s="1"/>
  <c r="CJ38"/>
  <c r="CJ59"/>
  <c r="CJ78" s="1"/>
  <c r="CJ90" s="1"/>
  <c r="CJ94" s="1"/>
  <c r="BE38"/>
  <c r="BE59"/>
  <c r="BE78" s="1"/>
  <c r="BE90" s="1"/>
  <c r="BE94" s="1"/>
  <c r="AH38"/>
  <c r="AH59"/>
  <c r="AH78" s="1"/>
  <c r="AH90" s="1"/>
  <c r="AH94" s="1"/>
  <c r="AY38"/>
  <c r="AY59"/>
  <c r="AY78" s="1"/>
  <c r="AY90" s="1"/>
  <c r="AY94" s="1"/>
  <c r="BR38"/>
  <c r="BR59"/>
  <c r="BR78" s="1"/>
  <c r="BR90" s="1"/>
  <c r="BR94" s="1"/>
  <c r="BB32"/>
  <c r="BA30"/>
  <c r="CG38" i="1"/>
  <c r="CG59"/>
  <c r="CG78" s="1"/>
  <c r="CG90" s="1"/>
  <c r="CG94" s="1"/>
  <c r="AP38" i="11"/>
  <c r="AP59"/>
  <c r="AP78" s="1"/>
  <c r="AP90" s="1"/>
  <c r="AP94" s="1"/>
  <c r="AZ38" i="1"/>
  <c r="AZ59"/>
  <c r="AZ78" s="1"/>
  <c r="AZ90" s="1"/>
  <c r="AZ94" s="1"/>
  <c r="BZ38"/>
  <c r="BZ59"/>
  <c r="BZ78" s="1"/>
  <c r="BZ90" s="1"/>
  <c r="BZ94" s="1"/>
  <c r="BI38"/>
  <c r="BI59"/>
  <c r="BI78" s="1"/>
  <c r="BI90" s="1"/>
  <c r="BI94" s="1"/>
  <c r="BM38"/>
  <c r="BM59"/>
  <c r="BM78" s="1"/>
  <c r="BM90" s="1"/>
  <c r="BM94" s="1"/>
  <c r="BO38" i="11"/>
  <c r="BO59"/>
  <c r="BO78" s="1"/>
  <c r="BO90" s="1"/>
  <c r="BO94" s="1"/>
  <c r="BY38"/>
  <c r="BY59"/>
  <c r="BY78" s="1"/>
  <c r="BY90" s="1"/>
  <c r="BY94" s="1"/>
  <c r="BB38"/>
  <c r="BB59"/>
  <c r="BB78" s="1"/>
  <c r="BB90" s="1"/>
  <c r="BB94" s="1"/>
  <c r="BP38"/>
  <c r="BP59"/>
  <c r="BP78" s="1"/>
  <c r="BP90" s="1"/>
  <c r="BP94" s="1"/>
  <c r="AC38" i="10"/>
  <c r="AC59"/>
  <c r="AV38"/>
  <c r="AV59"/>
  <c r="CG38"/>
  <c r="CG59"/>
  <c r="CG78" s="1"/>
  <c r="CG90" s="1"/>
  <c r="CG94" s="1"/>
  <c r="CC38"/>
  <c r="CC59"/>
  <c r="CC78" s="1"/>
  <c r="CC90" s="1"/>
  <c r="CC94" s="1"/>
  <c r="AE38" i="5"/>
  <c r="AE59"/>
  <c r="CH38"/>
  <c r="CH59"/>
  <c r="CH78" s="1"/>
  <c r="CH90" s="1"/>
  <c r="CH94" s="1"/>
  <c r="AD38" i="1"/>
  <c r="AD59"/>
  <c r="AS38"/>
  <c r="AS59"/>
  <c r="AS78" s="1"/>
  <c r="AS90" s="1"/>
  <c r="AS94" s="1"/>
  <c r="BR38"/>
  <c r="BR59"/>
  <c r="BR78" s="1"/>
  <c r="BR90" s="1"/>
  <c r="BR94" s="1"/>
  <c r="AX38"/>
  <c r="AX59"/>
  <c r="AX78" s="1"/>
  <c r="AX90" s="1"/>
  <c r="AX94" s="1"/>
  <c r="BE38"/>
  <c r="BE59"/>
  <c r="BE78" s="1"/>
  <c r="BE90" s="1"/>
  <c r="BE94" s="1"/>
  <c r="CI38"/>
  <c r="CI59"/>
  <c r="CI78" s="1"/>
  <c r="CI90" s="1"/>
  <c r="CI94" s="1"/>
  <c r="CK38"/>
  <c r="CK59"/>
  <c r="CK78" s="1"/>
  <c r="CK90" s="1"/>
  <c r="CK94" s="1"/>
  <c r="CC38"/>
  <c r="CC59"/>
  <c r="CC78" s="1"/>
  <c r="CC90" s="1"/>
  <c r="CC94" s="1"/>
  <c r="AD38" i="11"/>
  <c r="AD59"/>
  <c r="BQ38"/>
  <c r="BQ59"/>
  <c r="BQ78" s="1"/>
  <c r="BQ90" s="1"/>
  <c r="BQ94" s="1"/>
  <c r="BS38"/>
  <c r="BS59"/>
  <c r="BS78" s="1"/>
  <c r="BS90" s="1"/>
  <c r="BS94" s="1"/>
  <c r="BK38"/>
  <c r="BK59"/>
  <c r="BK78" s="1"/>
  <c r="BK90" s="1"/>
  <c r="BK94" s="1"/>
  <c r="AV38"/>
  <c r="AV59"/>
  <c r="BJ38"/>
  <c r="BJ59"/>
  <c r="BJ78" s="1"/>
  <c r="BJ90" s="1"/>
  <c r="BJ94" s="1"/>
  <c r="CF38"/>
  <c r="CF59"/>
  <c r="CF78" s="1"/>
  <c r="CF90" s="1"/>
  <c r="CF94" s="1"/>
  <c r="BT38"/>
  <c r="BT59"/>
  <c r="BT78" s="1"/>
  <c r="BT90" s="1"/>
  <c r="BT94" s="1"/>
  <c r="AD38" i="10"/>
  <c r="AD59"/>
  <c r="CB38"/>
  <c r="CB59"/>
  <c r="CB78" s="1"/>
  <c r="CB90" s="1"/>
  <c r="CB94" s="1"/>
  <c r="BJ38"/>
  <c r="BJ59"/>
  <c r="BJ78" s="1"/>
  <c r="BJ90" s="1"/>
  <c r="BJ94" s="1"/>
  <c r="CI38"/>
  <c r="CI59"/>
  <c r="CI78" s="1"/>
  <c r="CI90" s="1"/>
  <c r="CI94" s="1"/>
  <c r="CF38"/>
  <c r="CF59"/>
  <c r="CF78" s="1"/>
  <c r="CF90" s="1"/>
  <c r="CF94" s="1"/>
  <c r="BD38"/>
  <c r="BD59"/>
  <c r="BD78" s="1"/>
  <c r="BD90" s="1"/>
  <c r="BD94" s="1"/>
  <c r="BE38"/>
  <c r="BE59"/>
  <c r="BE78" s="1"/>
  <c r="BE90" s="1"/>
  <c r="BE94" s="1"/>
  <c r="AJ38"/>
  <c r="AJ59"/>
  <c r="AJ78" s="1"/>
  <c r="AJ90" s="1"/>
  <c r="AJ94" s="1"/>
  <c r="AD38" i="5"/>
  <c r="AD59"/>
  <c r="BN38"/>
  <c r="BN59"/>
  <c r="BN78" s="1"/>
  <c r="BN90" s="1"/>
  <c r="BN94" s="1"/>
  <c r="AQ38"/>
  <c r="AQ59"/>
  <c r="AQ78" s="1"/>
  <c r="AQ90" s="1"/>
  <c r="AQ94" s="1"/>
  <c r="AT38"/>
  <c r="AT59"/>
  <c r="AT78" s="1"/>
  <c r="AT90" s="1"/>
  <c r="AT94" s="1"/>
  <c r="AV38"/>
  <c r="AV59"/>
  <c r="BY38"/>
  <c r="BY59"/>
  <c r="BY78" s="1"/>
  <c r="BY90" s="1"/>
  <c r="BY94" s="1"/>
  <c r="AJ38"/>
  <c r="AJ59"/>
  <c r="AJ78" s="1"/>
  <c r="AJ90" s="1"/>
  <c r="AJ94" s="1"/>
  <c r="AS38"/>
  <c r="AS59"/>
  <c r="AS78" s="1"/>
  <c r="AS90" s="1"/>
  <c r="AS94" s="1"/>
  <c r="AT38" i="1"/>
  <c r="AT59"/>
  <c r="AT78" s="1"/>
  <c r="AT90" s="1"/>
  <c r="AT94" s="1"/>
  <c r="AG38" i="11"/>
  <c r="AG59"/>
  <c r="AB38" i="1"/>
  <c r="AB59"/>
  <c r="CF38"/>
  <c r="CF59"/>
  <c r="CF78" s="1"/>
  <c r="CF90" s="1"/>
  <c r="CF94" s="1"/>
  <c r="BQ38"/>
  <c r="BQ59"/>
  <c r="BQ78" s="1"/>
  <c r="BQ90" s="1"/>
  <c r="BQ94" s="1"/>
  <c r="AR38"/>
  <c r="AR59"/>
  <c r="AR78" s="1"/>
  <c r="AR90" s="1"/>
  <c r="AR94" s="1"/>
  <c r="CA38" i="11"/>
  <c r="CA59"/>
  <c r="CA78" s="1"/>
  <c r="CA90" s="1"/>
  <c r="CA94" s="1"/>
  <c r="AT38"/>
  <c r="AT59"/>
  <c r="AT78" s="1"/>
  <c r="AT90" s="1"/>
  <c r="AT94" s="1"/>
  <c r="BB32" i="1"/>
  <c r="BA30"/>
  <c r="BX38" i="10"/>
  <c r="BX59"/>
  <c r="BX78" s="1"/>
  <c r="BX90" s="1"/>
  <c r="BX94" s="1"/>
  <c r="AZ38"/>
  <c r="AZ59"/>
  <c r="AZ78" s="1"/>
  <c r="AZ90" s="1"/>
  <c r="AZ94" s="1"/>
  <c r="BQ38"/>
  <c r="BQ59"/>
  <c r="BQ78" s="1"/>
  <c r="BQ90" s="1"/>
  <c r="BQ94" s="1"/>
  <c r="BK38"/>
  <c r="BK59"/>
  <c r="BK78" s="1"/>
  <c r="BK90" s="1"/>
  <c r="BK94" s="1"/>
  <c r="BT38"/>
  <c r="BT59"/>
  <c r="BT78" s="1"/>
  <c r="BT90" s="1"/>
  <c r="BT94" s="1"/>
  <c r="BU38"/>
  <c r="BU59"/>
  <c r="BU78" s="1"/>
  <c r="BU90" s="1"/>
  <c r="BU94" s="1"/>
  <c r="AA38"/>
  <c r="X55"/>
  <c r="AA59"/>
  <c r="BC38" i="5"/>
  <c r="BC59"/>
  <c r="BC78" s="1"/>
  <c r="BC90" s="1"/>
  <c r="BC94" s="1"/>
  <c r="BG38"/>
  <c r="BG59"/>
  <c r="BG78" s="1"/>
  <c r="BG90" s="1"/>
  <c r="BG94" s="1"/>
  <c r="AA38"/>
  <c r="X55"/>
  <c r="AA59"/>
  <c r="CG38"/>
  <c r="CG59"/>
  <c r="CG78" s="1"/>
  <c r="CG90" s="1"/>
  <c r="CG94" s="1"/>
  <c r="CE38"/>
  <c r="CE59"/>
  <c r="CE78" s="1"/>
  <c r="CE90" s="1"/>
  <c r="CE94" s="1"/>
  <c r="CK38"/>
  <c r="CK59"/>
  <c r="CK78" s="1"/>
  <c r="CK90" s="1"/>
  <c r="CK94" s="1"/>
  <c r="BB38"/>
  <c r="BB59"/>
  <c r="BB78" s="1"/>
  <c r="BB90" s="1"/>
  <c r="BB94" s="1"/>
  <c r="AK38"/>
  <c r="AK59"/>
  <c r="AK78" s="1"/>
  <c r="AK90" s="1"/>
  <c r="AK94" s="1"/>
  <c r="BL38" i="1"/>
  <c r="BL59"/>
  <c r="BL78" s="1"/>
  <c r="BL90" s="1"/>
  <c r="BL94" s="1"/>
  <c r="CH38" i="11"/>
  <c r="CH59"/>
  <c r="CH78" s="1"/>
  <c r="CH90" s="1"/>
  <c r="CH94" s="1"/>
  <c r="BT38" i="1"/>
  <c r="BT59"/>
  <c r="BT78" s="1"/>
  <c r="BT90" s="1"/>
  <c r="BT94" s="1"/>
  <c r="BD38"/>
  <c r="BD59"/>
  <c r="BD78" s="1"/>
  <c r="BD90" s="1"/>
  <c r="BD94" s="1"/>
  <c r="AL38"/>
  <c r="AL59"/>
  <c r="AL78" s="1"/>
  <c r="AL90" s="1"/>
  <c r="AL94" s="1"/>
  <c r="BC38"/>
  <c r="BC59"/>
  <c r="BC78" s="1"/>
  <c r="BC90" s="1"/>
  <c r="BC94" s="1"/>
  <c r="G18" i="12"/>
  <c r="C19" s="1"/>
  <c r="AC38" i="11"/>
  <c r="AC59"/>
  <c r="BM38"/>
  <c r="BM59"/>
  <c r="BM78" s="1"/>
  <c r="BM90" s="1"/>
  <c r="BM94" s="1"/>
  <c r="AI38"/>
  <c r="AI59"/>
  <c r="AI78" s="1"/>
  <c r="AI90" s="1"/>
  <c r="AI94" s="1"/>
  <c r="BR38"/>
  <c r="BR59"/>
  <c r="BR78" s="1"/>
  <c r="BR90" s="1"/>
  <c r="BR94" s="1"/>
  <c r="CJ38"/>
  <c r="CJ59"/>
  <c r="CJ78" s="1"/>
  <c r="CJ90" s="1"/>
  <c r="CJ94" s="1"/>
  <c r="BX59"/>
  <c r="BX78" s="1"/>
  <c r="BX90" s="1"/>
  <c r="BX94" s="1"/>
  <c r="BX38"/>
  <c r="AQ38" i="10"/>
  <c r="AQ59"/>
  <c r="AQ78" s="1"/>
  <c r="AQ90" s="1"/>
  <c r="AQ94" s="1"/>
  <c r="AB37" i="6"/>
  <c r="AC38" i="1"/>
  <c r="AC59"/>
  <c r="CJ38"/>
  <c r="CJ59"/>
  <c r="CJ78" s="1"/>
  <c r="CJ90" s="1"/>
  <c r="CJ94" s="1"/>
  <c r="AK38"/>
  <c r="AK59"/>
  <c r="AK78" s="1"/>
  <c r="AK90" s="1"/>
  <c r="AK94" s="1"/>
  <c r="BX38"/>
  <c r="BX59"/>
  <c r="BX78" s="1"/>
  <c r="BX90" s="1"/>
  <c r="BX94" s="1"/>
  <c r="BW38"/>
  <c r="BW59"/>
  <c r="BW78" s="1"/>
  <c r="BW90" s="1"/>
  <c r="BW94" s="1"/>
  <c r="BY38"/>
  <c r="BY59"/>
  <c r="BY78" s="1"/>
  <c r="BY90" s="1"/>
  <c r="BY94" s="1"/>
  <c r="BS38"/>
  <c r="BS59"/>
  <c r="BS78" s="1"/>
  <c r="BS90" s="1"/>
  <c r="BS94" s="1"/>
  <c r="AJ38"/>
  <c r="AJ59"/>
  <c r="AJ78" s="1"/>
  <c r="AJ90" s="1"/>
  <c r="AJ94" s="1"/>
  <c r="AB38" i="11"/>
  <c r="AB40" s="1"/>
  <c r="AC36" s="1"/>
  <c r="AB59"/>
  <c r="AB78" s="1"/>
  <c r="BC38"/>
  <c r="BC59"/>
  <c r="BC78" s="1"/>
  <c r="BC90" s="1"/>
  <c r="BC94" s="1"/>
  <c r="CC38"/>
  <c r="CC59"/>
  <c r="CC78" s="1"/>
  <c r="CC90" s="1"/>
  <c r="CC94" s="1"/>
  <c r="BI38"/>
  <c r="BI59"/>
  <c r="BI78" s="1"/>
  <c r="BI90" s="1"/>
  <c r="BI94" s="1"/>
  <c r="BL38"/>
  <c r="BL59"/>
  <c r="BL78" s="1"/>
  <c r="BL90" s="1"/>
  <c r="BL94" s="1"/>
  <c r="CB38"/>
  <c r="CB59"/>
  <c r="CB78" s="1"/>
  <c r="CB90" s="1"/>
  <c r="CB94" s="1"/>
  <c r="AR38"/>
  <c r="AR59"/>
  <c r="AR78" s="1"/>
  <c r="AR90" s="1"/>
  <c r="AR94" s="1"/>
  <c r="X55"/>
  <c r="AA38"/>
  <c r="AA59"/>
  <c r="BL38" i="10"/>
  <c r="BL59"/>
  <c r="BL78" s="1"/>
  <c r="BL90" s="1"/>
  <c r="BL94" s="1"/>
  <c r="BO38"/>
  <c r="BO59"/>
  <c r="BO78" s="1"/>
  <c r="BO90" s="1"/>
  <c r="BO94" s="1"/>
  <c r="BF38"/>
  <c r="BF59"/>
  <c r="BF78" s="1"/>
  <c r="BF90" s="1"/>
  <c r="BF94" s="1"/>
  <c r="BV38"/>
  <c r="BV59"/>
  <c r="BV78" s="1"/>
  <c r="BV90" s="1"/>
  <c r="BV94" s="1"/>
  <c r="BA38"/>
  <c r="BA59"/>
  <c r="BA78" s="1"/>
  <c r="BA90" s="1"/>
  <c r="BA94" s="1"/>
  <c r="CJ38"/>
  <c r="CJ59"/>
  <c r="CJ78" s="1"/>
  <c r="CJ90" s="1"/>
  <c r="CJ94" s="1"/>
  <c r="CD38"/>
  <c r="CD59"/>
  <c r="CD78" s="1"/>
  <c r="CD90" s="1"/>
  <c r="CD94" s="1"/>
  <c r="AO38"/>
  <c r="AO59"/>
  <c r="AO78" s="1"/>
  <c r="AO90" s="1"/>
  <c r="AO94" s="1"/>
  <c r="AX38" i="5"/>
  <c r="AX59"/>
  <c r="AX78" s="1"/>
  <c r="AX90" s="1"/>
  <c r="AX94" s="1"/>
  <c r="BW38"/>
  <c r="BW59"/>
  <c r="BW78" s="1"/>
  <c r="BW90" s="1"/>
  <c r="BW94" s="1"/>
  <c r="BI38"/>
  <c r="BI59"/>
  <c r="BI78" s="1"/>
  <c r="BI90" s="1"/>
  <c r="BI94" s="1"/>
  <c r="AB38"/>
  <c r="AB40" s="1"/>
  <c r="AC36" s="1"/>
  <c r="AB59"/>
  <c r="AB78" s="1"/>
  <c r="BF38"/>
  <c r="BF59"/>
  <c r="BF78" s="1"/>
  <c r="BF90" s="1"/>
  <c r="BF94" s="1"/>
  <c r="BO38"/>
  <c r="BO59"/>
  <c r="BO78" s="1"/>
  <c r="BO90" s="1"/>
  <c r="BO94" s="1"/>
  <c r="BH38"/>
  <c r="BH59"/>
  <c r="BH78" s="1"/>
  <c r="BH90" s="1"/>
  <c r="BH94" s="1"/>
  <c r="BX38"/>
  <c r="BX59"/>
  <c r="BX78" s="1"/>
  <c r="BX90" s="1"/>
  <c r="BX94" s="1"/>
  <c r="AI18" i="12"/>
  <c r="AE19" s="1"/>
  <c r="AG78" i="5" l="1"/>
  <c r="AE78" i="10"/>
  <c r="AF78" i="11"/>
  <c r="AG78"/>
  <c r="AE78" i="1"/>
  <c r="AF78" i="5"/>
  <c r="AF78" i="10"/>
  <c r="AC78" i="1"/>
  <c r="AB78"/>
  <c r="AE78" i="5"/>
  <c r="AC78" i="10"/>
  <c r="AE78" i="11"/>
  <c r="AD78" i="5"/>
  <c r="AD78" i="10"/>
  <c r="AD78" i="11"/>
  <c r="AD78" i="1"/>
  <c r="AC78" i="11"/>
  <c r="AF78" i="1"/>
  <c r="AC78" i="5"/>
  <c r="AG78" i="10"/>
  <c r="BP23" i="12"/>
  <c r="BO22"/>
  <c r="BC19"/>
  <c r="BD19" s="1"/>
  <c r="AZ20" s="1"/>
  <c r="AO19"/>
  <c r="AP19" s="1"/>
  <c r="AL20" s="1"/>
  <c r="AA19"/>
  <c r="AB19" s="1"/>
  <c r="X20" s="1"/>
  <c r="M19"/>
  <c r="N19" s="1"/>
  <c r="J20" s="1"/>
  <c r="AF18"/>
  <c r="AT17"/>
  <c r="X38" i="5"/>
  <c r="AA40"/>
  <c r="AG19" i="12"/>
  <c r="AH19" s="1"/>
  <c r="BB30" i="5"/>
  <c r="BC32"/>
  <c r="AA92" i="6"/>
  <c r="BB32" i="11"/>
  <c r="BA30"/>
  <c r="BB32" i="10"/>
  <c r="BA30"/>
  <c r="AB90" i="11"/>
  <c r="AC37" i="10"/>
  <c r="AC40" s="1"/>
  <c r="AD36" s="1"/>
  <c r="BH17" i="12"/>
  <c r="BI18"/>
  <c r="BJ18" s="1"/>
  <c r="AB90" i="5"/>
  <c r="AA78" i="11"/>
  <c r="X59"/>
  <c r="X11" s="1"/>
  <c r="M47" i="2" s="1"/>
  <c r="AC37" i="11"/>
  <c r="AC40" s="1"/>
  <c r="AD36" s="1"/>
  <c r="AA78" i="10"/>
  <c r="X59"/>
  <c r="X11" s="1"/>
  <c r="K47" i="2" s="1"/>
  <c r="BB30" i="1"/>
  <c r="BC32"/>
  <c r="S19" i="12"/>
  <c r="T19" s="1"/>
  <c r="AA78" i="1"/>
  <c r="X59"/>
  <c r="X11" s="1"/>
  <c r="G47" i="2" s="1"/>
  <c r="AC37" i="5"/>
  <c r="X38" i="11"/>
  <c r="AA40"/>
  <c r="E19" i="12"/>
  <c r="F19" s="1"/>
  <c r="X59" i="5"/>
  <c r="X11" s="1"/>
  <c r="I47" i="2" s="1"/>
  <c r="AA78" i="5"/>
  <c r="X38" i="1"/>
  <c r="AA40"/>
  <c r="AB36" s="1"/>
  <c r="AB90" i="10"/>
  <c r="AB40" i="6"/>
  <c r="AC36" s="1"/>
  <c r="D18" i="12"/>
  <c r="X38" i="10"/>
  <c r="AA40"/>
  <c r="BB30" i="6"/>
  <c r="BC32"/>
  <c r="AU18" i="12"/>
  <c r="AV18" s="1"/>
  <c r="BQ23" l="1"/>
  <c r="BR23" s="1"/>
  <c r="BN24" s="1"/>
  <c r="BB20"/>
  <c r="BA19"/>
  <c r="AM19"/>
  <c r="AN20"/>
  <c r="Z20"/>
  <c r="Y19"/>
  <c r="L20"/>
  <c r="K19"/>
  <c r="AD37" i="10"/>
  <c r="AD40" s="1"/>
  <c r="AE36" s="1"/>
  <c r="AD37" i="11"/>
  <c r="AA90" i="5"/>
  <c r="BC30" i="1"/>
  <c r="BD32"/>
  <c r="AB92" i="5"/>
  <c r="AB94" s="1"/>
  <c r="AW18" i="12"/>
  <c r="AS19" s="1"/>
  <c r="AA90" i="1"/>
  <c r="BD32" i="6"/>
  <c r="BC30"/>
  <c r="AC37"/>
  <c r="AC40" s="1"/>
  <c r="AD36" s="1"/>
  <c r="BD32" i="5"/>
  <c r="BC30"/>
  <c r="G19" i="12"/>
  <c r="C20" s="1"/>
  <c r="U19"/>
  <c r="Q20" s="1"/>
  <c r="AA90" i="10"/>
  <c r="AB92"/>
  <c r="AB94" s="1"/>
  <c r="BB30"/>
  <c r="BC32"/>
  <c r="AI19" i="12"/>
  <c r="AE20" s="1"/>
  <c r="BK18"/>
  <c r="BG19" s="1"/>
  <c r="AB37" i="1"/>
  <c r="AC40" i="5"/>
  <c r="AD36" s="1"/>
  <c r="AA90" i="11"/>
  <c r="AB92"/>
  <c r="AB92" i="6"/>
  <c r="AF92" s="1"/>
  <c r="BB30" i="11"/>
  <c r="BC32"/>
  <c r="AA94" i="6"/>
  <c r="BP24" i="12" l="1"/>
  <c r="BO23"/>
  <c r="BC20"/>
  <c r="BD20" s="1"/>
  <c r="AZ21" s="1"/>
  <c r="AO20"/>
  <c r="AP20" s="1"/>
  <c r="AL21" s="1"/>
  <c r="AA20"/>
  <c r="AB20" s="1"/>
  <c r="X21" s="1"/>
  <c r="M20"/>
  <c r="N20" s="1"/>
  <c r="J21" s="1"/>
  <c r="BH18"/>
  <c r="R19"/>
  <c r="X92" i="6"/>
  <c r="AD37"/>
  <c r="AD40" s="1"/>
  <c r="AE36" s="1"/>
  <c r="AB96" i="5"/>
  <c r="AB95"/>
  <c r="AE37" i="10"/>
  <c r="AA92" i="1"/>
  <c r="AA94" s="1"/>
  <c r="AU19" i="12"/>
  <c r="AV19" s="1"/>
  <c r="AA94" i="10"/>
  <c r="AA94" i="11"/>
  <c r="BI19" i="12"/>
  <c r="BJ19" s="1"/>
  <c r="S20"/>
  <c r="T20" s="1"/>
  <c r="AT18"/>
  <c r="AA94" i="5"/>
  <c r="AG20" i="12"/>
  <c r="AH20" s="1"/>
  <c r="AB96" i="10"/>
  <c r="AB95"/>
  <c r="E20" i="12"/>
  <c r="F20" s="1"/>
  <c r="AD40" i="11"/>
  <c r="AE36" s="1"/>
  <c r="AD37" i="5"/>
  <c r="AD40"/>
  <c r="AE36" s="1"/>
  <c r="AB40" i="1"/>
  <c r="AC36" s="1"/>
  <c r="AF19" i="12"/>
  <c r="AC92" i="10"/>
  <c r="D19" i="12"/>
  <c r="BE32" i="6"/>
  <c r="BD30"/>
  <c r="AA96"/>
  <c r="AA95"/>
  <c r="AC92" i="5"/>
  <c r="AG92" s="1"/>
  <c r="X92" s="1"/>
  <c r="AC92" i="11"/>
  <c r="BC30" i="10"/>
  <c r="BD32"/>
  <c r="BC30" i="11"/>
  <c r="BD32"/>
  <c r="AB94"/>
  <c r="BE32" i="5"/>
  <c r="BD30"/>
  <c r="BD30" i="1"/>
  <c r="BE32"/>
  <c r="BQ24" i="12" l="1"/>
  <c r="BR24" s="1"/>
  <c r="BN25" s="1"/>
  <c r="BB21"/>
  <c r="BA20"/>
  <c r="AN21"/>
  <c r="AM20"/>
  <c r="Y20"/>
  <c r="Z21"/>
  <c r="L21"/>
  <c r="K20"/>
  <c r="AG92" i="10"/>
  <c r="X92" s="1"/>
  <c r="AE37" i="6"/>
  <c r="AE40" s="1"/>
  <c r="AF36" s="1"/>
  <c r="BH19" i="12"/>
  <c r="BK19"/>
  <c r="BG20" s="1"/>
  <c r="AB96" i="11"/>
  <c r="AB95"/>
  <c r="G20" i="12"/>
  <c r="C21" s="1"/>
  <c r="AA95" i="5"/>
  <c r="AA95" i="11"/>
  <c r="BE30" i="1"/>
  <c r="BF32"/>
  <c r="AA98" i="6"/>
  <c r="AA99"/>
  <c r="BF32"/>
  <c r="BE30"/>
  <c r="AE37" i="5"/>
  <c r="AE40" s="1"/>
  <c r="AF36" s="1"/>
  <c r="U20" i="12"/>
  <c r="Q21" s="1"/>
  <c r="AB92" i="1"/>
  <c r="BD30" i="11"/>
  <c r="BE32"/>
  <c r="AC37" i="1"/>
  <c r="AC40" s="1"/>
  <c r="AD36" s="1"/>
  <c r="BD30" i="10"/>
  <c r="BE32"/>
  <c r="AA95"/>
  <c r="BF32" i="5"/>
  <c r="BE30"/>
  <c r="AG92" i="11"/>
  <c r="X92" s="1"/>
  <c r="AE37"/>
  <c r="AE40" s="1"/>
  <c r="AF36" s="1"/>
  <c r="AI20" i="12"/>
  <c r="AE21" s="1"/>
  <c r="AW19"/>
  <c r="AS20" s="1"/>
  <c r="AA96" i="1"/>
  <c r="AA95"/>
  <c r="AB99" i="5"/>
  <c r="AB30" i="8" s="1"/>
  <c r="AB98" i="5"/>
  <c r="AB23" i="8" s="1"/>
  <c r="AB99" i="10"/>
  <c r="AB31" i="8" s="1"/>
  <c r="AB98" i="10"/>
  <c r="AB24" i="8" s="1"/>
  <c r="AE40" i="10"/>
  <c r="AF36" s="1"/>
  <c r="BP25" i="12" l="1"/>
  <c r="BO24"/>
  <c r="BC21"/>
  <c r="BD21" s="1"/>
  <c r="AZ22" s="1"/>
  <c r="AO21"/>
  <c r="AP21" s="1"/>
  <c r="AL22" s="1"/>
  <c r="AA21"/>
  <c r="AB21" s="1"/>
  <c r="X22" s="1"/>
  <c r="M21"/>
  <c r="N21" s="1"/>
  <c r="J22" s="1"/>
  <c r="AF92" i="1"/>
  <c r="X92" s="1"/>
  <c r="AF37" i="11"/>
  <c r="AF40" s="1"/>
  <c r="AG36" s="1"/>
  <c r="AF37" i="5"/>
  <c r="AF40" s="1"/>
  <c r="AG36" s="1"/>
  <c r="AF37" i="6"/>
  <c r="AF40" s="1"/>
  <c r="BE30" i="10"/>
  <c r="BF32"/>
  <c r="BF30" i="6"/>
  <c r="BG32"/>
  <c r="E21" i="12"/>
  <c r="F21" s="1"/>
  <c r="AA28" i="8"/>
  <c r="D20" i="12"/>
  <c r="AD37" i="1"/>
  <c r="AD40" s="1"/>
  <c r="AE36" s="1"/>
  <c r="BF30" i="5"/>
  <c r="BG32"/>
  <c r="AA99"/>
  <c r="AA98"/>
  <c r="R20" i="12"/>
  <c r="AG21"/>
  <c r="AH21" s="1"/>
  <c r="S21"/>
  <c r="T21" s="1"/>
  <c r="AB99" i="11"/>
  <c r="AB32" i="8" s="1"/>
  <c r="AB98" i="11"/>
  <c r="AB25" i="8" s="1"/>
  <c r="AA99" i="1"/>
  <c r="AA98"/>
  <c r="BG32"/>
  <c r="BF30"/>
  <c r="AF20" i="12"/>
  <c r="AA98" i="10"/>
  <c r="AA99"/>
  <c r="AA99" i="11"/>
  <c r="AA98"/>
  <c r="AU20" i="12"/>
  <c r="AV20" s="1"/>
  <c r="AF37" i="10"/>
  <c r="AF40" s="1"/>
  <c r="AG36" s="1"/>
  <c r="AT19" i="12"/>
  <c r="AA21" i="8"/>
  <c r="BF32" i="11"/>
  <c r="BE30"/>
  <c r="BI20" i="12"/>
  <c r="BJ20" s="1"/>
  <c r="BQ25" l="1"/>
  <c r="BR25" s="1"/>
  <c r="BN26" s="1"/>
  <c r="BB22"/>
  <c r="BA21"/>
  <c r="AN22"/>
  <c r="AM21"/>
  <c r="Z22"/>
  <c r="Y21"/>
  <c r="L22"/>
  <c r="K21"/>
  <c r="AE37" i="1"/>
  <c r="AE40" s="1"/>
  <c r="AF36" s="1"/>
  <c r="AG36" i="6"/>
  <c r="E145" i="2"/>
  <c r="AG37" i="11"/>
  <c r="AG40" s="1"/>
  <c r="AI21" i="12"/>
  <c r="AE22" s="1"/>
  <c r="AA24" i="8"/>
  <c r="AA29"/>
  <c r="BG32" i="10"/>
  <c r="BF30"/>
  <c r="AA25" i="8"/>
  <c r="U21" i="12"/>
  <c r="Q22" s="1"/>
  <c r="BG30" i="5"/>
  <c r="BH32"/>
  <c r="AG37"/>
  <c r="AG40" s="1"/>
  <c r="AW20" i="12"/>
  <c r="AS21" s="1"/>
  <c r="BK20"/>
  <c r="BG21" s="1"/>
  <c r="AA32" i="8"/>
  <c r="BH32" i="1"/>
  <c r="BG30"/>
  <c r="G21" i="12"/>
  <c r="C22" s="1"/>
  <c r="AA23" i="8"/>
  <c r="AA30"/>
  <c r="AG37" i="10"/>
  <c r="AG40" s="1"/>
  <c r="BG30" i="6"/>
  <c r="BH32"/>
  <c r="BF30" i="11"/>
  <c r="BG32"/>
  <c r="AA31" i="8"/>
  <c r="AA22"/>
  <c r="BP26" i="12" l="1"/>
  <c r="BO25"/>
  <c r="BC22"/>
  <c r="BD22" s="1"/>
  <c r="AZ23" s="1"/>
  <c r="AO22"/>
  <c r="AP22" s="1"/>
  <c r="AL23" s="1"/>
  <c r="AA22"/>
  <c r="AB22" s="1"/>
  <c r="X23" s="1"/>
  <c r="M22"/>
  <c r="N22" s="1"/>
  <c r="J23" s="1"/>
  <c r="AA33" i="8"/>
  <c r="BH20" i="12"/>
  <c r="R21"/>
  <c r="BH30" i="6"/>
  <c r="BI32"/>
  <c r="E22" i="12"/>
  <c r="F22" s="1"/>
  <c r="AG22"/>
  <c r="AH22" s="1"/>
  <c r="D21"/>
  <c r="S22"/>
  <c r="T22" s="1"/>
  <c r="AF21"/>
  <c r="BH32" i="11"/>
  <c r="BG30"/>
  <c r="BI32" i="1"/>
  <c r="BH30"/>
  <c r="AT20" i="12"/>
  <c r="BH32" i="10"/>
  <c r="BG30"/>
  <c r="AG37" i="6"/>
  <c r="AG40" s="1"/>
  <c r="AH36" s="1"/>
  <c r="AU21" i="12"/>
  <c r="AV21" s="1"/>
  <c r="I145" i="2"/>
  <c r="AH36" i="5"/>
  <c r="AF37" i="1"/>
  <c r="AF40" s="1"/>
  <c r="K145" i="2"/>
  <c r="AH36" i="10"/>
  <c r="M145" i="2"/>
  <c r="AH36" i="11"/>
  <c r="BI21" i="12"/>
  <c r="BJ21" s="1"/>
  <c r="BH30" i="5"/>
  <c r="BI32"/>
  <c r="AA26" i="8"/>
  <c r="BQ26" i="12" l="1"/>
  <c r="BR26" s="1"/>
  <c r="BN27" s="1"/>
  <c r="BB23"/>
  <c r="BA22"/>
  <c r="AN23"/>
  <c r="AM22"/>
  <c r="Z23"/>
  <c r="Y22"/>
  <c r="L23"/>
  <c r="K22"/>
  <c r="G145" i="2"/>
  <c r="AG36" i="1"/>
  <c r="AH37" i="6"/>
  <c r="AH40" s="1"/>
  <c r="AI36" s="1"/>
  <c r="BI32" i="10"/>
  <c r="BH30"/>
  <c r="AI22" i="12"/>
  <c r="AE23" s="1"/>
  <c r="AH37" i="10"/>
  <c r="AH40" s="1"/>
  <c r="AI36" s="1"/>
  <c r="G22" i="12"/>
  <c r="C23" s="1"/>
  <c r="BI32" i="11"/>
  <c r="BH30"/>
  <c r="AA59" i="8"/>
  <c r="AH37" i="11"/>
  <c r="AH40" s="1"/>
  <c r="AI36" s="1"/>
  <c r="BJ32" i="5"/>
  <c r="BI30"/>
  <c r="AH37"/>
  <c r="AH40" s="1"/>
  <c r="AI36" s="1"/>
  <c r="U22" i="12"/>
  <c r="Q23" s="1"/>
  <c r="BJ32" i="1"/>
  <c r="BI30"/>
  <c r="BJ32" i="6"/>
  <c r="BI30"/>
  <c r="AW21" i="12"/>
  <c r="AS22" s="1"/>
  <c r="BK21"/>
  <c r="BG22" s="1"/>
  <c r="BP27" l="1"/>
  <c r="BO26"/>
  <c r="BC23"/>
  <c r="BD23" s="1"/>
  <c r="AZ24" s="1"/>
  <c r="AO23"/>
  <c r="AP23" s="1"/>
  <c r="AL24" s="1"/>
  <c r="AA23"/>
  <c r="AB23" s="1"/>
  <c r="X24" s="1"/>
  <c r="M23"/>
  <c r="N23" s="1"/>
  <c r="J24" s="1"/>
  <c r="D22"/>
  <c r="AI37" i="6"/>
  <c r="AI40" s="1"/>
  <c r="AJ36" s="1"/>
  <c r="AI37" i="5"/>
  <c r="AI40" s="1"/>
  <c r="AJ36" s="1"/>
  <c r="AI37" i="11"/>
  <c r="AI40" s="1"/>
  <c r="AJ36" s="1"/>
  <c r="AI37" i="10"/>
  <c r="AI40" s="1"/>
  <c r="AJ36" s="1"/>
  <c r="BJ32"/>
  <c r="BI30"/>
  <c r="R22" i="12"/>
  <c r="BI22"/>
  <c r="BJ22" s="1"/>
  <c r="AA65" i="8"/>
  <c r="AA64"/>
  <c r="AA60"/>
  <c r="AA61" s="1"/>
  <c r="AB57" s="1"/>
  <c r="S23" i="12"/>
  <c r="T23" s="1"/>
  <c r="BH21"/>
  <c r="BK32" i="6"/>
  <c r="BJ30"/>
  <c r="AG23" i="12"/>
  <c r="AH23" s="1"/>
  <c r="AG37" i="1"/>
  <c r="AG40" s="1"/>
  <c r="AH36" s="1"/>
  <c r="AU22" i="12"/>
  <c r="AV22" s="1"/>
  <c r="AT21"/>
  <c r="BJ32" i="11"/>
  <c r="BI30"/>
  <c r="BJ30" i="1"/>
  <c r="BK32"/>
  <c r="BJ30" i="5"/>
  <c r="BK32"/>
  <c r="E23" i="12"/>
  <c r="F23" s="1"/>
  <c r="AF22"/>
  <c r="BQ27" l="1"/>
  <c r="BR27" s="1"/>
  <c r="BN28" s="1"/>
  <c r="BB24"/>
  <c r="BA23"/>
  <c r="AM23"/>
  <c r="AN24"/>
  <c r="Z24"/>
  <c r="Y23"/>
  <c r="L24"/>
  <c r="K23"/>
  <c r="AJ37" i="11"/>
  <c r="AJ40" s="1"/>
  <c r="AK36" s="1"/>
  <c r="AJ37" i="5"/>
  <c r="AJ40" s="1"/>
  <c r="AK36" s="1"/>
  <c r="AH37" i="1"/>
  <c r="AH40" s="1"/>
  <c r="AI36" s="1"/>
  <c r="AJ37" i="6"/>
  <c r="AJ40" s="1"/>
  <c r="AK36" s="1"/>
  <c r="AJ37" i="10"/>
  <c r="AJ40"/>
  <c r="AK36" s="1"/>
  <c r="BJ30" i="11"/>
  <c r="BK32"/>
  <c r="AI23" i="12"/>
  <c r="AE24" s="1"/>
  <c r="G23"/>
  <c r="C24" s="1"/>
  <c r="U23"/>
  <c r="Q24" s="1"/>
  <c r="BL32" i="5"/>
  <c r="BK30"/>
  <c r="AA69" i="8"/>
  <c r="AA68"/>
  <c r="BK30" i="1"/>
  <c r="BL32"/>
  <c r="BL32" i="6"/>
  <c r="BK30"/>
  <c r="BJ30" i="10"/>
  <c r="BK32"/>
  <c r="AW22" i="12"/>
  <c r="AS23" s="1"/>
  <c r="AA41" i="8"/>
  <c r="AB58"/>
  <c r="BK22" i="12"/>
  <c r="BG23" s="1"/>
  <c r="BP28" l="1"/>
  <c r="BO27"/>
  <c r="BC24"/>
  <c r="BD24" s="1"/>
  <c r="AZ25" s="1"/>
  <c r="AO24"/>
  <c r="AP24" s="1"/>
  <c r="AL25" s="1"/>
  <c r="AA24"/>
  <c r="AB24" s="1"/>
  <c r="X25" s="1"/>
  <c r="M24"/>
  <c r="N24" s="1"/>
  <c r="J25" s="1"/>
  <c r="AT22"/>
  <c r="AK37" i="6"/>
  <c r="AK40" s="1"/>
  <c r="AL36" s="1"/>
  <c r="AK37" i="5"/>
  <c r="AK40" s="1"/>
  <c r="AL36" s="1"/>
  <c r="BI23" i="12"/>
  <c r="BJ23" s="1"/>
  <c r="E24"/>
  <c r="F24" s="1"/>
  <c r="BH22"/>
  <c r="BK30" i="10"/>
  <c r="BL32"/>
  <c r="AA42" i="8"/>
  <c r="AA71"/>
  <c r="D23" i="12"/>
  <c r="BM32" i="6"/>
  <c r="BL30"/>
  <c r="BK30" i="11"/>
  <c r="BL32"/>
  <c r="BM32" i="5"/>
  <c r="BL30"/>
  <c r="AI37" i="1"/>
  <c r="AI40" s="1"/>
  <c r="AJ36" s="1"/>
  <c r="AA47" i="8"/>
  <c r="S24" i="12"/>
  <c r="T24" s="1"/>
  <c r="AK37" i="10"/>
  <c r="AK40" s="1"/>
  <c r="AL36" s="1"/>
  <c r="AK37" i="11"/>
  <c r="AK40" s="1"/>
  <c r="AL36" s="1"/>
  <c r="AG24" i="12"/>
  <c r="AH24" s="1"/>
  <c r="AF23"/>
  <c r="AU23"/>
  <c r="AV23" s="1"/>
  <c r="BL30" i="1"/>
  <c r="BM32"/>
  <c r="R23" i="12"/>
  <c r="BQ28" l="1"/>
  <c r="BR28" s="1"/>
  <c r="BN29" s="1"/>
  <c r="BB25"/>
  <c r="BA24"/>
  <c r="AN25"/>
  <c r="AM24"/>
  <c r="Y24"/>
  <c r="Z25"/>
  <c r="L25"/>
  <c r="K24"/>
  <c r="AL37" i="10"/>
  <c r="AL40" s="1"/>
  <c r="AM36" s="1"/>
  <c r="AJ37" i="1"/>
  <c r="AJ40" s="1"/>
  <c r="AK36" s="1"/>
  <c r="AL37" i="6"/>
  <c r="AL40" s="1"/>
  <c r="AM36" s="1"/>
  <c r="AL37" i="11"/>
  <c r="AL40" s="1"/>
  <c r="AM36" s="1"/>
  <c r="AL37" i="5"/>
  <c r="AL40" s="1"/>
  <c r="AM36" s="1"/>
  <c r="U24" i="12"/>
  <c r="Q25" s="1"/>
  <c r="BN32" i="5"/>
  <c r="BM30"/>
  <c r="AA74" i="8"/>
  <c r="AA75"/>
  <c r="G24" i="12"/>
  <c r="C25" s="1"/>
  <c r="AA48" i="8"/>
  <c r="BK23" i="12"/>
  <c r="BG24" s="1"/>
  <c r="BL30" i="10"/>
  <c r="BM32"/>
  <c r="BM30" i="1"/>
  <c r="BN32"/>
  <c r="BL30" i="11"/>
  <c r="BM32"/>
  <c r="AW23" i="12"/>
  <c r="AS24" s="1"/>
  <c r="AI24"/>
  <c r="AE25" s="1"/>
  <c r="BN32" i="6"/>
  <c r="BM30"/>
  <c r="BP29" i="12" l="1"/>
  <c r="BO28"/>
  <c r="BC25"/>
  <c r="BD25" s="1"/>
  <c r="AZ26" s="1"/>
  <c r="AO25"/>
  <c r="AP25" s="1"/>
  <c r="AL26" s="1"/>
  <c r="AA25"/>
  <c r="AB25" s="1"/>
  <c r="X26" s="1"/>
  <c r="M25"/>
  <c r="N25" s="1"/>
  <c r="J26" s="1"/>
  <c r="AF24"/>
  <c r="AM37" i="5"/>
  <c r="AM40" s="1"/>
  <c r="AN36" s="1"/>
  <c r="AM37" i="11"/>
  <c r="AM40" s="1"/>
  <c r="AN36" s="1"/>
  <c r="AK37" i="1"/>
  <c r="AK40"/>
  <c r="AL36" s="1"/>
  <c r="AM37" i="10"/>
  <c r="AM40"/>
  <c r="AN36" s="1"/>
  <c r="AG25" i="12"/>
  <c r="AH25" s="1"/>
  <c r="BN30" i="5"/>
  <c r="BO32"/>
  <c r="BO32" i="1"/>
  <c r="BN30"/>
  <c r="BN30" i="6"/>
  <c r="BO32"/>
  <c r="E25" i="12"/>
  <c r="F25" s="1"/>
  <c r="BM30" i="10"/>
  <c r="BN32"/>
  <c r="BI24" i="12"/>
  <c r="BJ24" s="1"/>
  <c r="AT23"/>
  <c r="BH23"/>
  <c r="D24"/>
  <c r="AM37" i="6"/>
  <c r="AM40" s="1"/>
  <c r="AN36" s="1"/>
  <c r="AU24" i="12"/>
  <c r="AV24" s="1"/>
  <c r="BN32" i="11"/>
  <c r="BM30"/>
  <c r="AA79" i="8"/>
  <c r="S25" i="12"/>
  <c r="T25" s="1"/>
  <c r="R24"/>
  <c r="AA43" i="8"/>
  <c r="AA78"/>
  <c r="K25" i="12" l="1"/>
  <c r="BQ29"/>
  <c r="BR29" s="1"/>
  <c r="BN30" s="1"/>
  <c r="BB26"/>
  <c r="BA25"/>
  <c r="AN26"/>
  <c r="AM25"/>
  <c r="Z26"/>
  <c r="Y25"/>
  <c r="L26"/>
  <c r="AN37" i="6"/>
  <c r="AN40" s="1"/>
  <c r="AO36" s="1"/>
  <c r="AN37" i="11"/>
  <c r="AN40" s="1"/>
  <c r="AO36" s="1"/>
  <c r="BP32" i="1"/>
  <c r="BO30"/>
  <c r="BN30" i="11"/>
  <c r="BO32"/>
  <c r="G25" i="12"/>
  <c r="C26" s="1"/>
  <c r="AA82" i="8"/>
  <c r="BO32" i="10"/>
  <c r="BN30"/>
  <c r="AN37"/>
  <c r="AN40" s="1"/>
  <c r="AO36" s="1"/>
  <c r="BO30" i="5"/>
  <c r="BP32"/>
  <c r="AL37" i="1"/>
  <c r="AL40" s="1"/>
  <c r="AM36" s="1"/>
  <c r="U25" i="12"/>
  <c r="Q26" s="1"/>
  <c r="AI25"/>
  <c r="AE26" s="1"/>
  <c r="AA83" i="8"/>
  <c r="AW24" i="12"/>
  <c r="AS25" s="1"/>
  <c r="BO30" i="6"/>
  <c r="BP32"/>
  <c r="AN37" i="5"/>
  <c r="AN40" s="1"/>
  <c r="AO36" s="1"/>
  <c r="AA49" i="8"/>
  <c r="AA44"/>
  <c r="BK24" i="12"/>
  <c r="BG25" s="1"/>
  <c r="BP30" l="1"/>
  <c r="BO29"/>
  <c r="BC26"/>
  <c r="BD26" s="1"/>
  <c r="AZ27" s="1"/>
  <c r="AO26"/>
  <c r="AP26" s="1"/>
  <c r="AL27" s="1"/>
  <c r="AA26"/>
  <c r="AB26" s="1"/>
  <c r="X27" s="1"/>
  <c r="M26"/>
  <c r="N26" s="1"/>
  <c r="J27" s="1"/>
  <c r="D25"/>
  <c r="AT24"/>
  <c r="R25"/>
  <c r="AO37" i="10"/>
  <c r="AO40" s="1"/>
  <c r="AP36" s="1"/>
  <c r="AO37" i="11"/>
  <c r="AO40" s="1"/>
  <c r="AP36" s="1"/>
  <c r="AM37" i="1"/>
  <c r="AM40" s="1"/>
  <c r="AN36" s="1"/>
  <c r="BP32" i="10"/>
  <c r="BO30"/>
  <c r="BP30" i="6"/>
  <c r="BQ32"/>
  <c r="AG26" i="12"/>
  <c r="AH26" s="1"/>
  <c r="BP32" i="11"/>
  <c r="BO30"/>
  <c r="BI25" i="12"/>
  <c r="BJ25" s="1"/>
  <c r="BH24"/>
  <c r="AU25"/>
  <c r="AV25" s="1"/>
  <c r="AF25"/>
  <c r="AO37" i="6"/>
  <c r="AO40" s="1"/>
  <c r="AP36" s="1"/>
  <c r="AO37" i="5"/>
  <c r="AO40" s="1"/>
  <c r="AP36" s="1"/>
  <c r="BQ32" i="1"/>
  <c r="BP30"/>
  <c r="BP30" i="5"/>
  <c r="BQ32"/>
  <c r="AA50" i="8"/>
  <c r="AA45"/>
  <c r="S26" i="12"/>
  <c r="T26" s="1"/>
  <c r="E26"/>
  <c r="F26" s="1"/>
  <c r="K26" l="1"/>
  <c r="BQ30"/>
  <c r="BR30" s="1"/>
  <c r="BN31" s="1"/>
  <c r="BB27"/>
  <c r="BA26"/>
  <c r="AM26"/>
  <c r="AN27"/>
  <c r="Z27"/>
  <c r="Y26"/>
  <c r="L27"/>
  <c r="AN37" i="1"/>
  <c r="AN40" s="1"/>
  <c r="AO36" s="1"/>
  <c r="AP37" i="11"/>
  <c r="AP40" s="1"/>
  <c r="AQ36" s="1"/>
  <c r="AP37" i="10"/>
  <c r="AP40" s="1"/>
  <c r="AQ36" s="1"/>
  <c r="G26" i="12"/>
  <c r="C27" s="1"/>
  <c r="AP37" i="5"/>
  <c r="AP40" s="1"/>
  <c r="AQ36" s="1"/>
  <c r="AA51" i="8"/>
  <c r="BK25" i="12"/>
  <c r="BG26" s="1"/>
  <c r="BR32" i="5"/>
  <c r="BQ30"/>
  <c r="U26" i="12"/>
  <c r="Q27" s="1"/>
  <c r="BQ32" i="11"/>
  <c r="BP30"/>
  <c r="AP37" i="6"/>
  <c r="AP40" s="1"/>
  <c r="AQ36" s="1"/>
  <c r="BR32" i="1"/>
  <c r="BQ30"/>
  <c r="AW25" i="12"/>
  <c r="AS26" s="1"/>
  <c r="BQ30" i="6"/>
  <c r="BR32"/>
  <c r="BQ32" i="10"/>
  <c r="BP30"/>
  <c r="AI26" i="12"/>
  <c r="AE27" s="1"/>
  <c r="BP31" l="1"/>
  <c r="BO30"/>
  <c r="BC27"/>
  <c r="BD27" s="1"/>
  <c r="AZ28" s="1"/>
  <c r="AO27"/>
  <c r="AP27" s="1"/>
  <c r="AL28" s="1"/>
  <c r="AA27"/>
  <c r="AB27" s="1"/>
  <c r="X28" s="1"/>
  <c r="M27"/>
  <c r="N27" s="1"/>
  <c r="J28" s="1"/>
  <c r="R26"/>
  <c r="BH25"/>
  <c r="AQ37" i="10"/>
  <c r="AQ40" s="1"/>
  <c r="AR36" s="1"/>
  <c r="AQ37" i="5"/>
  <c r="AQ40" s="1"/>
  <c r="AR36" s="1"/>
  <c r="AQ37" i="11"/>
  <c r="AQ40"/>
  <c r="AR36" s="1"/>
  <c r="AO37" i="1"/>
  <c r="AO40" s="1"/>
  <c r="AP36" s="1"/>
  <c r="S27" i="12"/>
  <c r="T27" s="1"/>
  <c r="BI26"/>
  <c r="BJ26" s="1"/>
  <c r="D26"/>
  <c r="AU26"/>
  <c r="AV26" s="1"/>
  <c r="BR30" i="5"/>
  <c r="BS32"/>
  <c r="AT25" i="12"/>
  <c r="BR30" i="1"/>
  <c r="BS32"/>
  <c r="E27" i="12"/>
  <c r="F27" s="1"/>
  <c r="AA52" i="8"/>
  <c r="BR32" i="11"/>
  <c r="BQ30"/>
  <c r="BR30" i="6"/>
  <c r="BS32"/>
  <c r="AG27" i="12"/>
  <c r="AH27" s="1"/>
  <c r="AF26"/>
  <c r="AQ37" i="6"/>
  <c r="AQ40" s="1"/>
  <c r="AR36" s="1"/>
  <c r="BR32" i="10"/>
  <c r="BQ30"/>
  <c r="BQ31" i="12" l="1"/>
  <c r="BR31" s="1"/>
  <c r="BN32" s="1"/>
  <c r="BB28"/>
  <c r="BA27"/>
  <c r="AM27"/>
  <c r="AN28"/>
  <c r="Z28"/>
  <c r="Y27"/>
  <c r="L28"/>
  <c r="K27"/>
  <c r="AR37" i="5"/>
  <c r="AR40" s="1"/>
  <c r="AS36" s="1"/>
  <c r="AR37" i="6"/>
  <c r="AR40" s="1"/>
  <c r="AS36" s="1"/>
  <c r="BK26" i="12"/>
  <c r="BG27" s="1"/>
  <c r="AP37" i="1"/>
  <c r="AP40" s="1"/>
  <c r="AQ36" s="1"/>
  <c r="AI27" i="12"/>
  <c r="AE28" s="1"/>
  <c r="BR30" i="10"/>
  <c r="BS32"/>
  <c r="BS30" i="1"/>
  <c r="BT32"/>
  <c r="BT32" i="5"/>
  <c r="BS30"/>
  <c r="AR37" i="11"/>
  <c r="AR40"/>
  <c r="AS36" s="1"/>
  <c r="AR37" i="10"/>
  <c r="AR40" s="1"/>
  <c r="AS36" s="1"/>
  <c r="BR30" i="11"/>
  <c r="BS32"/>
  <c r="R27" i="12"/>
  <c r="U27"/>
  <c r="Q28" s="1"/>
  <c r="BT32" i="6"/>
  <c r="BS30"/>
  <c r="AW26" i="12"/>
  <c r="AS27" s="1"/>
  <c r="G27"/>
  <c r="C28" s="1"/>
  <c r="BP32" l="1"/>
  <c r="BO31"/>
  <c r="BC28"/>
  <c r="BD28" s="1"/>
  <c r="AZ29" s="1"/>
  <c r="AO28"/>
  <c r="AP28" s="1"/>
  <c r="AL29" s="1"/>
  <c r="AA28"/>
  <c r="AB28" s="1"/>
  <c r="X29" s="1"/>
  <c r="M28"/>
  <c r="N28" s="1"/>
  <c r="J29" s="1"/>
  <c r="AS37" i="10"/>
  <c r="AS40" s="1"/>
  <c r="AT36" s="1"/>
  <c r="AS37" i="6"/>
  <c r="AS40" s="1"/>
  <c r="AT36" s="1"/>
  <c r="AS37" i="5"/>
  <c r="AS40" s="1"/>
  <c r="AT36" s="1"/>
  <c r="BI27" i="12"/>
  <c r="BJ27" s="1"/>
  <c r="BT30" i="1"/>
  <c r="BU32"/>
  <c r="BS30" i="11"/>
  <c r="BT32"/>
  <c r="AT26" i="12"/>
  <c r="BS30" i="10"/>
  <c r="BT32"/>
  <c r="AQ37" i="1"/>
  <c r="AQ40" s="1"/>
  <c r="AR36" s="1"/>
  <c r="AU27" i="12"/>
  <c r="AV27" s="1"/>
  <c r="BH26"/>
  <c r="BU32" i="6"/>
  <c r="BT30"/>
  <c r="AS37" i="11"/>
  <c r="AS40" s="1"/>
  <c r="AT36" s="1"/>
  <c r="AG28" i="12"/>
  <c r="AH28" s="1"/>
  <c r="E28"/>
  <c r="F28" s="1"/>
  <c r="D27"/>
  <c r="S28"/>
  <c r="T28" s="1"/>
  <c r="BU32" i="5"/>
  <c r="BT30"/>
  <c r="AF27" i="12"/>
  <c r="BQ32" l="1"/>
  <c r="BR32" s="1"/>
  <c r="BN33" s="1"/>
  <c r="BB29"/>
  <c r="BA28"/>
  <c r="AM28"/>
  <c r="AN29"/>
  <c r="Z29"/>
  <c r="Y28"/>
  <c r="L29"/>
  <c r="K28"/>
  <c r="AT37" i="11"/>
  <c r="AT40" s="1"/>
  <c r="AU36" s="1"/>
  <c r="AT37" i="5"/>
  <c r="AT40" s="1"/>
  <c r="AU36" s="1"/>
  <c r="AT37" i="6"/>
  <c r="AT40"/>
  <c r="AU36" s="1"/>
  <c r="AT37" i="10"/>
  <c r="AT40" s="1"/>
  <c r="AU36" s="1"/>
  <c r="BK27" i="12"/>
  <c r="BG28" s="1"/>
  <c r="BV32" i="6"/>
  <c r="BU30"/>
  <c r="BT30" i="10"/>
  <c r="BU32"/>
  <c r="AI28" i="12"/>
  <c r="AE29" s="1"/>
  <c r="BT30" i="11"/>
  <c r="BU32"/>
  <c r="AR37" i="1"/>
  <c r="AR40" s="1"/>
  <c r="AS36" s="1"/>
  <c r="G28" i="12"/>
  <c r="C29" s="1"/>
  <c r="BV32" i="5"/>
  <c r="BU30"/>
  <c r="BU30" i="1"/>
  <c r="BV32"/>
  <c r="AW27" i="12"/>
  <c r="AS28" s="1"/>
  <c r="U28"/>
  <c r="Q29" s="1"/>
  <c r="BP33" l="1"/>
  <c r="BO32"/>
  <c r="BC29"/>
  <c r="BD29" s="1"/>
  <c r="AZ30" s="1"/>
  <c r="AO29"/>
  <c r="AP29" s="1"/>
  <c r="AL30" s="1"/>
  <c r="AA29"/>
  <c r="AB29" s="1"/>
  <c r="X30" s="1"/>
  <c r="M29"/>
  <c r="N29" s="1"/>
  <c r="J30" s="1"/>
  <c r="AU37" i="10"/>
  <c r="AU40" s="1"/>
  <c r="AV36" s="1"/>
  <c r="AS37" i="1"/>
  <c r="AS40" s="1"/>
  <c r="AT36" s="1"/>
  <c r="AU37" i="5"/>
  <c r="AU40" s="1"/>
  <c r="AV36" s="1"/>
  <c r="AU37" i="11"/>
  <c r="AU40" s="1"/>
  <c r="AV36" s="1"/>
  <c r="S29" i="12"/>
  <c r="T29" s="1"/>
  <c r="BV32" i="11"/>
  <c r="BU30"/>
  <c r="BU30" i="10"/>
  <c r="BV32"/>
  <c r="R28" i="12"/>
  <c r="BV30" i="5"/>
  <c r="BW32"/>
  <c r="BI28" i="12"/>
  <c r="BJ28" s="1"/>
  <c r="E29"/>
  <c r="F29" s="1"/>
  <c r="AT27"/>
  <c r="D28"/>
  <c r="BH27"/>
  <c r="AU37" i="6"/>
  <c r="AU39" s="1"/>
  <c r="BV30"/>
  <c r="BW32"/>
  <c r="AG29" i="12"/>
  <c r="AH29" s="1"/>
  <c r="AU28"/>
  <c r="AV28" s="1"/>
  <c r="BW32" i="1"/>
  <c r="BV30"/>
  <c r="AF28" i="12"/>
  <c r="BQ33" l="1"/>
  <c r="BR33" s="1"/>
  <c r="BN34" s="1"/>
  <c r="BB30"/>
  <c r="BA29"/>
  <c r="AN30"/>
  <c r="AM29"/>
  <c r="Z30"/>
  <c r="Y29"/>
  <c r="L30"/>
  <c r="K29"/>
  <c r="AT37" i="1"/>
  <c r="AT40" s="1"/>
  <c r="AU36" s="1"/>
  <c r="AU72" i="6"/>
  <c r="E147" i="2"/>
  <c r="X39" i="6"/>
  <c r="AU40"/>
  <c r="AV36" s="1"/>
  <c r="AV37" i="10"/>
  <c r="AV39" s="1"/>
  <c r="AV37" i="11"/>
  <c r="AV39" s="1"/>
  <c r="AV37" i="5"/>
  <c r="AV39" s="1"/>
  <c r="BV30" i="11"/>
  <c r="BW32"/>
  <c r="G29" i="12"/>
  <c r="C30" s="1"/>
  <c r="AI29"/>
  <c r="AE30" s="1"/>
  <c r="BK28"/>
  <c r="BG29" s="1"/>
  <c r="BW30" i="6"/>
  <c r="BX32"/>
  <c r="BX32" i="1"/>
  <c r="BW30"/>
  <c r="AW28" i="12"/>
  <c r="AS29" s="1"/>
  <c r="BW32" i="10"/>
  <c r="BV30"/>
  <c r="BW30" i="5"/>
  <c r="BX32"/>
  <c r="U29" i="12"/>
  <c r="Q30" s="1"/>
  <c r="BP34" l="1"/>
  <c r="BO33"/>
  <c r="BC30"/>
  <c r="BD30" s="1"/>
  <c r="AZ31" s="1"/>
  <c r="AO30"/>
  <c r="AP30" s="1"/>
  <c r="AL31" s="1"/>
  <c r="AA30"/>
  <c r="AB30" s="1"/>
  <c r="X31" s="1"/>
  <c r="M30"/>
  <c r="N30" s="1"/>
  <c r="J31" s="1"/>
  <c r="AF29"/>
  <c r="D29"/>
  <c r="AV72" i="10"/>
  <c r="X39"/>
  <c r="AV40"/>
  <c r="AW36" s="1"/>
  <c r="AV72" i="5"/>
  <c r="X39"/>
  <c r="AV40"/>
  <c r="AW36" s="1"/>
  <c r="AU37" i="1"/>
  <c r="AU39" s="1"/>
  <c r="E30" i="12"/>
  <c r="F30" s="1"/>
  <c r="BX32" i="10"/>
  <c r="BW30"/>
  <c r="BX30" i="6"/>
  <c r="BY32"/>
  <c r="R29" i="12"/>
  <c r="AT28"/>
  <c r="AV72" i="11"/>
  <c r="X39"/>
  <c r="S30" i="12"/>
  <c r="T30" s="1"/>
  <c r="BX30" i="5"/>
  <c r="BY32"/>
  <c r="AV40" i="11"/>
  <c r="AW36" s="1"/>
  <c r="X72" i="6"/>
  <c r="AU76"/>
  <c r="AU29" i="12"/>
  <c r="AV29" s="1"/>
  <c r="BX32" i="11"/>
  <c r="BW30"/>
  <c r="BI29" i="12"/>
  <c r="BJ29" s="1"/>
  <c r="BH28"/>
  <c r="BY32" i="1"/>
  <c r="BX30"/>
  <c r="AV37" i="6"/>
  <c r="AV40" s="1"/>
  <c r="AW36" s="1"/>
  <c r="AG30" i="12"/>
  <c r="AH30" s="1"/>
  <c r="BQ34" l="1"/>
  <c r="BR34" s="1"/>
  <c r="BN35" s="1"/>
  <c r="BB31"/>
  <c r="BA30"/>
  <c r="AN31"/>
  <c r="AM30"/>
  <c r="Z31"/>
  <c r="Y30"/>
  <c r="L31"/>
  <c r="K30"/>
  <c r="AU72" i="1"/>
  <c r="G147" i="2"/>
  <c r="X39" i="1"/>
  <c r="AU40"/>
  <c r="AV36" s="1"/>
  <c r="AI30" i="12"/>
  <c r="AE31" s="1"/>
  <c r="BY32" i="10"/>
  <c r="BX30"/>
  <c r="AW37" i="6"/>
  <c r="AW40" s="1"/>
  <c r="AX36" s="1"/>
  <c r="BK29" i="12"/>
  <c r="BG30" s="1"/>
  <c r="AW37" i="5"/>
  <c r="AW40"/>
  <c r="AX36" s="1"/>
  <c r="BZ32" i="1"/>
  <c r="BY30"/>
  <c r="AW37" i="11"/>
  <c r="AW40" s="1"/>
  <c r="AX36" s="1"/>
  <c r="X72" i="5"/>
  <c r="AV76"/>
  <c r="X72" i="11"/>
  <c r="AV76"/>
  <c r="BY32"/>
  <c r="BX30"/>
  <c r="BZ32" i="5"/>
  <c r="BY30"/>
  <c r="BZ32" i="6"/>
  <c r="BY30"/>
  <c r="AW37" i="10"/>
  <c r="AW40" s="1"/>
  <c r="AX36" s="1"/>
  <c r="X76" i="6"/>
  <c r="AU78"/>
  <c r="G30" i="12"/>
  <c r="C31" s="1"/>
  <c r="AT29"/>
  <c r="AW29"/>
  <c r="AS30" s="1"/>
  <c r="U30"/>
  <c r="Q31" s="1"/>
  <c r="X72" i="10"/>
  <c r="AV76"/>
  <c r="BP35" i="12" l="1"/>
  <c r="BO34"/>
  <c r="BC31"/>
  <c r="BD31" s="1"/>
  <c r="AZ32" s="1"/>
  <c r="AO31"/>
  <c r="AP31" s="1"/>
  <c r="AL32" s="1"/>
  <c r="AA31"/>
  <c r="AB31" s="1"/>
  <c r="X32" s="1"/>
  <c r="M31"/>
  <c r="N31" s="1"/>
  <c r="J32" s="1"/>
  <c r="S31"/>
  <c r="T31" s="1"/>
  <c r="E31"/>
  <c r="F31" s="1"/>
  <c r="X76" i="5"/>
  <c r="AV78"/>
  <c r="BI30" i="12"/>
  <c r="BJ30" s="1"/>
  <c r="R30"/>
  <c r="D30"/>
  <c r="CA32" i="6"/>
  <c r="BZ30"/>
  <c r="BH29" i="12"/>
  <c r="BZ32" i="10"/>
  <c r="BY30"/>
  <c r="AG31" i="12"/>
  <c r="AH31" s="1"/>
  <c r="AF30"/>
  <c r="AU30"/>
  <c r="AV30" s="1"/>
  <c r="AU90" i="6"/>
  <c r="AU94" s="1"/>
  <c r="X8"/>
  <c r="E44" i="2" s="1"/>
  <c r="X78" i="6"/>
  <c r="AV37" i="1"/>
  <c r="AV40" s="1"/>
  <c r="AW36" s="1"/>
  <c r="BZ32" i="11"/>
  <c r="BY30"/>
  <c r="BZ30" i="1"/>
  <c r="CA32"/>
  <c r="AX37" i="6"/>
  <c r="AX40" s="1"/>
  <c r="AY36" s="1"/>
  <c r="BZ30" i="5"/>
  <c r="CA32"/>
  <c r="X76" i="10"/>
  <c r="AV78"/>
  <c r="AX37"/>
  <c r="AX40" s="1"/>
  <c r="AY36" s="1"/>
  <c r="X76" i="11"/>
  <c r="AV78"/>
  <c r="AX37" i="5"/>
  <c r="AX40" s="1"/>
  <c r="AY36" s="1"/>
  <c r="AX37" i="11"/>
  <c r="AX40" s="1"/>
  <c r="AY36" s="1"/>
  <c r="X72" i="1"/>
  <c r="AU76"/>
  <c r="BQ35" i="12" l="1"/>
  <c r="BR35" s="1"/>
  <c r="BN36" s="1"/>
  <c r="BB32"/>
  <c r="BA31"/>
  <c r="AN32"/>
  <c r="AM31"/>
  <c r="Y31"/>
  <c r="Z32"/>
  <c r="L32"/>
  <c r="K31"/>
  <c r="AY37" i="6"/>
  <c r="AY40" s="1"/>
  <c r="AZ36" s="1"/>
  <c r="AY37" i="5"/>
  <c r="AY40" s="1"/>
  <c r="AZ36" s="1"/>
  <c r="AY37" i="11"/>
  <c r="AY40" s="1"/>
  <c r="AZ36" s="1"/>
  <c r="X76" i="1"/>
  <c r="AU78"/>
  <c r="AW30" i="12"/>
  <c r="AS31" s="1"/>
  <c r="AI31"/>
  <c r="AE32" s="1"/>
  <c r="BK30"/>
  <c r="BG31" s="1"/>
  <c r="BZ30" i="11"/>
  <c r="CA32"/>
  <c r="AV90" i="5"/>
  <c r="AV94" s="1"/>
  <c r="X8"/>
  <c r="I44" i="2" s="1"/>
  <c r="X78" i="5"/>
  <c r="AV90" i="11"/>
  <c r="AV94" s="1"/>
  <c r="X8"/>
  <c r="M44" i="2" s="1"/>
  <c r="X78" i="11"/>
  <c r="AW37" i="1"/>
  <c r="AW40" s="1"/>
  <c r="AX36" s="1"/>
  <c r="BZ30" i="10"/>
  <c r="CA32"/>
  <c r="CB32" i="6"/>
  <c r="CA30"/>
  <c r="D31" i="12"/>
  <c r="G31"/>
  <c r="C32" s="1"/>
  <c r="U31"/>
  <c r="Q32" s="1"/>
  <c r="CB32" i="5"/>
  <c r="CA30"/>
  <c r="AY37" i="10"/>
  <c r="AY40" s="1"/>
  <c r="AZ36" s="1"/>
  <c r="AV90"/>
  <c r="AV94" s="1"/>
  <c r="X8"/>
  <c r="K44" i="2" s="1"/>
  <c r="X78" i="10"/>
  <c r="CA30" i="1"/>
  <c r="CB32"/>
  <c r="BP36" i="12" l="1"/>
  <c r="BO35"/>
  <c r="BC32"/>
  <c r="BD32" s="1"/>
  <c r="AZ33" s="1"/>
  <c r="AO32"/>
  <c r="AP32" s="1"/>
  <c r="AL33" s="1"/>
  <c r="AA32"/>
  <c r="AB32" s="1"/>
  <c r="X33" s="1"/>
  <c r="M32"/>
  <c r="N32" s="1"/>
  <c r="J33" s="1"/>
  <c r="BH30"/>
  <c r="AZ37" i="10"/>
  <c r="AZ40" s="1"/>
  <c r="BA36" s="1"/>
  <c r="AZ37" i="6"/>
  <c r="AZ40" s="1"/>
  <c r="BA36" s="1"/>
  <c r="CB30" i="1"/>
  <c r="CC32"/>
  <c r="CC32" i="5"/>
  <c r="CB30"/>
  <c r="CC32" i="6"/>
  <c r="CB30"/>
  <c r="S32" i="12"/>
  <c r="T32" s="1"/>
  <c r="AG32"/>
  <c r="AH32" s="1"/>
  <c r="AZ37" i="11"/>
  <c r="AZ40" s="1"/>
  <c r="BA36" s="1"/>
  <c r="R31" i="12"/>
  <c r="AF31"/>
  <c r="AX37" i="1"/>
  <c r="AX40" s="1"/>
  <c r="AY36" s="1"/>
  <c r="AU31" i="12"/>
  <c r="AV31" s="1"/>
  <c r="AT30"/>
  <c r="AZ37" i="5"/>
  <c r="AZ40" s="1"/>
  <c r="BA36" s="1"/>
  <c r="E32" i="12"/>
  <c r="F32" s="1"/>
  <c r="CA30" i="10"/>
  <c r="CB32"/>
  <c r="CA30" i="11"/>
  <c r="CB32"/>
  <c r="AU90" i="1"/>
  <c r="AU94" s="1"/>
  <c r="X78"/>
  <c r="X8"/>
  <c r="G44" i="2" s="1"/>
  <c r="BI31" i="12"/>
  <c r="BJ31" s="1"/>
  <c r="BQ36" l="1"/>
  <c r="BR36" s="1"/>
  <c r="BN37" s="1"/>
  <c r="BB33"/>
  <c r="BA32"/>
  <c r="AN33"/>
  <c r="AM32"/>
  <c r="Z33"/>
  <c r="Y32"/>
  <c r="L33"/>
  <c r="K32"/>
  <c r="BA37" i="5"/>
  <c r="BA40" s="1"/>
  <c r="BB36" s="1"/>
  <c r="BA37" i="6"/>
  <c r="BA40" s="1"/>
  <c r="BB36" s="1"/>
  <c r="BA37" i="10"/>
  <c r="BA40" s="1"/>
  <c r="BB36" s="1"/>
  <c r="BK31" i="12"/>
  <c r="BG32" s="1"/>
  <c r="CC30" i="1"/>
  <c r="CD32"/>
  <c r="AW31" i="12"/>
  <c r="AS32" s="1"/>
  <c r="G32"/>
  <c r="C33" s="1"/>
  <c r="BA37" i="11"/>
  <c r="BA40" s="1"/>
  <c r="BB36" s="1"/>
  <c r="U32" i="12"/>
  <c r="Q33" s="1"/>
  <c r="AI32"/>
  <c r="AE33" s="1"/>
  <c r="AY37" i="1"/>
  <c r="AY40" s="1"/>
  <c r="AZ36" s="1"/>
  <c r="CB30" i="11"/>
  <c r="CC32"/>
  <c r="CD32" i="6"/>
  <c r="CC30"/>
  <c r="CB30" i="10"/>
  <c r="CC32"/>
  <c r="CD32" i="5"/>
  <c r="CC30"/>
  <c r="BP37" i="12" l="1"/>
  <c r="BO36"/>
  <c r="BC33"/>
  <c r="BD33" s="1"/>
  <c r="AZ34" s="1"/>
  <c r="AO33"/>
  <c r="AP33" s="1"/>
  <c r="AL34" s="1"/>
  <c r="AA33"/>
  <c r="AB33" s="1"/>
  <c r="X34" s="1"/>
  <c r="M33"/>
  <c r="N33" s="1"/>
  <c r="J34" s="1"/>
  <c r="AF32"/>
  <c r="BB37" i="11"/>
  <c r="BB40" s="1"/>
  <c r="BC36" s="1"/>
  <c r="BB37" i="10"/>
  <c r="BB40" s="1"/>
  <c r="BC36" s="1"/>
  <c r="AZ37" i="1"/>
  <c r="AZ40" s="1"/>
  <c r="BA36" s="1"/>
  <c r="S33" i="12"/>
  <c r="T33" s="1"/>
  <c r="E33"/>
  <c r="F33" s="1"/>
  <c r="BB37" i="6"/>
  <c r="BB40" s="1"/>
  <c r="BC36" s="1"/>
  <c r="CC30" i="10"/>
  <c r="CD32"/>
  <c r="CE32" i="1"/>
  <c r="CD30"/>
  <c r="AG33" i="12"/>
  <c r="AH33" s="1"/>
  <c r="CD30" i="6"/>
  <c r="CE32"/>
  <c r="CD30" i="5"/>
  <c r="CE32"/>
  <c r="BI32" i="12"/>
  <c r="BJ32" s="1"/>
  <c r="R32"/>
  <c r="D32"/>
  <c r="BH31"/>
  <c r="CD32" i="11"/>
  <c r="CC30"/>
  <c r="AU32" i="12"/>
  <c r="AV32" s="1"/>
  <c r="BB37" i="5"/>
  <c r="BB40" s="1"/>
  <c r="BC36" s="1"/>
  <c r="AT31" i="12"/>
  <c r="BQ37" l="1"/>
  <c r="BR37" s="1"/>
  <c r="BN38" s="1"/>
  <c r="BB34"/>
  <c r="BA33"/>
  <c r="AN34"/>
  <c r="AM33"/>
  <c r="Z34"/>
  <c r="Y33"/>
  <c r="L34"/>
  <c r="K33"/>
  <c r="BC37" i="6"/>
  <c r="BC40" s="1"/>
  <c r="BD36" s="1"/>
  <c r="AI33" i="12"/>
  <c r="AE34" s="1"/>
  <c r="U33"/>
  <c r="Q34" s="1"/>
  <c r="BC37" i="11"/>
  <c r="BC40" s="1"/>
  <c r="BD36" s="1"/>
  <c r="CF32" i="1"/>
  <c r="CE30"/>
  <c r="BC37" i="5"/>
  <c r="BC40" s="1"/>
  <c r="BD36" s="1"/>
  <c r="CE32" i="10"/>
  <c r="CD30"/>
  <c r="AW32" i="12"/>
  <c r="AS33" s="1"/>
  <c r="BK32"/>
  <c r="BG33" s="1"/>
  <c r="BA37" i="1"/>
  <c r="BA40" s="1"/>
  <c r="BB36" s="1"/>
  <c r="CE30" i="5"/>
  <c r="CF32"/>
  <c r="CD30" i="11"/>
  <c r="CE32"/>
  <c r="CE30" i="6"/>
  <c r="CF32"/>
  <c r="BC37" i="10"/>
  <c r="BC40"/>
  <c r="BD36" s="1"/>
  <c r="G33" i="12"/>
  <c r="C34" s="1"/>
  <c r="BP38" l="1"/>
  <c r="BO37"/>
  <c r="BC34"/>
  <c r="BD34" s="1"/>
  <c r="AZ35" s="1"/>
  <c r="AO34"/>
  <c r="AP34" s="1"/>
  <c r="AL35" s="1"/>
  <c r="AA34"/>
  <c r="AB34" s="1"/>
  <c r="X35" s="1"/>
  <c r="M34"/>
  <c r="N34" s="1"/>
  <c r="J35" s="1"/>
  <c r="AT32"/>
  <c r="R33"/>
  <c r="D33"/>
  <c r="BB37" i="1"/>
  <c r="BB40" s="1"/>
  <c r="BC36" s="1"/>
  <c r="CF30" i="6"/>
  <c r="CG32"/>
  <c r="BH32" i="12"/>
  <c r="CG32" i="1"/>
  <c r="CF30"/>
  <c r="BD37" i="5"/>
  <c r="BD40" s="1"/>
  <c r="BE36" s="1"/>
  <c r="E34" i="12"/>
  <c r="F34" s="1"/>
  <c r="CF30" i="5"/>
  <c r="CG32"/>
  <c r="AU33" i="12"/>
  <c r="AV33" s="1"/>
  <c r="BD37" i="10"/>
  <c r="BD40" s="1"/>
  <c r="BE36" s="1"/>
  <c r="BI33" i="12"/>
  <c r="BJ33" s="1"/>
  <c r="AF33"/>
  <c r="CF32" i="11"/>
  <c r="CE30"/>
  <c r="BD37"/>
  <c r="BD40" s="1"/>
  <c r="BE36" s="1"/>
  <c r="BD37" i="6"/>
  <c r="BD40" s="1"/>
  <c r="BE36" s="1"/>
  <c r="AG34" i="12"/>
  <c r="AH34" s="1"/>
  <c r="CF32" i="10"/>
  <c r="CE30"/>
  <c r="S34" i="12"/>
  <c r="T34" s="1"/>
  <c r="BQ38" l="1"/>
  <c r="BR38" s="1"/>
  <c r="BN39" s="1"/>
  <c r="BB35"/>
  <c r="BA34"/>
  <c r="AN35"/>
  <c r="AM34"/>
  <c r="Z35"/>
  <c r="Y34"/>
  <c r="L35"/>
  <c r="K34"/>
  <c r="BE37" i="11"/>
  <c r="BE40" s="1"/>
  <c r="BF36" s="1"/>
  <c r="BE37" i="5"/>
  <c r="BE40" s="1"/>
  <c r="BF36" s="1"/>
  <c r="BE37" i="6"/>
  <c r="BE40" s="1"/>
  <c r="BF36" s="1"/>
  <c r="BE37" i="10"/>
  <c r="BE40" s="1"/>
  <c r="BF36" s="1"/>
  <c r="BK33" i="12"/>
  <c r="BG34" s="1"/>
  <c r="CH32" i="5"/>
  <c r="CG30"/>
  <c r="CG32" i="10"/>
  <c r="CF30"/>
  <c r="G34" i="12"/>
  <c r="C35" s="1"/>
  <c r="CG30" i="6"/>
  <c r="CH32"/>
  <c r="AF34" i="12"/>
  <c r="AI34"/>
  <c r="AE35" s="1"/>
  <c r="CG32" i="11"/>
  <c r="CF30"/>
  <c r="AW33" i="12"/>
  <c r="AS34" s="1"/>
  <c r="U34"/>
  <c r="Q35" s="1"/>
  <c r="CH32" i="1"/>
  <c r="CG30"/>
  <c r="BC37"/>
  <c r="BC40" s="1"/>
  <c r="BD36" s="1"/>
  <c r="BP39" i="12" l="1"/>
  <c r="BO38"/>
  <c r="BC35"/>
  <c r="BD35" s="1"/>
  <c r="AZ36" s="1"/>
  <c r="AO35"/>
  <c r="AP35" s="1"/>
  <c r="AL36" s="1"/>
  <c r="AA35"/>
  <c r="AB35" s="1"/>
  <c r="X36" s="1"/>
  <c r="M35"/>
  <c r="N35" s="1"/>
  <c r="J36" s="1"/>
  <c r="R34"/>
  <c r="BD37" i="1"/>
  <c r="BD40" s="1"/>
  <c r="BE36" s="1"/>
  <c r="BF37" i="5"/>
  <c r="BF40" s="1"/>
  <c r="BG36" s="1"/>
  <c r="CH30" i="1"/>
  <c r="CI32"/>
  <c r="CH32" i="11"/>
  <c r="CG30"/>
  <c r="CH32" i="10"/>
  <c r="CG30"/>
  <c r="BF37" i="6"/>
  <c r="BF40" s="1"/>
  <c r="BG36" s="1"/>
  <c r="S35" i="12"/>
  <c r="T35" s="1"/>
  <c r="AG35"/>
  <c r="AH35" s="1"/>
  <c r="CH30" i="6"/>
  <c r="CI32"/>
  <c r="E35" i="12"/>
  <c r="F35" s="1"/>
  <c r="BI34"/>
  <c r="BJ34" s="1"/>
  <c r="BF37" i="11"/>
  <c r="BF40" s="1"/>
  <c r="BG36" s="1"/>
  <c r="AU34" i="12"/>
  <c r="AV34" s="1"/>
  <c r="BF37" i="10"/>
  <c r="BF40" s="1"/>
  <c r="BG36" s="1"/>
  <c r="AT33" i="12"/>
  <c r="CH30" i="5"/>
  <c r="CI32"/>
  <c r="D34" i="12"/>
  <c r="BH33"/>
  <c r="BQ39" l="1"/>
  <c r="BR39" s="1"/>
  <c r="BN40" s="1"/>
  <c r="BB36"/>
  <c r="BA35"/>
  <c r="AN36"/>
  <c r="AM35"/>
  <c r="Z36"/>
  <c r="Y35"/>
  <c r="L36"/>
  <c r="K35"/>
  <c r="BG37" i="6"/>
  <c r="BG40" s="1"/>
  <c r="BH36" s="1"/>
  <c r="BG37" i="10"/>
  <c r="BG40" s="1"/>
  <c r="BH36" s="1"/>
  <c r="AW34" i="12"/>
  <c r="AS35" s="1"/>
  <c r="CH30" i="10"/>
  <c r="CI32"/>
  <c r="CI30" i="1"/>
  <c r="CJ32"/>
  <c r="G35" i="12"/>
  <c r="C36" s="1"/>
  <c r="AI35"/>
  <c r="AE36" s="1"/>
  <c r="CJ32" i="5"/>
  <c r="CI30"/>
  <c r="CJ32" i="6"/>
  <c r="CI30"/>
  <c r="BG37" i="11"/>
  <c r="BG40" s="1"/>
  <c r="BH36" s="1"/>
  <c r="BG37" i="5"/>
  <c r="BG40" s="1"/>
  <c r="BH36" s="1"/>
  <c r="BE37" i="1"/>
  <c r="BE40" s="1"/>
  <c r="BF36" s="1"/>
  <c r="BK34" i="12"/>
  <c r="BG35" s="1"/>
  <c r="U35"/>
  <c r="Q36" s="1"/>
  <c r="CH30" i="11"/>
  <c r="CI32"/>
  <c r="BP40" i="12" l="1"/>
  <c r="BO39"/>
  <c r="BC36"/>
  <c r="BD36" s="1"/>
  <c r="AZ37" s="1"/>
  <c r="AO36"/>
  <c r="AP36" s="1"/>
  <c r="AL37" s="1"/>
  <c r="AA36"/>
  <c r="AB36" s="1"/>
  <c r="X37" s="1"/>
  <c r="M36"/>
  <c r="N36" s="1"/>
  <c r="J37" s="1"/>
  <c r="BH34"/>
  <c r="BH37" i="10"/>
  <c r="BH40" s="1"/>
  <c r="BI36" s="1"/>
  <c r="BH37" i="6"/>
  <c r="BH40" s="1"/>
  <c r="BI36" s="1"/>
  <c r="E36" i="12"/>
  <c r="F36" s="1"/>
  <c r="R35"/>
  <c r="CK32" i="5"/>
  <c r="CK30" s="1"/>
  <c r="CJ30"/>
  <c r="D35" i="12"/>
  <c r="AT34"/>
  <c r="CI30" i="11"/>
  <c r="CJ32"/>
  <c r="CI30" i="10"/>
  <c r="CJ32"/>
  <c r="BI35" i="12"/>
  <c r="BJ35" s="1"/>
  <c r="CJ30" i="1"/>
  <c r="CK32"/>
  <c r="CK30" s="1"/>
  <c r="S36" i="12"/>
  <c r="T36" s="1"/>
  <c r="BH37" i="5"/>
  <c r="BH40" s="1"/>
  <c r="BI36" s="1"/>
  <c r="AU35" i="12"/>
  <c r="AV35" s="1"/>
  <c r="BF37" i="1"/>
  <c r="BF40" s="1"/>
  <c r="BG36" s="1"/>
  <c r="BH37" i="11"/>
  <c r="BH40" s="1"/>
  <c r="BI36" s="1"/>
  <c r="AG36" i="12"/>
  <c r="AH36" s="1"/>
  <c r="CK32" i="6"/>
  <c r="CK30" s="1"/>
  <c r="CJ30"/>
  <c r="AF35" i="12"/>
  <c r="BQ40" l="1"/>
  <c r="BR40" s="1"/>
  <c r="BN41" s="1"/>
  <c r="BB37"/>
  <c r="BA36"/>
  <c r="AN37"/>
  <c r="AM36"/>
  <c r="Z37"/>
  <c r="Y36"/>
  <c r="L37"/>
  <c r="K36"/>
  <c r="BG37" i="1"/>
  <c r="BG40" s="1"/>
  <c r="BH36" s="1"/>
  <c r="BI37" i="11"/>
  <c r="BI40" s="1"/>
  <c r="BJ36" s="1"/>
  <c r="BI37" i="5"/>
  <c r="BI40" s="1"/>
  <c r="BJ36" s="1"/>
  <c r="BI37" i="10"/>
  <c r="BI40" s="1"/>
  <c r="BJ36" s="1"/>
  <c r="AW35" i="12"/>
  <c r="AS36" s="1"/>
  <c r="BH35"/>
  <c r="BK35"/>
  <c r="BG36" s="1"/>
  <c r="CJ30" i="11"/>
  <c r="CK32"/>
  <c r="CK30" s="1"/>
  <c r="BI37" i="6"/>
  <c r="BI40" s="1"/>
  <c r="BJ36" s="1"/>
  <c r="AI36" i="12"/>
  <c r="AE37" s="1"/>
  <c r="G36"/>
  <c r="C37" s="1"/>
  <c r="U36"/>
  <c r="Q37" s="1"/>
  <c r="CJ30" i="10"/>
  <c r="CK32"/>
  <c r="CK30" s="1"/>
  <c r="BP41" i="12" l="1"/>
  <c r="BO40"/>
  <c r="BC37"/>
  <c r="BD37" s="1"/>
  <c r="AZ38" s="1"/>
  <c r="AO37"/>
  <c r="AP37" s="1"/>
  <c r="AL38" s="1"/>
  <c r="AA37"/>
  <c r="AB37" s="1"/>
  <c r="X38" s="1"/>
  <c r="M37"/>
  <c r="N37" s="1"/>
  <c r="J38" s="1"/>
  <c r="R36"/>
  <c r="AT35"/>
  <c r="BJ37" i="6"/>
  <c r="BJ40" s="1"/>
  <c r="BK36" s="1"/>
  <c r="BH37" i="1"/>
  <c r="BH40" s="1"/>
  <c r="BI36" s="1"/>
  <c r="AF36" i="12"/>
  <c r="BI36"/>
  <c r="BJ36" s="1"/>
  <c r="BJ37" i="5"/>
  <c r="BJ40" s="1"/>
  <c r="BK36" s="1"/>
  <c r="S37" i="12"/>
  <c r="T37" s="1"/>
  <c r="AU36"/>
  <c r="AV36" s="1"/>
  <c r="BJ37" i="10"/>
  <c r="BJ40" s="1"/>
  <c r="BK36" s="1"/>
  <c r="BJ37" i="11"/>
  <c r="BJ40" s="1"/>
  <c r="BK36" s="1"/>
  <c r="AG37" i="12"/>
  <c r="AH37" s="1"/>
  <c r="E37"/>
  <c r="F37" s="1"/>
  <c r="D36"/>
  <c r="BQ41" l="1"/>
  <c r="BR41" s="1"/>
  <c r="BN42" s="1"/>
  <c r="BB38"/>
  <c r="BA37"/>
  <c r="AN38"/>
  <c r="AM37"/>
  <c r="Z38"/>
  <c r="Y37"/>
  <c r="L38"/>
  <c r="K37"/>
  <c r="BK37" i="10"/>
  <c r="BK40" s="1"/>
  <c r="BL36" s="1"/>
  <c r="BK37" i="6"/>
  <c r="BK40" s="1"/>
  <c r="BL36" s="1"/>
  <c r="BK36" i="12"/>
  <c r="BG37" s="1"/>
  <c r="BK37" i="11"/>
  <c r="BK40" s="1"/>
  <c r="BL36" s="1"/>
  <c r="U37" i="12"/>
  <c r="Q38" s="1"/>
  <c r="BI37" i="1"/>
  <c r="BI40" s="1"/>
  <c r="BJ36" s="1"/>
  <c r="G37" i="12"/>
  <c r="C38" s="1"/>
  <c r="AW36"/>
  <c r="AS37" s="1"/>
  <c r="BK37" i="5"/>
  <c r="BK40" s="1"/>
  <c r="BL36" s="1"/>
  <c r="AI37" i="12"/>
  <c r="AE38" s="1"/>
  <c r="BP42" l="1"/>
  <c r="BO41"/>
  <c r="BC38"/>
  <c r="BD38" s="1"/>
  <c r="AZ39" s="1"/>
  <c r="AO38"/>
  <c r="AP38" s="1"/>
  <c r="AL39" s="1"/>
  <c r="AA38"/>
  <c r="AB38" s="1"/>
  <c r="X39" s="1"/>
  <c r="M38"/>
  <c r="N38" s="1"/>
  <c r="J39" s="1"/>
  <c r="R37"/>
  <c r="BL37" i="11"/>
  <c r="BL40" s="1"/>
  <c r="BM36" s="1"/>
  <c r="BL37" i="10"/>
  <c r="BL40" s="1"/>
  <c r="BM36" s="1"/>
  <c r="AG38" i="12"/>
  <c r="AH38" s="1"/>
  <c r="S38"/>
  <c r="T38" s="1"/>
  <c r="AU37"/>
  <c r="AV37" s="1"/>
  <c r="BI37"/>
  <c r="BJ37" s="1"/>
  <c r="AF37"/>
  <c r="AT36"/>
  <c r="BH36"/>
  <c r="BL37" i="6"/>
  <c r="BL40" s="1"/>
  <c r="BM36" s="1"/>
  <c r="BL37" i="5"/>
  <c r="BL40" s="1"/>
  <c r="BM36" s="1"/>
  <c r="BJ37" i="1"/>
  <c r="BJ40" s="1"/>
  <c r="BK36" s="1"/>
  <c r="E38" i="12"/>
  <c r="F38" s="1"/>
  <c r="D37"/>
  <c r="BQ42" l="1"/>
  <c r="BR42" s="1"/>
  <c r="BN43" s="1"/>
  <c r="BB39"/>
  <c r="BA38"/>
  <c r="AN39"/>
  <c r="AM38"/>
  <c r="Y38"/>
  <c r="Z39"/>
  <c r="L39"/>
  <c r="K38"/>
  <c r="BM37" i="6"/>
  <c r="BM40" s="1"/>
  <c r="BN36" s="1"/>
  <c r="BM37" i="10"/>
  <c r="BM40" s="1"/>
  <c r="BN36" s="1"/>
  <c r="BM37" i="11"/>
  <c r="BM40" s="1"/>
  <c r="BN36" s="1"/>
  <c r="BM37" i="5"/>
  <c r="BM40" s="1"/>
  <c r="BN36" s="1"/>
  <c r="BK37" i="12"/>
  <c r="BG38" s="1"/>
  <c r="G38"/>
  <c r="C39" s="1"/>
  <c r="AI38"/>
  <c r="AE39" s="1"/>
  <c r="AW37"/>
  <c r="AS38" s="1"/>
  <c r="U38"/>
  <c r="Q39" s="1"/>
  <c r="BK37" i="1"/>
  <c r="BK40" s="1"/>
  <c r="BL36" s="1"/>
  <c r="BP43" i="12" l="1"/>
  <c r="BO42"/>
  <c r="BC39"/>
  <c r="BD39" s="1"/>
  <c r="AZ40" s="1"/>
  <c r="AO39"/>
  <c r="AP39" s="1"/>
  <c r="AL40" s="1"/>
  <c r="AA39"/>
  <c r="AB39" s="1"/>
  <c r="X40" s="1"/>
  <c r="M39"/>
  <c r="N39" s="1"/>
  <c r="J40" s="1"/>
  <c r="D38"/>
  <c r="BN37" i="5"/>
  <c r="BN40" s="1"/>
  <c r="BO36" s="1"/>
  <c r="BL37" i="1"/>
  <c r="BL40" s="1"/>
  <c r="BM36" s="1"/>
  <c r="BN37" i="6"/>
  <c r="BN40" s="1"/>
  <c r="BO36" s="1"/>
  <c r="E39" i="12"/>
  <c r="F39" s="1"/>
  <c r="BI38"/>
  <c r="BJ38" s="1"/>
  <c r="BN37" i="11"/>
  <c r="BN40" s="1"/>
  <c r="BO36" s="1"/>
  <c r="R38" i="12"/>
  <c r="BH37"/>
  <c r="AT37"/>
  <c r="AG39"/>
  <c r="AH39" s="1"/>
  <c r="S39"/>
  <c r="T39" s="1"/>
  <c r="AU38"/>
  <c r="AV38" s="1"/>
  <c r="BN37" i="10"/>
  <c r="BN40" s="1"/>
  <c r="BO36" s="1"/>
  <c r="AF38" i="12"/>
  <c r="BQ43" l="1"/>
  <c r="BR43" s="1"/>
  <c r="BN44" s="1"/>
  <c r="BB40"/>
  <c r="BA39"/>
  <c r="AN40"/>
  <c r="AM39"/>
  <c r="Z40"/>
  <c r="Y39"/>
  <c r="L40"/>
  <c r="K39"/>
  <c r="BO37" i="10"/>
  <c r="BO40" s="1"/>
  <c r="BP36" s="1"/>
  <c r="BM37" i="1"/>
  <c r="BM40" s="1"/>
  <c r="BN36" s="1"/>
  <c r="BO37" i="11"/>
  <c r="BO40" s="1"/>
  <c r="BP36" s="1"/>
  <c r="BO37" i="6"/>
  <c r="BO40" s="1"/>
  <c r="BP36" s="1"/>
  <c r="BO37" i="5"/>
  <c r="BO40" s="1"/>
  <c r="BP36" s="1"/>
  <c r="AW38" i="12"/>
  <c r="AS39" s="1"/>
  <c r="BK38"/>
  <c r="BG39" s="1"/>
  <c r="U39"/>
  <c r="Q40" s="1"/>
  <c r="AI39"/>
  <c r="AE40" s="1"/>
  <c r="G39"/>
  <c r="C40" s="1"/>
  <c r="BP44" l="1"/>
  <c r="BO43"/>
  <c r="BC40"/>
  <c r="BD40" s="1"/>
  <c r="AZ41" s="1"/>
  <c r="AO40"/>
  <c r="AP40" s="1"/>
  <c r="AL41" s="1"/>
  <c r="AA40"/>
  <c r="AB40" s="1"/>
  <c r="X41" s="1"/>
  <c r="M40"/>
  <c r="N40" s="1"/>
  <c r="J41" s="1"/>
  <c r="BP37" i="5"/>
  <c r="BP40" s="1"/>
  <c r="BQ36" s="1"/>
  <c r="BP37" i="10"/>
  <c r="BP40" s="1"/>
  <c r="BQ36" s="1"/>
  <c r="E40" i="12"/>
  <c r="F40" s="1"/>
  <c r="BP37" i="11"/>
  <c r="BP40" s="1"/>
  <c r="BQ36" s="1"/>
  <c r="D39" i="12"/>
  <c r="AU39"/>
  <c r="AV39" s="1"/>
  <c r="BN37" i="1"/>
  <c r="BN40" s="1"/>
  <c r="BO36" s="1"/>
  <c r="R39" i="12"/>
  <c r="AT38"/>
  <c r="BP37" i="6"/>
  <c r="BP40" s="1"/>
  <c r="BQ36" s="1"/>
  <c r="BH38" i="12"/>
  <c r="AG40"/>
  <c r="AH40" s="1"/>
  <c r="BI39"/>
  <c r="BJ39" s="1"/>
  <c r="S40"/>
  <c r="T40" s="1"/>
  <c r="AF39"/>
  <c r="BQ44" l="1"/>
  <c r="BR44" s="1"/>
  <c r="BN45" s="1"/>
  <c r="BB41"/>
  <c r="BA40"/>
  <c r="AN41"/>
  <c r="AM40"/>
  <c r="Z41"/>
  <c r="Y40"/>
  <c r="L41"/>
  <c r="K40"/>
  <c r="BQ37" i="11"/>
  <c r="BQ40" s="1"/>
  <c r="BR36" s="1"/>
  <c r="BQ37" i="10"/>
  <c r="BQ40" s="1"/>
  <c r="BR36" s="1"/>
  <c r="BQ37" i="5"/>
  <c r="BQ40" s="1"/>
  <c r="BR36" s="1"/>
  <c r="U40" i="12"/>
  <c r="Q41" s="1"/>
  <c r="BQ37" i="6"/>
  <c r="BQ40" s="1"/>
  <c r="BR36" s="1"/>
  <c r="AW39" i="12"/>
  <c r="AS40" s="1"/>
  <c r="G40"/>
  <c r="C41" s="1"/>
  <c r="BK39"/>
  <c r="BG40" s="1"/>
  <c r="BO37" i="1"/>
  <c r="BO40" s="1"/>
  <c r="BP36" s="1"/>
  <c r="AI40" i="12"/>
  <c r="AE41" s="1"/>
  <c r="BP45" l="1"/>
  <c r="BO44"/>
  <c r="BC41"/>
  <c r="BD41" s="1"/>
  <c r="AZ42" s="1"/>
  <c r="AO41"/>
  <c r="AP41" s="1"/>
  <c r="AL42" s="1"/>
  <c r="AA41"/>
  <c r="AB41" s="1"/>
  <c r="X42" s="1"/>
  <c r="M41"/>
  <c r="N41" s="1"/>
  <c r="J42" s="1"/>
  <c r="D40"/>
  <c r="BR37" i="11"/>
  <c r="BR40" s="1"/>
  <c r="BS36" s="1"/>
  <c r="E41" i="12"/>
  <c r="F41" s="1"/>
  <c r="AF40"/>
  <c r="AT39"/>
  <c r="BP37" i="1"/>
  <c r="BP40" s="1"/>
  <c r="BQ36" s="1"/>
  <c r="AG41" i="12"/>
  <c r="AH41" s="1"/>
  <c r="BR37" i="5"/>
  <c r="BR40" s="1"/>
  <c r="BS36" s="1"/>
  <c r="BI40" i="12"/>
  <c r="BJ40" s="1"/>
  <c r="S41"/>
  <c r="T41" s="1"/>
  <c r="AU40"/>
  <c r="AV40" s="1"/>
  <c r="BR37" i="6"/>
  <c r="BR40" s="1"/>
  <c r="BS36" s="1"/>
  <c r="BR37" i="10"/>
  <c r="BR40" s="1"/>
  <c r="BS36" s="1"/>
  <c r="BH39" i="12"/>
  <c r="R40"/>
  <c r="BQ45" l="1"/>
  <c r="BR45" s="1"/>
  <c r="BN46" s="1"/>
  <c r="BB42"/>
  <c r="BA41"/>
  <c r="AN42"/>
  <c r="AM41"/>
  <c r="Z42"/>
  <c r="Y41"/>
  <c r="L42"/>
  <c r="K41"/>
  <c r="BS37" i="10"/>
  <c r="BS40" s="1"/>
  <c r="BT36" s="1"/>
  <c r="BS37" i="5"/>
  <c r="BS40" s="1"/>
  <c r="BT36" s="1"/>
  <c r="BS37" i="11"/>
  <c r="BS40" s="1"/>
  <c r="BT36" s="1"/>
  <c r="AI41" i="12"/>
  <c r="AE42" s="1"/>
  <c r="G41"/>
  <c r="C42" s="1"/>
  <c r="BK40"/>
  <c r="BG41" s="1"/>
  <c r="AW40"/>
  <c r="AS41" s="1"/>
  <c r="U41"/>
  <c r="Q42" s="1"/>
  <c r="BQ37" i="1"/>
  <c r="BQ40" s="1"/>
  <c r="BR36" s="1"/>
  <c r="BS37" i="6"/>
  <c r="BS40" s="1"/>
  <c r="BT36" s="1"/>
  <c r="BP46" i="12" l="1"/>
  <c r="BO45"/>
  <c r="BC42"/>
  <c r="BD42" s="1"/>
  <c r="AZ43" s="1"/>
  <c r="AO42"/>
  <c r="AP42" s="1"/>
  <c r="AL43" s="1"/>
  <c r="AA42"/>
  <c r="AB42" s="1"/>
  <c r="X43" s="1"/>
  <c r="M42"/>
  <c r="N42" s="1"/>
  <c r="J43" s="1"/>
  <c r="BT37" i="6"/>
  <c r="BT40" s="1"/>
  <c r="BU36" s="1"/>
  <c r="BT37" i="11"/>
  <c r="BT40" s="1"/>
  <c r="BU36" s="1"/>
  <c r="BT37" i="10"/>
  <c r="BT40" s="1"/>
  <c r="BU36" s="1"/>
  <c r="BI41" i="12"/>
  <c r="BJ41" s="1"/>
  <c r="BH40"/>
  <c r="AF41"/>
  <c r="AU41"/>
  <c r="AV41" s="1"/>
  <c r="BT37" i="5"/>
  <c r="BT40" s="1"/>
  <c r="BU36" s="1"/>
  <c r="AG42" i="12"/>
  <c r="AH42" s="1"/>
  <c r="BR37" i="1"/>
  <c r="BR40" s="1"/>
  <c r="BS36" s="1"/>
  <c r="AT40" i="12"/>
  <c r="D41"/>
  <c r="E42"/>
  <c r="F42" s="1"/>
  <c r="S42"/>
  <c r="T42" s="1"/>
  <c r="R41"/>
  <c r="BQ46" l="1"/>
  <c r="BR46" s="1"/>
  <c r="BN47" s="1"/>
  <c r="BB43"/>
  <c r="BA42"/>
  <c r="AN43"/>
  <c r="AM42"/>
  <c r="Y42"/>
  <c r="Z43"/>
  <c r="L43"/>
  <c r="K42"/>
  <c r="BU37" i="6"/>
  <c r="BU40" s="1"/>
  <c r="BV36" s="1"/>
  <c r="BU37" i="5"/>
  <c r="BU40" s="1"/>
  <c r="BV36" s="1"/>
  <c r="BU37" i="11"/>
  <c r="BU40" s="1"/>
  <c r="BV36" s="1"/>
  <c r="BU37" i="10"/>
  <c r="BU40" s="1"/>
  <c r="BV36" s="1"/>
  <c r="BS37" i="1"/>
  <c r="BS40" s="1"/>
  <c r="BT36" s="1"/>
  <c r="BH41" i="12"/>
  <c r="BK41"/>
  <c r="BG42" s="1"/>
  <c r="AW41"/>
  <c r="AS42" s="1"/>
  <c r="U42"/>
  <c r="Q43" s="1"/>
  <c r="AF42"/>
  <c r="AI42"/>
  <c r="AE43" s="1"/>
  <c r="G42"/>
  <c r="C43" s="1"/>
  <c r="BP47" l="1"/>
  <c r="BO46"/>
  <c r="BC43"/>
  <c r="BD43" s="1"/>
  <c r="AZ44" s="1"/>
  <c r="AO43"/>
  <c r="AP43" s="1"/>
  <c r="AL44" s="1"/>
  <c r="AA43"/>
  <c r="AB43" s="1"/>
  <c r="X44" s="1"/>
  <c r="M43"/>
  <c r="N43" s="1"/>
  <c r="J44" s="1"/>
  <c r="BV37" i="11"/>
  <c r="BV40" s="1"/>
  <c r="BW36" s="1"/>
  <c r="BT37" i="1"/>
  <c r="BT40"/>
  <c r="BU36" s="1"/>
  <c r="BV37" i="6"/>
  <c r="BV40" s="1"/>
  <c r="BW36" s="1"/>
  <c r="AU42" i="12"/>
  <c r="AV42" s="1"/>
  <c r="AT41"/>
  <c r="BV37" i="10"/>
  <c r="BV40" s="1"/>
  <c r="BW36" s="1"/>
  <c r="AG43" i="12"/>
  <c r="AH43" s="1"/>
  <c r="BI42"/>
  <c r="BJ42" s="1"/>
  <c r="R42"/>
  <c r="E43"/>
  <c r="F43" s="1"/>
  <c r="S43"/>
  <c r="T43" s="1"/>
  <c r="BV37" i="5"/>
  <c r="BV40" s="1"/>
  <c r="BW36" s="1"/>
  <c r="D42" i="12"/>
  <c r="K43" l="1"/>
  <c r="BQ47"/>
  <c r="BR47" s="1"/>
  <c r="BN48" s="1"/>
  <c r="BB44"/>
  <c r="BA43"/>
  <c r="AN44"/>
  <c r="AM43"/>
  <c r="Z44"/>
  <c r="Y43"/>
  <c r="L44"/>
  <c r="BW37" i="5"/>
  <c r="BW40" s="1"/>
  <c r="BX36" s="1"/>
  <c r="BW37" i="10"/>
  <c r="BW40" s="1"/>
  <c r="BX36" s="1"/>
  <c r="BW37" i="11"/>
  <c r="BW40" s="1"/>
  <c r="BX36" s="1"/>
  <c r="AI43" i="12"/>
  <c r="AE44" s="1"/>
  <c r="AW42"/>
  <c r="AS43" s="1"/>
  <c r="G43"/>
  <c r="C44" s="1"/>
  <c r="BW37" i="6"/>
  <c r="BW40" s="1"/>
  <c r="BX36" s="1"/>
  <c r="BU37" i="1"/>
  <c r="BU40" s="1"/>
  <c r="BV36" s="1"/>
  <c r="BK42" i="12"/>
  <c r="BG43" s="1"/>
  <c r="U43"/>
  <c r="Q44" s="1"/>
  <c r="BP48" l="1"/>
  <c r="BO47"/>
  <c r="BC44"/>
  <c r="BD44" s="1"/>
  <c r="AZ45" s="1"/>
  <c r="AO44"/>
  <c r="AP44" s="1"/>
  <c r="AL45" s="1"/>
  <c r="AA44"/>
  <c r="AB44" s="1"/>
  <c r="X45" s="1"/>
  <c r="M44"/>
  <c r="N44" s="1"/>
  <c r="J45" s="1"/>
  <c r="D43"/>
  <c r="BX37" i="11"/>
  <c r="BX40" s="1"/>
  <c r="BY36" s="1"/>
  <c r="BV37" i="1"/>
  <c r="BV40" s="1"/>
  <c r="BW36" s="1"/>
  <c r="BX37" i="5"/>
  <c r="BX40" s="1"/>
  <c r="BY36" s="1"/>
  <c r="BH42" i="12"/>
  <c r="BI43"/>
  <c r="BJ43" s="1"/>
  <c r="BX37" i="6"/>
  <c r="BX40" s="1"/>
  <c r="BY36" s="1"/>
  <c r="E44" i="12"/>
  <c r="F44" s="1"/>
  <c r="AU43"/>
  <c r="AV43" s="1"/>
  <c r="BX37" i="10"/>
  <c r="BX40" s="1"/>
  <c r="BY36" s="1"/>
  <c r="R43" i="12"/>
  <c r="AT42"/>
  <c r="S44"/>
  <c r="T44" s="1"/>
  <c r="AG44"/>
  <c r="AH44" s="1"/>
  <c r="AF43"/>
  <c r="BQ48" l="1"/>
  <c r="BR48" s="1"/>
  <c r="BN49" s="1"/>
  <c r="BB45"/>
  <c r="BA44"/>
  <c r="AN45"/>
  <c r="AM44"/>
  <c r="Z45"/>
  <c r="Y44"/>
  <c r="L45"/>
  <c r="K44"/>
  <c r="BY37" i="10"/>
  <c r="BY40" s="1"/>
  <c r="BZ36" s="1"/>
  <c r="BY37" i="6"/>
  <c r="BY40" s="1"/>
  <c r="BZ36" s="1"/>
  <c r="G44" i="12"/>
  <c r="C45" s="1"/>
  <c r="AI44"/>
  <c r="AE45" s="1"/>
  <c r="BY37" i="5"/>
  <c r="BY40" s="1"/>
  <c r="BZ36" s="1"/>
  <c r="BW37" i="1"/>
  <c r="BW40" s="1"/>
  <c r="BX36" s="1"/>
  <c r="U44" i="12"/>
  <c r="Q45" s="1"/>
  <c r="BK43"/>
  <c r="BG44" s="1"/>
  <c r="AT43"/>
  <c r="AW43"/>
  <c r="AS44" s="1"/>
  <c r="BY37" i="11"/>
  <c r="BY40" s="1"/>
  <c r="BZ36" s="1"/>
  <c r="BP49" i="12" l="1"/>
  <c r="BO48"/>
  <c r="BC45"/>
  <c r="BD45" s="1"/>
  <c r="AZ46" s="1"/>
  <c r="AO45"/>
  <c r="AP45" s="1"/>
  <c r="AL46" s="1"/>
  <c r="AA45"/>
  <c r="AB45" s="1"/>
  <c r="X46" s="1"/>
  <c r="M45"/>
  <c r="N45" s="1"/>
  <c r="J46" s="1"/>
  <c r="BH43"/>
  <c r="BZ37" i="5"/>
  <c r="BZ40" s="1"/>
  <c r="CA36" s="1"/>
  <c r="BX37" i="1"/>
  <c r="BX40" s="1"/>
  <c r="BY36" s="1"/>
  <c r="BZ37" i="10"/>
  <c r="BZ40" s="1"/>
  <c r="CA36" s="1"/>
  <c r="BZ37" i="11"/>
  <c r="BZ40" s="1"/>
  <c r="CA36" s="1"/>
  <c r="AG45" i="12"/>
  <c r="AH45" s="1"/>
  <c r="S45"/>
  <c r="T45" s="1"/>
  <c r="AF44"/>
  <c r="BZ37" i="6"/>
  <c r="BZ40" s="1"/>
  <c r="CA36" s="1"/>
  <c r="AU44" i="12"/>
  <c r="AV44" s="1"/>
  <c r="R44"/>
  <c r="D44"/>
  <c r="E45"/>
  <c r="F45" s="1"/>
  <c r="BI44"/>
  <c r="BJ44" s="1"/>
  <c r="K45" l="1"/>
  <c r="BQ49"/>
  <c r="BR49" s="1"/>
  <c r="BN50" s="1"/>
  <c r="BB46"/>
  <c r="BA45"/>
  <c r="AN46"/>
  <c r="AM45"/>
  <c r="Z46"/>
  <c r="Y45"/>
  <c r="L46"/>
  <c r="CA37" i="11"/>
  <c r="CA40" s="1"/>
  <c r="CB36" s="1"/>
  <c r="BY37" i="1"/>
  <c r="BY40" s="1"/>
  <c r="BZ36" s="1"/>
  <c r="CA37" i="5"/>
  <c r="CA40" s="1"/>
  <c r="CB36" s="1"/>
  <c r="BK44" i="12"/>
  <c r="BG45" s="1"/>
  <c r="AW44"/>
  <c r="AS45" s="1"/>
  <c r="G45"/>
  <c r="C46" s="1"/>
  <c r="U45"/>
  <c r="Q46" s="1"/>
  <c r="AI45"/>
  <c r="AE46" s="1"/>
  <c r="CA37" i="10"/>
  <c r="CA40" s="1"/>
  <c r="CB36" s="1"/>
  <c r="CA37" i="6"/>
  <c r="CA40" s="1"/>
  <c r="CB36" s="1"/>
  <c r="BP50" i="12" l="1"/>
  <c r="BO49"/>
  <c r="BC46"/>
  <c r="BD46" s="1"/>
  <c r="AZ47" s="1"/>
  <c r="AO46"/>
  <c r="AP46" s="1"/>
  <c r="AL47" s="1"/>
  <c r="AA46"/>
  <c r="AB46" s="1"/>
  <c r="X47" s="1"/>
  <c r="M46"/>
  <c r="N46" s="1"/>
  <c r="J47" s="1"/>
  <c r="AT44"/>
  <c r="AF45"/>
  <c r="CB37" i="5"/>
  <c r="CB40" s="1"/>
  <c r="CC36" s="1"/>
  <c r="CB37" i="11"/>
  <c r="CB40" s="1"/>
  <c r="CC36" s="1"/>
  <c r="CB37" i="10"/>
  <c r="CB40" s="1"/>
  <c r="CC36" s="1"/>
  <c r="E46" i="12"/>
  <c r="F46" s="1"/>
  <c r="BI45"/>
  <c r="BJ45" s="1"/>
  <c r="D45"/>
  <c r="BH44"/>
  <c r="AG46"/>
  <c r="AH46" s="1"/>
  <c r="AU45"/>
  <c r="AV45" s="1"/>
  <c r="BZ37" i="1"/>
  <c r="BZ40" s="1"/>
  <c r="CA36" s="1"/>
  <c r="CB37" i="6"/>
  <c r="CB40" s="1"/>
  <c r="CC36" s="1"/>
  <c r="S46" i="12"/>
  <c r="T46" s="1"/>
  <c r="R45"/>
  <c r="BQ50" l="1"/>
  <c r="BR50" s="1"/>
  <c r="BN51" s="1"/>
  <c r="BB47"/>
  <c r="BA46"/>
  <c r="AN47"/>
  <c r="AM46"/>
  <c r="Z47"/>
  <c r="Y46"/>
  <c r="L47"/>
  <c r="K46"/>
  <c r="CA37" i="1"/>
  <c r="CA40" s="1"/>
  <c r="CB36" s="1"/>
  <c r="CC37" i="11"/>
  <c r="CC40" s="1"/>
  <c r="CD36" s="1"/>
  <c r="CC37" i="10"/>
  <c r="CC40" s="1"/>
  <c r="CD36" s="1"/>
  <c r="CC37" i="6"/>
  <c r="CC40" s="1"/>
  <c r="CD36" s="1"/>
  <c r="U46" i="12"/>
  <c r="Q47" s="1"/>
  <c r="AI46"/>
  <c r="AE47" s="1"/>
  <c r="BK45"/>
  <c r="BG46" s="1"/>
  <c r="G46"/>
  <c r="C47" s="1"/>
  <c r="AW45"/>
  <c r="AS46" s="1"/>
  <c r="CC37" i="5"/>
  <c r="CC40" s="1"/>
  <c r="CD36" s="1"/>
  <c r="BP51" i="12" l="1"/>
  <c r="BO50"/>
  <c r="BC47"/>
  <c r="BD47" s="1"/>
  <c r="AZ48" s="1"/>
  <c r="AO47"/>
  <c r="AP47" s="1"/>
  <c r="AL48" s="1"/>
  <c r="AA47"/>
  <c r="AB47" s="1"/>
  <c r="X48" s="1"/>
  <c r="M47"/>
  <c r="N47" s="1"/>
  <c r="J48" s="1"/>
  <c r="AF46"/>
  <c r="D46"/>
  <c r="CD37" i="5"/>
  <c r="CD40" s="1"/>
  <c r="CE36" s="1"/>
  <c r="CD37" i="10"/>
  <c r="CD40" s="1"/>
  <c r="CE36" s="1"/>
  <c r="CB37" i="1"/>
  <c r="CB40" s="1"/>
  <c r="CC36" s="1"/>
  <c r="AU46" i="12"/>
  <c r="AV46" s="1"/>
  <c r="AT45"/>
  <c r="CD37" i="6"/>
  <c r="CD40" s="1"/>
  <c r="CE36" s="1"/>
  <c r="AG47" i="12"/>
  <c r="AH47" s="1"/>
  <c r="CD37" i="11"/>
  <c r="CD40" s="1"/>
  <c r="CE36" s="1"/>
  <c r="BI46" i="12"/>
  <c r="BJ46" s="1"/>
  <c r="S47"/>
  <c r="T47" s="1"/>
  <c r="E47"/>
  <c r="F47" s="1"/>
  <c r="BH45"/>
  <c r="R46"/>
  <c r="BQ51" l="1"/>
  <c r="BR51" s="1"/>
  <c r="BN52" s="1"/>
  <c r="BB48"/>
  <c r="BA47"/>
  <c r="AM47"/>
  <c r="AN48"/>
  <c r="Z48"/>
  <c r="Y47"/>
  <c r="L48"/>
  <c r="K47"/>
  <c r="CC37" i="1"/>
  <c r="CC40" s="1"/>
  <c r="CD36" s="1"/>
  <c r="CE37" i="10"/>
  <c r="CE40" s="1"/>
  <c r="CF36" s="1"/>
  <c r="CE37" i="11"/>
  <c r="CE40" s="1"/>
  <c r="CF36" s="1"/>
  <c r="CE37" i="5"/>
  <c r="CE40" s="1"/>
  <c r="CF36" s="1"/>
  <c r="AI47" i="12"/>
  <c r="AE48" s="1"/>
  <c r="AW46"/>
  <c r="AS47" s="1"/>
  <c r="G47"/>
  <c r="C48" s="1"/>
  <c r="U47"/>
  <c r="Q48" s="1"/>
  <c r="BK46"/>
  <c r="BG47" s="1"/>
  <c r="CE37" i="6"/>
  <c r="CE40" s="1"/>
  <c r="CF36" s="1"/>
  <c r="BP52" i="12" l="1"/>
  <c r="BO51"/>
  <c r="BC48"/>
  <c r="BD48" s="1"/>
  <c r="AZ49" s="1"/>
  <c r="AO48"/>
  <c r="AP48" s="1"/>
  <c r="AL49" s="1"/>
  <c r="AA48"/>
  <c r="AB48" s="1"/>
  <c r="X49" s="1"/>
  <c r="M48"/>
  <c r="N48" s="1"/>
  <c r="J49" s="1"/>
  <c r="CF37" i="5"/>
  <c r="CF40" s="1"/>
  <c r="CG36" s="1"/>
  <c r="CD37" i="1"/>
  <c r="CD40" s="1"/>
  <c r="CE36" s="1"/>
  <c r="BI47" i="12"/>
  <c r="BJ47" s="1"/>
  <c r="AU47"/>
  <c r="AV47" s="1"/>
  <c r="CF37" i="6"/>
  <c r="CF40" s="1"/>
  <c r="CG36" s="1"/>
  <c r="CF37" i="11"/>
  <c r="CF40" s="1"/>
  <c r="CG36" s="1"/>
  <c r="R47" i="12"/>
  <c r="BH46"/>
  <c r="AT46"/>
  <c r="AF47"/>
  <c r="S48"/>
  <c r="T48" s="1"/>
  <c r="E48"/>
  <c r="F48" s="1"/>
  <c r="AG48"/>
  <c r="AH48" s="1"/>
  <c r="CF37" i="10"/>
  <c r="CF40" s="1"/>
  <c r="CG36" s="1"/>
  <c r="D47" i="12"/>
  <c r="BQ52" l="1"/>
  <c r="BR52" s="1"/>
  <c r="BN53" s="1"/>
  <c r="BB49"/>
  <c r="BA48"/>
  <c r="AN49"/>
  <c r="AM48"/>
  <c r="Y48"/>
  <c r="Z49"/>
  <c r="L49"/>
  <c r="K48"/>
  <c r="CG37" i="11"/>
  <c r="CG40" s="1"/>
  <c r="CH36" s="1"/>
  <c r="CG37" i="5"/>
  <c r="CG40" s="1"/>
  <c r="CH36" s="1"/>
  <c r="U48" i="12"/>
  <c r="Q49" s="1"/>
  <c r="AW47"/>
  <c r="AS48" s="1"/>
  <c r="BK47"/>
  <c r="BG48" s="1"/>
  <c r="CE37" i="1"/>
  <c r="CE40" s="1"/>
  <c r="CF36" s="1"/>
  <c r="AI48" i="12"/>
  <c r="AE49" s="1"/>
  <c r="CG37" i="10"/>
  <c r="CG40" s="1"/>
  <c r="CH36" s="1"/>
  <c r="G48" i="12"/>
  <c r="C49" s="1"/>
  <c r="CG37" i="6"/>
  <c r="CG40" s="1"/>
  <c r="CH36" s="1"/>
  <c r="BP53" i="12" l="1"/>
  <c r="BO52"/>
  <c r="BC49"/>
  <c r="BD49" s="1"/>
  <c r="AZ50" s="1"/>
  <c r="AO49"/>
  <c r="AP49" s="1"/>
  <c r="AL50" s="1"/>
  <c r="AA49"/>
  <c r="AB49" s="1"/>
  <c r="X50" s="1"/>
  <c r="M49"/>
  <c r="N49" s="1"/>
  <c r="J50" s="1"/>
  <c r="R48"/>
  <c r="BH47"/>
  <c r="CH37" i="6"/>
  <c r="CH40" s="1"/>
  <c r="CI36" s="1"/>
  <c r="CF37" i="1"/>
  <c r="CF40" s="1"/>
  <c r="CG36" s="1"/>
  <c r="CH37" i="10"/>
  <c r="CH40" s="1"/>
  <c r="CI36" s="1"/>
  <c r="CH37" i="5"/>
  <c r="CH40" s="1"/>
  <c r="CI36" s="1"/>
  <c r="CH37" i="11"/>
  <c r="CH40" s="1"/>
  <c r="CI36" s="1"/>
  <c r="BI48" i="12"/>
  <c r="BJ48" s="1"/>
  <c r="S49"/>
  <c r="T49" s="1"/>
  <c r="E49"/>
  <c r="F49" s="1"/>
  <c r="AG49"/>
  <c r="AH49" s="1"/>
  <c r="AU48"/>
  <c r="AV48" s="1"/>
  <c r="D48"/>
  <c r="AF48"/>
  <c r="AT47"/>
  <c r="BQ53" l="1"/>
  <c r="BR53" s="1"/>
  <c r="BN54" s="1"/>
  <c r="BB50"/>
  <c r="BA49"/>
  <c r="AM49"/>
  <c r="AN50"/>
  <c r="Z50"/>
  <c r="Y49"/>
  <c r="L50"/>
  <c r="K49"/>
  <c r="CI37" i="11"/>
  <c r="CI40" s="1"/>
  <c r="CJ36" s="1"/>
  <c r="CI37" i="5"/>
  <c r="CI40" s="1"/>
  <c r="CJ36" s="1"/>
  <c r="CG37" i="1"/>
  <c r="CG40" s="1"/>
  <c r="CH36" s="1"/>
  <c r="CI37" i="6"/>
  <c r="CI40" s="1"/>
  <c r="CJ36" s="1"/>
  <c r="BK48" i="12"/>
  <c r="BG49" s="1"/>
  <c r="AT48"/>
  <c r="AW48"/>
  <c r="AS49" s="1"/>
  <c r="AI49"/>
  <c r="AE50" s="1"/>
  <c r="CI37" i="10"/>
  <c r="CI40" s="1"/>
  <c r="CJ36" s="1"/>
  <c r="U49" i="12"/>
  <c r="Q50" s="1"/>
  <c r="G49"/>
  <c r="C50" s="1"/>
  <c r="BP54" l="1"/>
  <c r="BO53"/>
  <c r="BC50"/>
  <c r="BD50" s="1"/>
  <c r="AZ51" s="1"/>
  <c r="AO50"/>
  <c r="AP50" s="1"/>
  <c r="AL51" s="1"/>
  <c r="AA50"/>
  <c r="AB50" s="1"/>
  <c r="X51" s="1"/>
  <c r="M50"/>
  <c r="N50" s="1"/>
  <c r="J51" s="1"/>
  <c r="D49"/>
  <c r="CJ37" i="10"/>
  <c r="CJ40" s="1"/>
  <c r="CK36" s="1"/>
  <c r="CJ37" i="5"/>
  <c r="CJ40" s="1"/>
  <c r="CK36" s="1"/>
  <c r="CH37" i="1"/>
  <c r="CH40" s="1"/>
  <c r="CI36" s="1"/>
  <c r="CJ37" i="11"/>
  <c r="CJ40" s="1"/>
  <c r="CK36" s="1"/>
  <c r="E50" i="12"/>
  <c r="F50" s="1"/>
  <c r="AU49"/>
  <c r="AV49" s="1"/>
  <c r="S50"/>
  <c r="T50" s="1"/>
  <c r="BI49"/>
  <c r="BJ49" s="1"/>
  <c r="R49"/>
  <c r="BH48"/>
  <c r="CJ37" i="6"/>
  <c r="CJ40" s="1"/>
  <c r="CK36" s="1"/>
  <c r="AG50" i="12"/>
  <c r="AH50" s="1"/>
  <c r="AF49"/>
  <c r="K50" l="1"/>
  <c r="BQ54"/>
  <c r="BR54" s="1"/>
  <c r="BN55" s="1"/>
  <c r="BB51"/>
  <c r="BA50"/>
  <c r="AN51"/>
  <c r="AM50"/>
  <c r="Z51"/>
  <c r="Y50"/>
  <c r="L51"/>
  <c r="CK37" i="11"/>
  <c r="X37" s="1"/>
  <c r="CI37" i="1"/>
  <c r="CI40" s="1"/>
  <c r="CJ36" s="1"/>
  <c r="CK37" i="10"/>
  <c r="X37" s="1"/>
  <c r="AW49" i="12"/>
  <c r="AS50" s="1"/>
  <c r="G50"/>
  <c r="C51" s="1"/>
  <c r="BK49"/>
  <c r="BG50" s="1"/>
  <c r="AI50"/>
  <c r="AE51" s="1"/>
  <c r="CK37" i="5"/>
  <c r="X37" s="1"/>
  <c r="CK37" i="6"/>
  <c r="X37" s="1"/>
  <c r="U50" i="12"/>
  <c r="Q51" s="1"/>
  <c r="CK40" i="6" l="1"/>
  <c r="BP55" i="12"/>
  <c r="BO54"/>
  <c r="BC51"/>
  <c r="BD51" s="1"/>
  <c r="AZ52" s="1"/>
  <c r="AO51"/>
  <c r="AP51" s="1"/>
  <c r="AL52" s="1"/>
  <c r="AA51"/>
  <c r="AB51" s="1"/>
  <c r="X52" s="1"/>
  <c r="M51"/>
  <c r="N51" s="1"/>
  <c r="J52" s="1"/>
  <c r="CK40" i="11"/>
  <c r="AF50" i="12"/>
  <c r="R50"/>
  <c r="D50"/>
  <c r="CK40" i="5"/>
  <c r="E51" i="12"/>
  <c r="F51" s="1"/>
  <c r="CK40" i="10"/>
  <c r="S51" i="12"/>
  <c r="T51" s="1"/>
  <c r="AG51"/>
  <c r="AH51" s="1"/>
  <c r="CJ37" i="1"/>
  <c r="CJ40" s="1"/>
  <c r="CK36" s="1"/>
  <c r="BI50" i="12"/>
  <c r="BJ50" s="1"/>
  <c r="AU50"/>
  <c r="AV50" s="1"/>
  <c r="BH49"/>
  <c r="AT49"/>
  <c r="BQ55" l="1"/>
  <c r="BR55" s="1"/>
  <c r="BN56" s="1"/>
  <c r="BB52"/>
  <c r="BA51"/>
  <c r="AN52"/>
  <c r="AM51"/>
  <c r="Z52"/>
  <c r="Y51"/>
  <c r="L52"/>
  <c r="K51"/>
  <c r="CK37" i="1"/>
  <c r="X37" s="1"/>
  <c r="AW50" i="12"/>
  <c r="AS51" s="1"/>
  <c r="AF51"/>
  <c r="AI51"/>
  <c r="AE52" s="1"/>
  <c r="G51"/>
  <c r="C52" s="1"/>
  <c r="U51"/>
  <c r="Q52" s="1"/>
  <c r="BK50"/>
  <c r="BG51" s="1"/>
  <c r="BP56" l="1"/>
  <c r="BO55"/>
  <c r="BC52"/>
  <c r="BD52" s="1"/>
  <c r="AZ53" s="1"/>
  <c r="AO52"/>
  <c r="AP52" s="1"/>
  <c r="AL53" s="1"/>
  <c r="AA52"/>
  <c r="AB52" s="1"/>
  <c r="X53" s="1"/>
  <c r="M52"/>
  <c r="N52" s="1"/>
  <c r="J53" s="1"/>
  <c r="CK40" i="1"/>
  <c r="BH50" i="12"/>
  <c r="AT50"/>
  <c r="D51"/>
  <c r="E52"/>
  <c r="F52" s="1"/>
  <c r="BI51"/>
  <c r="BJ51" s="1"/>
  <c r="AG52"/>
  <c r="AH52" s="1"/>
  <c r="AU51"/>
  <c r="AV51" s="1"/>
  <c r="S52"/>
  <c r="T52" s="1"/>
  <c r="R51"/>
  <c r="BQ56" l="1"/>
  <c r="BR56" s="1"/>
  <c r="BN57" s="1"/>
  <c r="BB53"/>
  <c r="BA52"/>
  <c r="AM52"/>
  <c r="AN53"/>
  <c r="Z53"/>
  <c r="Y52"/>
  <c r="L53"/>
  <c r="K52"/>
  <c r="U52"/>
  <c r="Q53" s="1"/>
  <c r="BK51"/>
  <c r="BG52" s="1"/>
  <c r="AW51"/>
  <c r="AS52" s="1"/>
  <c r="G52"/>
  <c r="C53" s="1"/>
  <c r="AI52"/>
  <c r="AE53" s="1"/>
  <c r="BP57" l="1"/>
  <c r="BO56"/>
  <c r="BC53"/>
  <c r="BD53" s="1"/>
  <c r="AZ54" s="1"/>
  <c r="AO53"/>
  <c r="AP53" s="1"/>
  <c r="AL54" s="1"/>
  <c r="AA53"/>
  <c r="AB53" s="1"/>
  <c r="X54" s="1"/>
  <c r="M53"/>
  <c r="N53" s="1"/>
  <c r="J54" s="1"/>
  <c r="AT51"/>
  <c r="AF52"/>
  <c r="D52"/>
  <c r="AU52"/>
  <c r="AV52" s="1"/>
  <c r="BI52"/>
  <c r="BJ52" s="1"/>
  <c r="AG53"/>
  <c r="AH53" s="1"/>
  <c r="BH51"/>
  <c r="E53"/>
  <c r="F53" s="1"/>
  <c r="S53"/>
  <c r="T53" s="1"/>
  <c r="R52"/>
  <c r="BQ57" l="1"/>
  <c r="BR57" s="1"/>
  <c r="BN58" s="1"/>
  <c r="BB54"/>
  <c r="BA53"/>
  <c r="AM53"/>
  <c r="AN54"/>
  <c r="Z54"/>
  <c r="Y53"/>
  <c r="L54"/>
  <c r="K53"/>
  <c r="G53"/>
  <c r="C54" s="1"/>
  <c r="BK52"/>
  <c r="BG53" s="1"/>
  <c r="AW52"/>
  <c r="AS53" s="1"/>
  <c r="U53"/>
  <c r="Q54" s="1"/>
  <c r="AI53"/>
  <c r="AE54" s="1"/>
  <c r="BP58" l="1"/>
  <c r="BO57"/>
  <c r="BC54"/>
  <c r="BD54" s="1"/>
  <c r="AZ55" s="1"/>
  <c r="AO54"/>
  <c r="AP54" s="1"/>
  <c r="AL55" s="1"/>
  <c r="AA54"/>
  <c r="AB54" s="1"/>
  <c r="X55" s="1"/>
  <c r="M54"/>
  <c r="N54" s="1"/>
  <c r="J55" s="1"/>
  <c r="AT52"/>
  <c r="AU53"/>
  <c r="AV53" s="1"/>
  <c r="AG54"/>
  <c r="AH54" s="1"/>
  <c r="BI53"/>
  <c r="BJ53" s="1"/>
  <c r="AF53"/>
  <c r="BH52"/>
  <c r="S54"/>
  <c r="T54" s="1"/>
  <c r="E54"/>
  <c r="F54" s="1"/>
  <c r="R53"/>
  <c r="D53"/>
  <c r="BQ58" l="1"/>
  <c r="BR58" s="1"/>
  <c r="BN59" s="1"/>
  <c r="BB55"/>
  <c r="BA54"/>
  <c r="AN55"/>
  <c r="AM54"/>
  <c r="Z55"/>
  <c r="Y54"/>
  <c r="L55"/>
  <c r="K54"/>
  <c r="AW53"/>
  <c r="AS54" s="1"/>
  <c r="G54"/>
  <c r="C55" s="1"/>
  <c r="BK53"/>
  <c r="BG54" s="1"/>
  <c r="U54"/>
  <c r="Q55" s="1"/>
  <c r="AI54"/>
  <c r="AE55" s="1"/>
  <c r="BP59" l="1"/>
  <c r="BO58"/>
  <c r="BC55"/>
  <c r="BD55" s="1"/>
  <c r="AZ56" s="1"/>
  <c r="AO55"/>
  <c r="AP55" s="1"/>
  <c r="AL56" s="1"/>
  <c r="AA55"/>
  <c r="AB55" s="1"/>
  <c r="X56" s="1"/>
  <c r="M55"/>
  <c r="N55" s="1"/>
  <c r="J56" s="1"/>
  <c r="R54"/>
  <c r="AT53"/>
  <c r="AU54"/>
  <c r="AV54" s="1"/>
  <c r="BI54"/>
  <c r="BJ54" s="1"/>
  <c r="BH53"/>
  <c r="AG55"/>
  <c r="AH55" s="1"/>
  <c r="D54"/>
  <c r="S55"/>
  <c r="T55" s="1"/>
  <c r="AF54"/>
  <c r="E55"/>
  <c r="F55" s="1"/>
  <c r="BQ59" l="1"/>
  <c r="BR59" s="1"/>
  <c r="BN60" s="1"/>
  <c r="BB56"/>
  <c r="BA55"/>
  <c r="AN56"/>
  <c r="AM55"/>
  <c r="Z56"/>
  <c r="Y55"/>
  <c r="L56"/>
  <c r="K55"/>
  <c r="AI55"/>
  <c r="AE56" s="1"/>
  <c r="G55"/>
  <c r="C56" s="1"/>
  <c r="BK54"/>
  <c r="BG55" s="1"/>
  <c r="AW54"/>
  <c r="AS55" s="1"/>
  <c r="U55"/>
  <c r="Q56" s="1"/>
  <c r="BP60" l="1"/>
  <c r="BO59"/>
  <c r="BC56"/>
  <c r="BD56" s="1"/>
  <c r="AZ57" s="1"/>
  <c r="AO56"/>
  <c r="AP56" s="1"/>
  <c r="AL57" s="1"/>
  <c r="AA56"/>
  <c r="AB56" s="1"/>
  <c r="X57" s="1"/>
  <c r="M56"/>
  <c r="N56" s="1"/>
  <c r="J57" s="1"/>
  <c r="AT54"/>
  <c r="R55"/>
  <c r="BH54"/>
  <c r="E56"/>
  <c r="F56" s="1"/>
  <c r="D55"/>
  <c r="AU55"/>
  <c r="AV55" s="1"/>
  <c r="BI55"/>
  <c r="BJ55" s="1"/>
  <c r="AG56"/>
  <c r="AH56" s="1"/>
  <c r="S56"/>
  <c r="T56" s="1"/>
  <c r="AF55"/>
  <c r="BQ60" l="1"/>
  <c r="BR60" s="1"/>
  <c r="BN61" s="1"/>
  <c r="BB57"/>
  <c r="BA56"/>
  <c r="AN57"/>
  <c r="AM56"/>
  <c r="Z57"/>
  <c r="Y56"/>
  <c r="L57"/>
  <c r="K56"/>
  <c r="AI56"/>
  <c r="AE57" s="1"/>
  <c r="AW55"/>
  <c r="AS56" s="1"/>
  <c r="G56"/>
  <c r="C57" s="1"/>
  <c r="U56"/>
  <c r="Q57" s="1"/>
  <c r="BK55"/>
  <c r="BG56" s="1"/>
  <c r="BP61" l="1"/>
  <c r="BO60"/>
  <c r="BC57"/>
  <c r="BD57" s="1"/>
  <c r="AZ58" s="1"/>
  <c r="AO57"/>
  <c r="AP57" s="1"/>
  <c r="AL58" s="1"/>
  <c r="AA57"/>
  <c r="AB57" s="1"/>
  <c r="X58" s="1"/>
  <c r="M57"/>
  <c r="N57" s="1"/>
  <c r="J58" s="1"/>
  <c r="R56"/>
  <c r="E57"/>
  <c r="F57" s="1"/>
  <c r="AG57"/>
  <c r="AH57" s="1"/>
  <c r="BI56"/>
  <c r="BJ56" s="1"/>
  <c r="AF56"/>
  <c r="BH55"/>
  <c r="AU56"/>
  <c r="AV56" s="1"/>
  <c r="S57"/>
  <c r="T57" s="1"/>
  <c r="AT55"/>
  <c r="D56"/>
  <c r="BQ61" l="1"/>
  <c r="BR61" s="1"/>
  <c r="BN62" s="1"/>
  <c r="BB58"/>
  <c r="BA57"/>
  <c r="AN58"/>
  <c r="AM57"/>
  <c r="Z58"/>
  <c r="Y57"/>
  <c r="L58"/>
  <c r="K57"/>
  <c r="U57"/>
  <c r="Q58" s="1"/>
  <c r="BK56"/>
  <c r="BG57" s="1"/>
  <c r="G57"/>
  <c r="C58" s="1"/>
  <c r="AI57"/>
  <c r="AE58" s="1"/>
  <c r="AW56"/>
  <c r="AS57" s="1"/>
  <c r="BP62" l="1"/>
  <c r="BO61"/>
  <c r="BC58"/>
  <c r="BD58" s="1"/>
  <c r="AZ59" s="1"/>
  <c r="AO58"/>
  <c r="AP58" s="1"/>
  <c r="AL59" s="1"/>
  <c r="AA58"/>
  <c r="AB58" s="1"/>
  <c r="X59" s="1"/>
  <c r="M58"/>
  <c r="N58" s="1"/>
  <c r="J59" s="1"/>
  <c r="AF57"/>
  <c r="BH56"/>
  <c r="AU57"/>
  <c r="AV57" s="1"/>
  <c r="D57"/>
  <c r="AT56"/>
  <c r="AG58"/>
  <c r="AH58" s="1"/>
  <c r="BI57"/>
  <c r="BJ57" s="1"/>
  <c r="E58"/>
  <c r="F58" s="1"/>
  <c r="S58"/>
  <c r="T58" s="1"/>
  <c r="R57"/>
  <c r="BQ62" l="1"/>
  <c r="BR62" s="1"/>
  <c r="BN63" s="1"/>
  <c r="BB59"/>
  <c r="BA58"/>
  <c r="AN59"/>
  <c r="AM58"/>
  <c r="Z59"/>
  <c r="Y58"/>
  <c r="L59"/>
  <c r="K58"/>
  <c r="U58"/>
  <c r="Q59" s="1"/>
  <c r="AW57"/>
  <c r="AS58" s="1"/>
  <c r="AI58"/>
  <c r="AE59" s="1"/>
  <c r="G58"/>
  <c r="C59" s="1"/>
  <c r="BK57"/>
  <c r="BG58" s="1"/>
  <c r="BP63" l="1"/>
  <c r="BO62"/>
  <c r="BC59"/>
  <c r="BD59" s="1"/>
  <c r="AZ60" s="1"/>
  <c r="AO59"/>
  <c r="AP59" s="1"/>
  <c r="AL60" s="1"/>
  <c r="AA59"/>
  <c r="AB59" s="1"/>
  <c r="X60" s="1"/>
  <c r="M59"/>
  <c r="N59" s="1"/>
  <c r="J60" s="1"/>
  <c r="BH57"/>
  <c r="S59"/>
  <c r="T59" s="1"/>
  <c r="E59"/>
  <c r="F59" s="1"/>
  <c r="R58"/>
  <c r="AU58"/>
  <c r="AV58" s="1"/>
  <c r="D58"/>
  <c r="AG59"/>
  <c r="AH59" s="1"/>
  <c r="AT57"/>
  <c r="AF58"/>
  <c r="BI58"/>
  <c r="BJ58" s="1"/>
  <c r="BQ63" l="1"/>
  <c r="BR63" s="1"/>
  <c r="BN64" s="1"/>
  <c r="BB60"/>
  <c r="BA59"/>
  <c r="AN60"/>
  <c r="AM59"/>
  <c r="Z60"/>
  <c r="Y59"/>
  <c r="L60"/>
  <c r="K59"/>
  <c r="BK58"/>
  <c r="BG59" s="1"/>
  <c r="AI59"/>
  <c r="AE60" s="1"/>
  <c r="G59"/>
  <c r="C60" s="1"/>
  <c r="U59"/>
  <c r="Q60" s="1"/>
  <c r="AW58"/>
  <c r="AS59" s="1"/>
  <c r="BP64" l="1"/>
  <c r="BO63"/>
  <c r="BC60"/>
  <c r="BD60" s="1"/>
  <c r="AZ61" s="1"/>
  <c r="AO60"/>
  <c r="AP60" s="1"/>
  <c r="AL61" s="1"/>
  <c r="AA60"/>
  <c r="AB60" s="1"/>
  <c r="X61" s="1"/>
  <c r="M60"/>
  <c r="N60" s="1"/>
  <c r="J61" s="1"/>
  <c r="AF59"/>
  <c r="AT58"/>
  <c r="AU59"/>
  <c r="AV59" s="1"/>
  <c r="AG60"/>
  <c r="AH60" s="1"/>
  <c r="S60"/>
  <c r="T60" s="1"/>
  <c r="BI59"/>
  <c r="BJ59" s="1"/>
  <c r="R59"/>
  <c r="BH58"/>
  <c r="E60"/>
  <c r="F60" s="1"/>
  <c r="D59"/>
  <c r="BQ64" l="1"/>
  <c r="BR64" s="1"/>
  <c r="BN65" s="1"/>
  <c r="BB61"/>
  <c r="BA60"/>
  <c r="AN61"/>
  <c r="AM60"/>
  <c r="Z61"/>
  <c r="Y60"/>
  <c r="L61"/>
  <c r="K60"/>
  <c r="BK59"/>
  <c r="BG60" s="1"/>
  <c r="U60"/>
  <c r="Q61" s="1"/>
  <c r="AI60"/>
  <c r="AE61" s="1"/>
  <c r="G60"/>
  <c r="C61" s="1"/>
  <c r="AW59"/>
  <c r="AS60" s="1"/>
  <c r="BP65" l="1"/>
  <c r="BO64"/>
  <c r="BC61"/>
  <c r="BD61" s="1"/>
  <c r="AZ62" s="1"/>
  <c r="AO61"/>
  <c r="AP61" s="1"/>
  <c r="AL62" s="1"/>
  <c r="AA61"/>
  <c r="AB61" s="1"/>
  <c r="X62" s="1"/>
  <c r="M61"/>
  <c r="N61" s="1"/>
  <c r="J62" s="1"/>
  <c r="R60"/>
  <c r="S61"/>
  <c r="T61" s="1"/>
  <c r="AU60"/>
  <c r="AV60" s="1"/>
  <c r="AG61"/>
  <c r="AH61" s="1"/>
  <c r="AT59"/>
  <c r="AF60"/>
  <c r="E61"/>
  <c r="F61" s="1"/>
  <c r="BI60"/>
  <c r="BJ60" s="1"/>
  <c r="D60"/>
  <c r="BH59"/>
  <c r="BQ65" l="1"/>
  <c r="BR65" s="1"/>
  <c r="BN66" s="1"/>
  <c r="BB62"/>
  <c r="BA61"/>
  <c r="AN62"/>
  <c r="AM61"/>
  <c r="Z62"/>
  <c r="Y61"/>
  <c r="L62"/>
  <c r="K61"/>
  <c r="AI61"/>
  <c r="AE62" s="1"/>
  <c r="AW60"/>
  <c r="AS61" s="1"/>
  <c r="BK60"/>
  <c r="BG61" s="1"/>
  <c r="G61"/>
  <c r="C62" s="1"/>
  <c r="R61"/>
  <c r="U61"/>
  <c r="Q62" s="1"/>
  <c r="BQ66" l="1"/>
  <c r="BR66" s="1"/>
  <c r="BN67" s="1"/>
  <c r="BP66"/>
  <c r="BO65"/>
  <c r="BC62"/>
  <c r="BD62" s="1"/>
  <c r="AZ63" s="1"/>
  <c r="AO62"/>
  <c r="AP62" s="1"/>
  <c r="AL63" s="1"/>
  <c r="AA62"/>
  <c r="AB62" s="1"/>
  <c r="X63" s="1"/>
  <c r="M62"/>
  <c r="N62" s="1"/>
  <c r="J63" s="1"/>
  <c r="AT60"/>
  <c r="AG62"/>
  <c r="AH62" s="1"/>
  <c r="BI61"/>
  <c r="BJ61" s="1"/>
  <c r="BH60"/>
  <c r="S62"/>
  <c r="T62" s="1"/>
  <c r="AU61"/>
  <c r="AV61" s="1"/>
  <c r="E62"/>
  <c r="F62" s="1"/>
  <c r="D61"/>
  <c r="AF61"/>
  <c r="BO66" l="1"/>
  <c r="K62"/>
  <c r="BP67"/>
  <c r="BO67" s="1"/>
  <c r="BR67"/>
  <c r="BN68" s="1"/>
  <c r="BB63"/>
  <c r="BA62"/>
  <c r="AN63"/>
  <c r="AM62"/>
  <c r="Z63"/>
  <c r="Y62"/>
  <c r="L63"/>
  <c r="AW61"/>
  <c r="AS62" s="1"/>
  <c r="U62"/>
  <c r="Q63" s="1"/>
  <c r="AI62"/>
  <c r="AE63" s="1"/>
  <c r="BK61"/>
  <c r="BG62" s="1"/>
  <c r="G62"/>
  <c r="C63" s="1"/>
  <c r="BP68" l="1"/>
  <c r="BO68" s="1"/>
  <c r="BR68"/>
  <c r="BN69" s="1"/>
  <c r="BC63"/>
  <c r="BD63" s="1"/>
  <c r="AZ64" s="1"/>
  <c r="AO63"/>
  <c r="AP63" s="1"/>
  <c r="AL64" s="1"/>
  <c r="AA63"/>
  <c r="AB63" s="1"/>
  <c r="X64" s="1"/>
  <c r="M63"/>
  <c r="N63" s="1"/>
  <c r="J64" s="1"/>
  <c r="R62"/>
  <c r="E63"/>
  <c r="F63" s="1"/>
  <c r="D62"/>
  <c r="BI62"/>
  <c r="BJ62" s="1"/>
  <c r="AG63"/>
  <c r="AH63" s="1"/>
  <c r="BH61"/>
  <c r="AF62"/>
  <c r="S63"/>
  <c r="T63" s="1"/>
  <c r="AU62"/>
  <c r="AV62" s="1"/>
  <c r="AT61"/>
  <c r="BP69" l="1"/>
  <c r="BO69" s="1"/>
  <c r="BR69"/>
  <c r="BN70" s="1"/>
  <c r="BB64"/>
  <c r="BA63"/>
  <c r="AN64"/>
  <c r="AM63"/>
  <c r="Y63"/>
  <c r="Z64"/>
  <c r="L64"/>
  <c r="K63"/>
  <c r="AW62"/>
  <c r="AS63" s="1"/>
  <c r="AI63"/>
  <c r="AE64" s="1"/>
  <c r="R63"/>
  <c r="U63"/>
  <c r="Q64" s="1"/>
  <c r="BK62"/>
  <c r="BG63" s="1"/>
  <c r="G63"/>
  <c r="C64" s="1"/>
  <c r="BP70" l="1"/>
  <c r="BO70" s="1"/>
  <c r="BR70"/>
  <c r="BN71" s="1"/>
  <c r="BC64"/>
  <c r="BD64" s="1"/>
  <c r="AZ65" s="1"/>
  <c r="AO64"/>
  <c r="AP64" s="1"/>
  <c r="AL65" s="1"/>
  <c r="AA64"/>
  <c r="AB64" s="1"/>
  <c r="X65" s="1"/>
  <c r="M64"/>
  <c r="N64" s="1"/>
  <c r="J65" s="1"/>
  <c r="D63"/>
  <c r="S64"/>
  <c r="T64" s="1"/>
  <c r="AG64"/>
  <c r="AH64" s="1"/>
  <c r="AF63"/>
  <c r="E64"/>
  <c r="F64" s="1"/>
  <c r="BI63"/>
  <c r="BJ63" s="1"/>
  <c r="AU63"/>
  <c r="AV63" s="1"/>
  <c r="BH62"/>
  <c r="AT62"/>
  <c r="BP71" l="1"/>
  <c r="BO71" s="1"/>
  <c r="BR71"/>
  <c r="BN72" s="1"/>
  <c r="BB65"/>
  <c r="BA64"/>
  <c r="AN65"/>
  <c r="AM64"/>
  <c r="Z65"/>
  <c r="Y64"/>
  <c r="L65"/>
  <c r="K64"/>
  <c r="AI64"/>
  <c r="AE65" s="1"/>
  <c r="G64"/>
  <c r="C65" s="1"/>
  <c r="AW63"/>
  <c r="AS64" s="1"/>
  <c r="U64"/>
  <c r="Q65" s="1"/>
  <c r="BK63"/>
  <c r="BG64" s="1"/>
  <c r="BR72" l="1"/>
  <c r="BN73" s="1"/>
  <c r="BP72"/>
  <c r="BO72" s="1"/>
  <c r="BC65"/>
  <c r="BD65" s="1"/>
  <c r="AZ66" s="1"/>
  <c r="AO65"/>
  <c r="AP65" s="1"/>
  <c r="AL66" s="1"/>
  <c r="AA65"/>
  <c r="AB65" s="1"/>
  <c r="X66" s="1"/>
  <c r="M65"/>
  <c r="N65" s="1"/>
  <c r="J66" s="1"/>
  <c r="AT63"/>
  <c r="AU64"/>
  <c r="AV64" s="1"/>
  <c r="AG65"/>
  <c r="AH65" s="1"/>
  <c r="AF64"/>
  <c r="E65"/>
  <c r="F65" s="1"/>
  <c r="BH63"/>
  <c r="S65"/>
  <c r="T65" s="1"/>
  <c r="BI64"/>
  <c r="BJ64" s="1"/>
  <c r="D64"/>
  <c r="R64"/>
  <c r="K65" l="1"/>
  <c r="BP73"/>
  <c r="BO73" s="1"/>
  <c r="BR73"/>
  <c r="BN74" s="1"/>
  <c r="BC66"/>
  <c r="BD66" s="1"/>
  <c r="AZ67" s="1"/>
  <c r="BB66"/>
  <c r="BA65"/>
  <c r="AO66"/>
  <c r="AP66" s="1"/>
  <c r="AL67" s="1"/>
  <c r="AN66"/>
  <c r="AM65"/>
  <c r="AA66"/>
  <c r="AB66"/>
  <c r="X67" s="1"/>
  <c r="Z66"/>
  <c r="Y65"/>
  <c r="M66"/>
  <c r="N66" s="1"/>
  <c r="J67" s="1"/>
  <c r="L66"/>
  <c r="K66" s="1"/>
  <c r="U65"/>
  <c r="Q66" s="1"/>
  <c r="T66" s="1"/>
  <c r="AI65"/>
  <c r="AE66" s="1"/>
  <c r="AH66" s="1"/>
  <c r="G65"/>
  <c r="C66" s="1"/>
  <c r="F66" s="1"/>
  <c r="AW64"/>
  <c r="AS65" s="1"/>
  <c r="BK64"/>
  <c r="BG65" s="1"/>
  <c r="Y66" l="1"/>
  <c r="BA66"/>
  <c r="BR74"/>
  <c r="BN75" s="1"/>
  <c r="BP74"/>
  <c r="BO74" s="1"/>
  <c r="BB67"/>
  <c r="BA67" s="1"/>
  <c r="BD67"/>
  <c r="AZ68" s="1"/>
  <c r="AN67"/>
  <c r="AM67" s="1"/>
  <c r="AP67"/>
  <c r="AL68" s="1"/>
  <c r="AM66"/>
  <c r="AB67"/>
  <c r="X68" s="1"/>
  <c r="Z67"/>
  <c r="Y67" s="1"/>
  <c r="N67"/>
  <c r="J68" s="1"/>
  <c r="L67"/>
  <c r="K67" s="1"/>
  <c r="BH64"/>
  <c r="D65"/>
  <c r="G66"/>
  <c r="C67" s="1"/>
  <c r="E66"/>
  <c r="D66" s="1"/>
  <c r="AI66"/>
  <c r="AE67" s="1"/>
  <c r="AG66"/>
  <c r="AF66" s="1"/>
  <c r="AF65"/>
  <c r="BI65"/>
  <c r="BJ65" s="1"/>
  <c r="AU65"/>
  <c r="AV65" s="1"/>
  <c r="U66"/>
  <c r="Q67" s="1"/>
  <c r="S66"/>
  <c r="R66" s="1"/>
  <c r="AT64"/>
  <c r="R65"/>
  <c r="BR75" l="1"/>
  <c r="BN76" s="1"/>
  <c r="BP75"/>
  <c r="BO75" s="1"/>
  <c r="BD68"/>
  <c r="AZ69" s="1"/>
  <c r="BB68"/>
  <c r="BA68" s="1"/>
  <c r="AN68"/>
  <c r="AM68" s="1"/>
  <c r="AP68"/>
  <c r="AL69" s="1"/>
  <c r="AB68"/>
  <c r="X69" s="1"/>
  <c r="Z68"/>
  <c r="Y68" s="1"/>
  <c r="L68"/>
  <c r="K68" s="1"/>
  <c r="N68"/>
  <c r="J69" s="1"/>
  <c r="G67"/>
  <c r="C68" s="1"/>
  <c r="E67"/>
  <c r="D67" s="1"/>
  <c r="AI67"/>
  <c r="AE68" s="1"/>
  <c r="AG67"/>
  <c r="AF67" s="1"/>
  <c r="BK65"/>
  <c r="BG66" s="1"/>
  <c r="BJ66" s="1"/>
  <c r="U67"/>
  <c r="Q68" s="1"/>
  <c r="S67"/>
  <c r="R67" s="1"/>
  <c r="AW65"/>
  <c r="AS66" s="1"/>
  <c r="AV66" s="1"/>
  <c r="BR76" l="1"/>
  <c r="BN77" s="1"/>
  <c r="BP76"/>
  <c r="BO76" s="1"/>
  <c r="BD69"/>
  <c r="AZ70" s="1"/>
  <c r="BB69"/>
  <c r="BA69" s="1"/>
  <c r="AN69"/>
  <c r="AM69" s="1"/>
  <c r="AP69"/>
  <c r="AL70" s="1"/>
  <c r="Z69"/>
  <c r="Y69" s="1"/>
  <c r="AB69"/>
  <c r="X70" s="1"/>
  <c r="N69"/>
  <c r="J70" s="1"/>
  <c r="L69"/>
  <c r="K69" s="1"/>
  <c r="AI68"/>
  <c r="AE69" s="1"/>
  <c r="AG68"/>
  <c r="AF68" s="1"/>
  <c r="U68"/>
  <c r="Q69" s="1"/>
  <c r="S68"/>
  <c r="R68" s="1"/>
  <c r="AW66"/>
  <c r="AS67" s="1"/>
  <c r="AU66"/>
  <c r="BK66"/>
  <c r="BG67" s="1"/>
  <c r="BI66"/>
  <c r="AT65"/>
  <c r="BH65"/>
  <c r="G68"/>
  <c r="C69" s="1"/>
  <c r="E68"/>
  <c r="D68" s="1"/>
  <c r="BR77" l="1"/>
  <c r="BN78" s="1"/>
  <c r="BP77"/>
  <c r="BO77" s="1"/>
  <c r="BD70"/>
  <c r="AZ71" s="1"/>
  <c r="BB70"/>
  <c r="BA70" s="1"/>
  <c r="AP70"/>
  <c r="AL71" s="1"/>
  <c r="AN70"/>
  <c r="AM70" s="1"/>
  <c r="AB70"/>
  <c r="X71" s="1"/>
  <c r="Z70"/>
  <c r="Y70" s="1"/>
  <c r="N70"/>
  <c r="J71" s="1"/>
  <c r="L70"/>
  <c r="K70" s="1"/>
  <c r="BH66"/>
  <c r="G69"/>
  <c r="C70" s="1"/>
  <c r="E69"/>
  <c r="D69" s="1"/>
  <c r="AW67"/>
  <c r="AS68" s="1"/>
  <c r="AU67"/>
  <c r="AT67" s="1"/>
  <c r="BK67"/>
  <c r="BG68" s="1"/>
  <c r="BI67"/>
  <c r="BH67" s="1"/>
  <c r="U69"/>
  <c r="Q70" s="1"/>
  <c r="S69"/>
  <c r="R69" s="1"/>
  <c r="AI69"/>
  <c r="AE70" s="1"/>
  <c r="AG69"/>
  <c r="AF69" s="1"/>
  <c r="AT66"/>
  <c r="BR78" l="1"/>
  <c r="BN79" s="1"/>
  <c r="BP78"/>
  <c r="BO78" s="1"/>
  <c r="BD71"/>
  <c r="AZ72" s="1"/>
  <c r="BB71"/>
  <c r="BA71" s="1"/>
  <c r="AP71"/>
  <c r="AL72" s="1"/>
  <c r="AN71"/>
  <c r="AM71" s="1"/>
  <c r="AB71"/>
  <c r="X72" s="1"/>
  <c r="Z71"/>
  <c r="Y71" s="1"/>
  <c r="N71"/>
  <c r="J72" s="1"/>
  <c r="L71"/>
  <c r="K71" s="1"/>
  <c r="AI70"/>
  <c r="AE71" s="1"/>
  <c r="AG70"/>
  <c r="AF70" s="1"/>
  <c r="U70"/>
  <c r="Q71" s="1"/>
  <c r="S70"/>
  <c r="R70" s="1"/>
  <c r="BK68"/>
  <c r="BG69" s="1"/>
  <c r="BI68"/>
  <c r="BH68" s="1"/>
  <c r="AW68"/>
  <c r="AS69" s="1"/>
  <c r="AU68"/>
  <c r="AT68" s="1"/>
  <c r="G70"/>
  <c r="C71" s="1"/>
  <c r="E70"/>
  <c r="D70" s="1"/>
  <c r="BR79" l="1"/>
  <c r="BN80" s="1"/>
  <c r="BP79"/>
  <c r="BO79" s="1"/>
  <c r="BD72"/>
  <c r="AZ73" s="1"/>
  <c r="BB72"/>
  <c r="BA72" s="1"/>
  <c r="AP72"/>
  <c r="AL73" s="1"/>
  <c r="AN72"/>
  <c r="AM72" s="1"/>
  <c r="AB72"/>
  <c r="X73" s="1"/>
  <c r="Z72"/>
  <c r="Y72" s="1"/>
  <c r="L72"/>
  <c r="K72" s="1"/>
  <c r="N72"/>
  <c r="J73" s="1"/>
  <c r="U71"/>
  <c r="Q72" s="1"/>
  <c r="S71"/>
  <c r="R71" s="1"/>
  <c r="G71"/>
  <c r="C72" s="1"/>
  <c r="E71"/>
  <c r="D71" s="1"/>
  <c r="BK69"/>
  <c r="BG70" s="1"/>
  <c r="BI69"/>
  <c r="BH69" s="1"/>
  <c r="AW69"/>
  <c r="AS70" s="1"/>
  <c r="AU69"/>
  <c r="AT69" s="1"/>
  <c r="AI71"/>
  <c r="AE72" s="1"/>
  <c r="AG71"/>
  <c r="AF71" s="1"/>
  <c r="BR80" l="1"/>
  <c r="BN81" s="1"/>
  <c r="BP80"/>
  <c r="BO80" s="1"/>
  <c r="BD73"/>
  <c r="AZ74" s="1"/>
  <c r="BB73"/>
  <c r="BA73" s="1"/>
  <c r="AN73"/>
  <c r="AM73" s="1"/>
  <c r="AP73"/>
  <c r="AL74" s="1"/>
  <c r="Z73"/>
  <c r="Y73" s="1"/>
  <c r="AB73"/>
  <c r="X74" s="1"/>
  <c r="N73"/>
  <c r="J74" s="1"/>
  <c r="L73"/>
  <c r="K73" s="1"/>
  <c r="AW70"/>
  <c r="AS71" s="1"/>
  <c r="AU70"/>
  <c r="AT70" s="1"/>
  <c r="G72"/>
  <c r="C73" s="1"/>
  <c r="E72"/>
  <c r="D72" s="1"/>
  <c r="U72"/>
  <c r="Q73" s="1"/>
  <c r="S72"/>
  <c r="R72" s="1"/>
  <c r="AI72"/>
  <c r="AE73" s="1"/>
  <c r="AG72"/>
  <c r="AF72" s="1"/>
  <c r="BK70"/>
  <c r="BG71" s="1"/>
  <c r="BI70"/>
  <c r="BH70" s="1"/>
  <c r="BP81" l="1"/>
  <c r="BO81" s="1"/>
  <c r="BR81"/>
  <c r="BN82" s="1"/>
  <c r="BB74"/>
  <c r="BA74" s="1"/>
  <c r="BD74"/>
  <c r="AZ75" s="1"/>
  <c r="AP74"/>
  <c r="AL75" s="1"/>
  <c r="AN74"/>
  <c r="AM74" s="1"/>
  <c r="AB74"/>
  <c r="X75" s="1"/>
  <c r="Z74"/>
  <c r="Y74" s="1"/>
  <c r="N74"/>
  <c r="J75" s="1"/>
  <c r="L74"/>
  <c r="K74" s="1"/>
  <c r="AI73"/>
  <c r="AE74" s="1"/>
  <c r="AG73"/>
  <c r="AF73" s="1"/>
  <c r="G73"/>
  <c r="C74" s="1"/>
  <c r="E73"/>
  <c r="D73" s="1"/>
  <c r="U73"/>
  <c r="Q74" s="1"/>
  <c r="S73"/>
  <c r="R73" s="1"/>
  <c r="BK71"/>
  <c r="BG72" s="1"/>
  <c r="BI71"/>
  <c r="BH71" s="1"/>
  <c r="AW71"/>
  <c r="AS72" s="1"/>
  <c r="AU71"/>
  <c r="AT71" s="1"/>
  <c r="BR82" l="1"/>
  <c r="BN83" s="1"/>
  <c r="BP82"/>
  <c r="BO82" s="1"/>
  <c r="BD75"/>
  <c r="AZ76" s="1"/>
  <c r="BB75"/>
  <c r="BA75" s="1"/>
  <c r="AP75"/>
  <c r="AL76" s="1"/>
  <c r="AN75"/>
  <c r="AM75" s="1"/>
  <c r="AB75"/>
  <c r="X76" s="1"/>
  <c r="Z75"/>
  <c r="Y75" s="1"/>
  <c r="L75"/>
  <c r="K75" s="1"/>
  <c r="N75"/>
  <c r="J76" s="1"/>
  <c r="BK72"/>
  <c r="BG73" s="1"/>
  <c r="BI72"/>
  <c r="BH72" s="1"/>
  <c r="U74"/>
  <c r="Q75" s="1"/>
  <c r="S74"/>
  <c r="R74" s="1"/>
  <c r="AW72"/>
  <c r="AS73" s="1"/>
  <c r="AU72"/>
  <c r="AT72" s="1"/>
  <c r="G74"/>
  <c r="C75" s="1"/>
  <c r="E74"/>
  <c r="D74" s="1"/>
  <c r="AI74"/>
  <c r="AE75" s="1"/>
  <c r="AG74"/>
  <c r="AF74" s="1"/>
  <c r="BR83" l="1"/>
  <c r="BN84" s="1"/>
  <c r="BP83"/>
  <c r="BO83" s="1"/>
  <c r="BD76"/>
  <c r="AZ77" s="1"/>
  <c r="BB76"/>
  <c r="BA76" s="1"/>
  <c r="AN76"/>
  <c r="AM76" s="1"/>
  <c r="AP76"/>
  <c r="AL77" s="1"/>
  <c r="AB76"/>
  <c r="X77" s="1"/>
  <c r="Z76"/>
  <c r="Y76" s="1"/>
  <c r="L76"/>
  <c r="K76" s="1"/>
  <c r="N76"/>
  <c r="J77" s="1"/>
  <c r="AW73"/>
  <c r="AS74" s="1"/>
  <c r="AU73"/>
  <c r="AT73" s="1"/>
  <c r="U75"/>
  <c r="Q76" s="1"/>
  <c r="S75"/>
  <c r="R75" s="1"/>
  <c r="AI75"/>
  <c r="AE76" s="1"/>
  <c r="AG75"/>
  <c r="AF75" s="1"/>
  <c r="G75"/>
  <c r="C76" s="1"/>
  <c r="E75"/>
  <c r="D75" s="1"/>
  <c r="BK73"/>
  <c r="BG74" s="1"/>
  <c r="BI73"/>
  <c r="BH73" s="1"/>
  <c r="BR84" l="1"/>
  <c r="BN85" s="1"/>
  <c r="BP84"/>
  <c r="BO84" s="1"/>
  <c r="BB77"/>
  <c r="BA77" s="1"/>
  <c r="BD77"/>
  <c r="AZ78" s="1"/>
  <c r="AP77"/>
  <c r="AL78" s="1"/>
  <c r="AN77"/>
  <c r="AM77" s="1"/>
  <c r="Z77"/>
  <c r="Y77" s="1"/>
  <c r="AB77"/>
  <c r="X78" s="1"/>
  <c r="N77"/>
  <c r="J78" s="1"/>
  <c r="L77"/>
  <c r="K77" s="1"/>
  <c r="BK74"/>
  <c r="BG75" s="1"/>
  <c r="BI74"/>
  <c r="BH74" s="1"/>
  <c r="AW74"/>
  <c r="AS75" s="1"/>
  <c r="AU74"/>
  <c r="AT74" s="1"/>
  <c r="U76"/>
  <c r="Q77" s="1"/>
  <c r="S76"/>
  <c r="R76" s="1"/>
  <c r="G76"/>
  <c r="C77" s="1"/>
  <c r="E76"/>
  <c r="D76" s="1"/>
  <c r="AI76"/>
  <c r="AE77" s="1"/>
  <c r="AG76"/>
  <c r="AF76" s="1"/>
  <c r="BR85" l="1"/>
  <c r="BN86" s="1"/>
  <c r="BP85"/>
  <c r="BO85" s="1"/>
  <c r="BB78"/>
  <c r="BA78" s="1"/>
  <c r="BD78"/>
  <c r="AZ79" s="1"/>
  <c r="AP78"/>
  <c r="AL79" s="1"/>
  <c r="AN78"/>
  <c r="AM78" s="1"/>
  <c r="Z78"/>
  <c r="Y78" s="1"/>
  <c r="AB78"/>
  <c r="X79" s="1"/>
  <c r="N78"/>
  <c r="J79" s="1"/>
  <c r="L78"/>
  <c r="K78" s="1"/>
  <c r="G77"/>
  <c r="C78" s="1"/>
  <c r="E77"/>
  <c r="D77" s="1"/>
  <c r="BK75"/>
  <c r="BG76" s="1"/>
  <c r="BI75"/>
  <c r="BH75" s="1"/>
  <c r="U77"/>
  <c r="Q78" s="1"/>
  <c r="S77"/>
  <c r="R77" s="1"/>
  <c r="AW75"/>
  <c r="AS76" s="1"/>
  <c r="AU75"/>
  <c r="AT75" s="1"/>
  <c r="AI77"/>
  <c r="AE78" s="1"/>
  <c r="AG77"/>
  <c r="AF77" s="1"/>
  <c r="BR86" l="1"/>
  <c r="BN87" s="1"/>
  <c r="BP86"/>
  <c r="BO86" s="1"/>
  <c r="BD79"/>
  <c r="AZ80" s="1"/>
  <c r="BB79"/>
  <c r="BA79" s="1"/>
  <c r="AN79"/>
  <c r="AM79" s="1"/>
  <c r="AP79"/>
  <c r="AL80" s="1"/>
  <c r="AB79"/>
  <c r="X80" s="1"/>
  <c r="Z79"/>
  <c r="Y79" s="1"/>
  <c r="N79"/>
  <c r="J80" s="1"/>
  <c r="L79"/>
  <c r="K79" s="1"/>
  <c r="AI78"/>
  <c r="AE79" s="1"/>
  <c r="AG78"/>
  <c r="AF78" s="1"/>
  <c r="U78"/>
  <c r="Q79" s="1"/>
  <c r="S78"/>
  <c r="R78" s="1"/>
  <c r="AW76"/>
  <c r="AS77" s="1"/>
  <c r="AU76"/>
  <c r="AT76" s="1"/>
  <c r="BK76"/>
  <c r="BG77" s="1"/>
  <c r="BI76"/>
  <c r="BH76" s="1"/>
  <c r="G78"/>
  <c r="C79" s="1"/>
  <c r="E78"/>
  <c r="D78" s="1"/>
  <c r="BR87" l="1"/>
  <c r="BN88" s="1"/>
  <c r="BP87"/>
  <c r="BO87" s="1"/>
  <c r="BB80"/>
  <c r="BA80" s="1"/>
  <c r="BD80"/>
  <c r="AZ81" s="1"/>
  <c r="AP80"/>
  <c r="AL81" s="1"/>
  <c r="AN80"/>
  <c r="AM80" s="1"/>
  <c r="AB80"/>
  <c r="X81" s="1"/>
  <c r="Z80"/>
  <c r="Y80" s="1"/>
  <c r="N80"/>
  <c r="J81" s="1"/>
  <c r="L80"/>
  <c r="K80" s="1"/>
  <c r="U79"/>
  <c r="Q80" s="1"/>
  <c r="S79"/>
  <c r="R79" s="1"/>
  <c r="BK77"/>
  <c r="BG78" s="1"/>
  <c r="BI77"/>
  <c r="BH77" s="1"/>
  <c r="G79"/>
  <c r="C80" s="1"/>
  <c r="E79"/>
  <c r="D79" s="1"/>
  <c r="AW77"/>
  <c r="AS78" s="1"/>
  <c r="AU77"/>
  <c r="AT77" s="1"/>
  <c r="AI79"/>
  <c r="AE80" s="1"/>
  <c r="AG79"/>
  <c r="AF79" s="1"/>
  <c r="BR88" l="1"/>
  <c r="BN89" s="1"/>
  <c r="BP88"/>
  <c r="BO88" s="1"/>
  <c r="BD81"/>
  <c r="AZ82" s="1"/>
  <c r="BB81"/>
  <c r="BA81" s="1"/>
  <c r="AP81"/>
  <c r="AL82" s="1"/>
  <c r="AN81"/>
  <c r="AM81" s="1"/>
  <c r="AB81"/>
  <c r="X82" s="1"/>
  <c r="Z81"/>
  <c r="Y81" s="1"/>
  <c r="N81"/>
  <c r="J82" s="1"/>
  <c r="L81"/>
  <c r="K81" s="1"/>
  <c r="BK78"/>
  <c r="BG79" s="1"/>
  <c r="BI78"/>
  <c r="BH78" s="1"/>
  <c r="AI80"/>
  <c r="AE81" s="1"/>
  <c r="AG80"/>
  <c r="AF80" s="1"/>
  <c r="AW78"/>
  <c r="AS79" s="1"/>
  <c r="AU78"/>
  <c r="AT78" s="1"/>
  <c r="U80"/>
  <c r="Q81" s="1"/>
  <c r="S80"/>
  <c r="R80" s="1"/>
  <c r="G80"/>
  <c r="C81" s="1"/>
  <c r="E80"/>
  <c r="D80" s="1"/>
  <c r="BR89" l="1"/>
  <c r="BN90" s="1"/>
  <c r="BP89"/>
  <c r="BO89" s="1"/>
  <c r="BB82"/>
  <c r="BA82" s="1"/>
  <c r="BD82"/>
  <c r="AZ83" s="1"/>
  <c r="AP82"/>
  <c r="AL83" s="1"/>
  <c r="AN82"/>
  <c r="AM82" s="1"/>
  <c r="AB82"/>
  <c r="X83" s="1"/>
  <c r="Z82"/>
  <c r="Y82" s="1"/>
  <c r="L82"/>
  <c r="K82" s="1"/>
  <c r="N82"/>
  <c r="J83" s="1"/>
  <c r="AI81"/>
  <c r="AE82" s="1"/>
  <c r="AG81"/>
  <c r="AF81" s="1"/>
  <c r="U81"/>
  <c r="Q82" s="1"/>
  <c r="S81"/>
  <c r="R81" s="1"/>
  <c r="BK79"/>
  <c r="BG80" s="1"/>
  <c r="BI79"/>
  <c r="BH79" s="1"/>
  <c r="G81"/>
  <c r="C82" s="1"/>
  <c r="E81"/>
  <c r="D81" s="1"/>
  <c r="AW79"/>
  <c r="AS80" s="1"/>
  <c r="AU79"/>
  <c r="AT79" s="1"/>
  <c r="BR90" l="1"/>
  <c r="BN91" s="1"/>
  <c r="BP90"/>
  <c r="BO90" s="1"/>
  <c r="BD83"/>
  <c r="AZ84" s="1"/>
  <c r="BB83"/>
  <c r="BA83" s="1"/>
  <c r="AN83"/>
  <c r="AM83" s="1"/>
  <c r="AP83"/>
  <c r="AL84" s="1"/>
  <c r="Z83"/>
  <c r="Y83" s="1"/>
  <c r="AB83"/>
  <c r="X84" s="1"/>
  <c r="N83"/>
  <c r="J84" s="1"/>
  <c r="L83"/>
  <c r="K83" s="1"/>
  <c r="G82"/>
  <c r="C83" s="1"/>
  <c r="E82"/>
  <c r="D82" s="1"/>
  <c r="BK80"/>
  <c r="BG81" s="1"/>
  <c r="BI80"/>
  <c r="BH80" s="1"/>
  <c r="AI82"/>
  <c r="AE83" s="1"/>
  <c r="AG82"/>
  <c r="AF82" s="1"/>
  <c r="AW80"/>
  <c r="AS81" s="1"/>
  <c r="AU80"/>
  <c r="AT80" s="1"/>
  <c r="U82"/>
  <c r="Q83" s="1"/>
  <c r="S82"/>
  <c r="R82" s="1"/>
  <c r="BP91" l="1"/>
  <c r="BO91" s="1"/>
  <c r="BR91"/>
  <c r="BN92" s="1"/>
  <c r="BB84"/>
  <c r="BA84" s="1"/>
  <c r="BD84"/>
  <c r="AZ85" s="1"/>
  <c r="AP84"/>
  <c r="AL85" s="1"/>
  <c r="AN84"/>
  <c r="AM84" s="1"/>
  <c r="AB84"/>
  <c r="X85" s="1"/>
  <c r="Z84"/>
  <c r="Y84" s="1"/>
  <c r="L84"/>
  <c r="K84" s="1"/>
  <c r="N84"/>
  <c r="J85" s="1"/>
  <c r="AI83"/>
  <c r="AE84" s="1"/>
  <c r="AG83"/>
  <c r="AF83" s="1"/>
  <c r="BK81"/>
  <c r="BG82" s="1"/>
  <c r="BI81"/>
  <c r="BH81" s="1"/>
  <c r="AW81"/>
  <c r="AS82" s="1"/>
  <c r="AU81"/>
  <c r="AT81" s="1"/>
  <c r="U83"/>
  <c r="Q84" s="1"/>
  <c r="S83"/>
  <c r="R83" s="1"/>
  <c r="G83"/>
  <c r="C84" s="1"/>
  <c r="E83"/>
  <c r="D83" s="1"/>
  <c r="BR92" l="1"/>
  <c r="BN93" s="1"/>
  <c r="BP92"/>
  <c r="BO92" s="1"/>
  <c r="BD85"/>
  <c r="AZ86" s="1"/>
  <c r="BB85"/>
  <c r="BA85" s="1"/>
  <c r="AP85"/>
  <c r="AL86" s="1"/>
  <c r="AN85"/>
  <c r="AM85" s="1"/>
  <c r="AB85"/>
  <c r="X86" s="1"/>
  <c r="Z85"/>
  <c r="Y85" s="1"/>
  <c r="N85"/>
  <c r="J86" s="1"/>
  <c r="L85"/>
  <c r="K85" s="1"/>
  <c r="BK82"/>
  <c r="BG83" s="1"/>
  <c r="BI82"/>
  <c r="BH82" s="1"/>
  <c r="U84"/>
  <c r="Q85" s="1"/>
  <c r="S84"/>
  <c r="R84" s="1"/>
  <c r="G84"/>
  <c r="C85" s="1"/>
  <c r="E84"/>
  <c r="D84" s="1"/>
  <c r="AI84"/>
  <c r="AE85" s="1"/>
  <c r="AG84"/>
  <c r="AF84" s="1"/>
  <c r="AW82"/>
  <c r="AS83" s="1"/>
  <c r="AU82"/>
  <c r="AT82" s="1"/>
  <c r="BR93" l="1"/>
  <c r="BN94" s="1"/>
  <c r="BP93"/>
  <c r="BO93" s="1"/>
  <c r="BD86"/>
  <c r="AZ87" s="1"/>
  <c r="BB86"/>
  <c r="BA86" s="1"/>
  <c r="AP86"/>
  <c r="AL87" s="1"/>
  <c r="AN86"/>
  <c r="AM86" s="1"/>
  <c r="Z86"/>
  <c r="Y86" s="1"/>
  <c r="AB86"/>
  <c r="X87" s="1"/>
  <c r="N86"/>
  <c r="J87" s="1"/>
  <c r="L86"/>
  <c r="K86" s="1"/>
  <c r="G85"/>
  <c r="C86" s="1"/>
  <c r="E85"/>
  <c r="D85" s="1"/>
  <c r="AW83"/>
  <c r="AS84" s="1"/>
  <c r="AU83"/>
  <c r="AT83" s="1"/>
  <c r="AI85"/>
  <c r="AE86" s="1"/>
  <c r="AG85"/>
  <c r="AF85" s="1"/>
  <c r="BK83"/>
  <c r="BG84" s="1"/>
  <c r="BI83"/>
  <c r="BH83" s="1"/>
  <c r="U85"/>
  <c r="Q86" s="1"/>
  <c r="S85"/>
  <c r="R85" s="1"/>
  <c r="BR94" l="1"/>
  <c r="BN95" s="1"/>
  <c r="BP94"/>
  <c r="BO94" s="1"/>
  <c r="BD87"/>
  <c r="AZ88" s="1"/>
  <c r="BB87"/>
  <c r="BA87" s="1"/>
  <c r="AN87"/>
  <c r="AM87" s="1"/>
  <c r="AP87"/>
  <c r="AL88" s="1"/>
  <c r="AB87"/>
  <c r="X88" s="1"/>
  <c r="Z87"/>
  <c r="Y87" s="1"/>
  <c r="N87"/>
  <c r="J88" s="1"/>
  <c r="L87"/>
  <c r="K87" s="1"/>
  <c r="U86"/>
  <c r="Q87" s="1"/>
  <c r="S86"/>
  <c r="R86" s="1"/>
  <c r="AW84"/>
  <c r="AS85" s="1"/>
  <c r="AU84"/>
  <c r="AT84" s="1"/>
  <c r="BK84"/>
  <c r="BG85" s="1"/>
  <c r="BI84"/>
  <c r="BH84" s="1"/>
  <c r="G86"/>
  <c r="C87" s="1"/>
  <c r="E86"/>
  <c r="D86" s="1"/>
  <c r="AI86"/>
  <c r="AE87" s="1"/>
  <c r="AG86"/>
  <c r="AF86" s="1"/>
  <c r="BR95" l="1"/>
  <c r="BN96" s="1"/>
  <c r="BP95"/>
  <c r="BO95" s="1"/>
  <c r="BD88"/>
  <c r="AZ89" s="1"/>
  <c r="BB88"/>
  <c r="BA88" s="1"/>
  <c r="AP88"/>
  <c r="AL89" s="1"/>
  <c r="AN88"/>
  <c r="AM88" s="1"/>
  <c r="Z88"/>
  <c r="Y88" s="1"/>
  <c r="AB88"/>
  <c r="X89" s="1"/>
  <c r="L88"/>
  <c r="K88" s="1"/>
  <c r="N88"/>
  <c r="J89" s="1"/>
  <c r="AW85"/>
  <c r="AS86" s="1"/>
  <c r="AU85"/>
  <c r="AT85" s="1"/>
  <c r="G87"/>
  <c r="C88" s="1"/>
  <c r="E87"/>
  <c r="D87" s="1"/>
  <c r="U87"/>
  <c r="Q88" s="1"/>
  <c r="S87"/>
  <c r="R87" s="1"/>
  <c r="BK85"/>
  <c r="BG86" s="1"/>
  <c r="BI85"/>
  <c r="BH85" s="1"/>
  <c r="AI87"/>
  <c r="AE88" s="1"/>
  <c r="AG87"/>
  <c r="AF87" s="1"/>
  <c r="BR96" l="1"/>
  <c r="BN97" s="1"/>
  <c r="BP96"/>
  <c r="BO96" s="1"/>
  <c r="BB89"/>
  <c r="BA89" s="1"/>
  <c r="BD89"/>
  <c r="AZ90" s="1"/>
  <c r="AN89"/>
  <c r="AM89" s="1"/>
  <c r="AP89"/>
  <c r="AL90" s="1"/>
  <c r="AB89"/>
  <c r="X90" s="1"/>
  <c r="Z89"/>
  <c r="Y89" s="1"/>
  <c r="N89"/>
  <c r="J90" s="1"/>
  <c r="L89"/>
  <c r="K89" s="1"/>
  <c r="AI88"/>
  <c r="AE89" s="1"/>
  <c r="AG88"/>
  <c r="AF88" s="1"/>
  <c r="U88"/>
  <c r="Q89" s="1"/>
  <c r="S88"/>
  <c r="R88" s="1"/>
  <c r="G88"/>
  <c r="C89" s="1"/>
  <c r="E88"/>
  <c r="D88" s="1"/>
  <c r="BK86"/>
  <c r="BG87" s="1"/>
  <c r="BI86"/>
  <c r="BH86" s="1"/>
  <c r="AW86"/>
  <c r="AS87" s="1"/>
  <c r="AU86"/>
  <c r="AT86" s="1"/>
  <c r="BR97" l="1"/>
  <c r="BN98" s="1"/>
  <c r="BP97"/>
  <c r="BO97" s="1"/>
  <c r="BD90"/>
  <c r="AZ91" s="1"/>
  <c r="BB90"/>
  <c r="BA90" s="1"/>
  <c r="AP90"/>
  <c r="AL91" s="1"/>
  <c r="AN90"/>
  <c r="AM90" s="1"/>
  <c r="AB90"/>
  <c r="X91" s="1"/>
  <c r="Z90"/>
  <c r="Y90" s="1"/>
  <c r="N90"/>
  <c r="J91" s="1"/>
  <c r="L90"/>
  <c r="K90" s="1"/>
  <c r="G89"/>
  <c r="C90" s="1"/>
  <c r="E89"/>
  <c r="D89" s="1"/>
  <c r="AW87"/>
  <c r="AS88" s="1"/>
  <c r="AU87"/>
  <c r="AT87" s="1"/>
  <c r="BK87"/>
  <c r="BG88" s="1"/>
  <c r="BI87"/>
  <c r="BH87" s="1"/>
  <c r="U89"/>
  <c r="Q90" s="1"/>
  <c r="S89"/>
  <c r="R89" s="1"/>
  <c r="AI89"/>
  <c r="AE90" s="1"/>
  <c r="AG89"/>
  <c r="AF89" s="1"/>
  <c r="BR98" l="1"/>
  <c r="BN99" s="1"/>
  <c r="BP98"/>
  <c r="BO98" s="1"/>
  <c r="BD91"/>
  <c r="AZ92" s="1"/>
  <c r="BB91"/>
  <c r="BA91" s="1"/>
  <c r="AP91"/>
  <c r="AL92" s="1"/>
  <c r="AN91"/>
  <c r="AM91" s="1"/>
  <c r="AB91"/>
  <c r="X92" s="1"/>
  <c r="Z91"/>
  <c r="Y91" s="1"/>
  <c r="N91"/>
  <c r="J92" s="1"/>
  <c r="L91"/>
  <c r="K91" s="1"/>
  <c r="U90"/>
  <c r="Q91" s="1"/>
  <c r="S90"/>
  <c r="R90" s="1"/>
  <c r="AW88"/>
  <c r="AS89" s="1"/>
  <c r="AU88"/>
  <c r="AT88" s="1"/>
  <c r="AI90"/>
  <c r="AE91" s="1"/>
  <c r="AG90"/>
  <c r="AF90" s="1"/>
  <c r="BK88"/>
  <c r="BG89" s="1"/>
  <c r="BI88"/>
  <c r="BH88" s="1"/>
  <c r="G90"/>
  <c r="C91" s="1"/>
  <c r="E90"/>
  <c r="D90" s="1"/>
  <c r="BR99" l="1"/>
  <c r="BN100" s="1"/>
  <c r="BP99"/>
  <c r="BO99" s="1"/>
  <c r="BD92"/>
  <c r="AZ93" s="1"/>
  <c r="BB92"/>
  <c r="BA92" s="1"/>
  <c r="AP92"/>
  <c r="AL93" s="1"/>
  <c r="AN92"/>
  <c r="AM92" s="1"/>
  <c r="AB92"/>
  <c r="X93" s="1"/>
  <c r="Z92"/>
  <c r="Y92" s="1"/>
  <c r="N92"/>
  <c r="J93" s="1"/>
  <c r="L92"/>
  <c r="K92" s="1"/>
  <c r="AW89"/>
  <c r="AS90" s="1"/>
  <c r="AU89"/>
  <c r="AT89" s="1"/>
  <c r="U91"/>
  <c r="Q92" s="1"/>
  <c r="S91"/>
  <c r="R91" s="1"/>
  <c r="G91"/>
  <c r="C92" s="1"/>
  <c r="E91"/>
  <c r="D91" s="1"/>
  <c r="BK89"/>
  <c r="BG90" s="1"/>
  <c r="BI89"/>
  <c r="BH89" s="1"/>
  <c r="AI91"/>
  <c r="AE92" s="1"/>
  <c r="AG91"/>
  <c r="AF91" s="1"/>
  <c r="BR100" l="1"/>
  <c r="BN101" s="1"/>
  <c r="BP100"/>
  <c r="BO100" s="1"/>
  <c r="BD93"/>
  <c r="AZ94" s="1"/>
  <c r="BB93"/>
  <c r="BA93" s="1"/>
  <c r="AP93"/>
  <c r="AL94" s="1"/>
  <c r="AN93"/>
  <c r="AM93" s="1"/>
  <c r="AB93"/>
  <c r="X94" s="1"/>
  <c r="Z93"/>
  <c r="Y93" s="1"/>
  <c r="L93"/>
  <c r="K93" s="1"/>
  <c r="N93"/>
  <c r="J94" s="1"/>
  <c r="G92"/>
  <c r="C93" s="1"/>
  <c r="E92"/>
  <c r="D92" s="1"/>
  <c r="U92"/>
  <c r="Q93" s="1"/>
  <c r="S92"/>
  <c r="R92" s="1"/>
  <c r="BK90"/>
  <c r="BG91" s="1"/>
  <c r="BI90"/>
  <c r="BH90" s="1"/>
  <c r="AW90"/>
  <c r="AS91" s="1"/>
  <c r="AU90"/>
  <c r="AT90" s="1"/>
  <c r="AI92"/>
  <c r="AE93" s="1"/>
  <c r="AG92"/>
  <c r="AF92" s="1"/>
  <c r="BR101" l="1"/>
  <c r="BN102" s="1"/>
  <c r="BP101"/>
  <c r="BO101" s="1"/>
  <c r="BB94"/>
  <c r="BA94" s="1"/>
  <c r="BD94"/>
  <c r="AZ95" s="1"/>
  <c r="AP94"/>
  <c r="AL95" s="1"/>
  <c r="AN94"/>
  <c r="AM94" s="1"/>
  <c r="AB94"/>
  <c r="X95" s="1"/>
  <c r="Z94"/>
  <c r="Y94" s="1"/>
  <c r="L94"/>
  <c r="K94" s="1"/>
  <c r="N94"/>
  <c r="J95" s="1"/>
  <c r="AI93"/>
  <c r="AE94" s="1"/>
  <c r="AG93"/>
  <c r="AF93" s="1"/>
  <c r="U93"/>
  <c r="Q94" s="1"/>
  <c r="S93"/>
  <c r="R93" s="1"/>
  <c r="AW91"/>
  <c r="AS92" s="1"/>
  <c r="AU91"/>
  <c r="AT91" s="1"/>
  <c r="BK91"/>
  <c r="BG92" s="1"/>
  <c r="BI91"/>
  <c r="BH91" s="1"/>
  <c r="G93"/>
  <c r="C94" s="1"/>
  <c r="E93"/>
  <c r="D93" s="1"/>
  <c r="BR102" l="1"/>
  <c r="BN103" s="1"/>
  <c r="BP102"/>
  <c r="BO102" s="1"/>
  <c r="BD95"/>
  <c r="AZ96" s="1"/>
  <c r="BB95"/>
  <c r="BA95" s="1"/>
  <c r="AP95"/>
  <c r="AL96" s="1"/>
  <c r="AN95"/>
  <c r="AM95" s="1"/>
  <c r="AB95"/>
  <c r="X96" s="1"/>
  <c r="Z95"/>
  <c r="Y95" s="1"/>
  <c r="N95"/>
  <c r="J96" s="1"/>
  <c r="L95"/>
  <c r="K95" s="1"/>
  <c r="G94"/>
  <c r="C95" s="1"/>
  <c r="E94"/>
  <c r="D94" s="1"/>
  <c r="AW92"/>
  <c r="AS93" s="1"/>
  <c r="AU92"/>
  <c r="AT92" s="1"/>
  <c r="BK92"/>
  <c r="BG93" s="1"/>
  <c r="BI92"/>
  <c r="BH92" s="1"/>
  <c r="U94"/>
  <c r="Q95" s="1"/>
  <c r="S94"/>
  <c r="R94" s="1"/>
  <c r="AI94"/>
  <c r="AE95" s="1"/>
  <c r="AG94"/>
  <c r="AF94" s="1"/>
  <c r="BP103" l="1"/>
  <c r="BO103" s="1"/>
  <c r="BR103"/>
  <c r="BN104" s="1"/>
  <c r="BD96"/>
  <c r="AZ97" s="1"/>
  <c r="BB96"/>
  <c r="BA96" s="1"/>
  <c r="AP96"/>
  <c r="AL97" s="1"/>
  <c r="AN96"/>
  <c r="AM96" s="1"/>
  <c r="AB96"/>
  <c r="X97" s="1"/>
  <c r="Z96"/>
  <c r="Y96" s="1"/>
  <c r="N96"/>
  <c r="J97" s="1"/>
  <c r="L96"/>
  <c r="K96" s="1"/>
  <c r="AW93"/>
  <c r="AS94" s="1"/>
  <c r="AU93"/>
  <c r="AT93" s="1"/>
  <c r="U95"/>
  <c r="Q96" s="1"/>
  <c r="S95"/>
  <c r="R95" s="1"/>
  <c r="G95"/>
  <c r="C96" s="1"/>
  <c r="E95"/>
  <c r="D95" s="1"/>
  <c r="AI95"/>
  <c r="AE96" s="1"/>
  <c r="AG95"/>
  <c r="AF95" s="1"/>
  <c r="BK93"/>
  <c r="BG94" s="1"/>
  <c r="BI93"/>
  <c r="BH93" s="1"/>
  <c r="BP104" l="1"/>
  <c r="BO104" s="1"/>
  <c r="BR104"/>
  <c r="BN105" s="1"/>
  <c r="BD97"/>
  <c r="AZ98" s="1"/>
  <c r="BB97"/>
  <c r="BA97" s="1"/>
  <c r="AN97"/>
  <c r="AM97" s="1"/>
  <c r="AP97"/>
  <c r="AL98" s="1"/>
  <c r="Z97"/>
  <c r="Y97" s="1"/>
  <c r="AB97"/>
  <c r="X98" s="1"/>
  <c r="N97"/>
  <c r="J98" s="1"/>
  <c r="L97"/>
  <c r="K97" s="1"/>
  <c r="G96"/>
  <c r="C97" s="1"/>
  <c r="E96"/>
  <c r="D96" s="1"/>
  <c r="U96"/>
  <c r="Q97" s="1"/>
  <c r="S96"/>
  <c r="R96" s="1"/>
  <c r="BK94"/>
  <c r="BG95" s="1"/>
  <c r="BI94"/>
  <c r="BH94" s="1"/>
  <c r="AW94"/>
  <c r="AS95" s="1"/>
  <c r="AU94"/>
  <c r="AT94" s="1"/>
  <c r="AI96"/>
  <c r="AE97" s="1"/>
  <c r="AG96"/>
  <c r="AF96" s="1"/>
  <c r="BR105" l="1"/>
  <c r="BN106" s="1"/>
  <c r="BP105"/>
  <c r="BO105" s="1"/>
  <c r="BD98"/>
  <c r="AZ99" s="1"/>
  <c r="BB98"/>
  <c r="BA98" s="1"/>
  <c r="AP98"/>
  <c r="AL99" s="1"/>
  <c r="AN98"/>
  <c r="AM98" s="1"/>
  <c r="AB98"/>
  <c r="X99" s="1"/>
  <c r="Z98"/>
  <c r="Y98" s="1"/>
  <c r="L98"/>
  <c r="K98" s="1"/>
  <c r="N98"/>
  <c r="J99" s="1"/>
  <c r="U97"/>
  <c r="Q98" s="1"/>
  <c r="S97"/>
  <c r="R97" s="1"/>
  <c r="AW95"/>
  <c r="AS96" s="1"/>
  <c r="AU95"/>
  <c r="AT95" s="1"/>
  <c r="BK95"/>
  <c r="BG96" s="1"/>
  <c r="BI95"/>
  <c r="BH95" s="1"/>
  <c r="G97"/>
  <c r="C98" s="1"/>
  <c r="E97"/>
  <c r="D97" s="1"/>
  <c r="AI97"/>
  <c r="AE98" s="1"/>
  <c r="AG97"/>
  <c r="AF97" s="1"/>
  <c r="BR106" l="1"/>
  <c r="BN107" s="1"/>
  <c r="BP106"/>
  <c r="BO106" s="1"/>
  <c r="BD99"/>
  <c r="AZ100" s="1"/>
  <c r="BB99"/>
  <c r="BA99" s="1"/>
  <c r="AP99"/>
  <c r="AL100" s="1"/>
  <c r="AN99"/>
  <c r="AM99" s="1"/>
  <c r="Z99"/>
  <c r="Y99" s="1"/>
  <c r="AB99"/>
  <c r="X100" s="1"/>
  <c r="N99"/>
  <c r="J100" s="1"/>
  <c r="L99"/>
  <c r="K99" s="1"/>
  <c r="AI98"/>
  <c r="AE99" s="1"/>
  <c r="AG98"/>
  <c r="AF98" s="1"/>
  <c r="G98"/>
  <c r="C99" s="1"/>
  <c r="E98"/>
  <c r="D98" s="1"/>
  <c r="AW96"/>
  <c r="AS97" s="1"/>
  <c r="AU96"/>
  <c r="AT96" s="1"/>
  <c r="BK96"/>
  <c r="BG97" s="1"/>
  <c r="BI96"/>
  <c r="BH96" s="1"/>
  <c r="U98"/>
  <c r="Q99" s="1"/>
  <c r="S98"/>
  <c r="R98" s="1"/>
  <c r="BR107" l="1"/>
  <c r="BN108" s="1"/>
  <c r="BP107"/>
  <c r="BO107" s="1"/>
  <c r="BB100"/>
  <c r="BA100" s="1"/>
  <c r="BD100"/>
  <c r="AZ101" s="1"/>
  <c r="AP100"/>
  <c r="AL101" s="1"/>
  <c r="AN100"/>
  <c r="AM100" s="1"/>
  <c r="Z100"/>
  <c r="Y100" s="1"/>
  <c r="AB100"/>
  <c r="X101" s="1"/>
  <c r="L100"/>
  <c r="K100" s="1"/>
  <c r="N100"/>
  <c r="J101" s="1"/>
  <c r="AW97"/>
  <c r="AS98" s="1"/>
  <c r="AU97"/>
  <c r="AT97" s="1"/>
  <c r="U99"/>
  <c r="Q100" s="1"/>
  <c r="S99"/>
  <c r="R99" s="1"/>
  <c r="G99"/>
  <c r="C100" s="1"/>
  <c r="E99"/>
  <c r="D99" s="1"/>
  <c r="BK97"/>
  <c r="BG98" s="1"/>
  <c r="BI97"/>
  <c r="BH97" s="1"/>
  <c r="AI99"/>
  <c r="AE100" s="1"/>
  <c r="AG99"/>
  <c r="AF99" s="1"/>
  <c r="BR108" l="1"/>
  <c r="BN109" s="1"/>
  <c r="BP108"/>
  <c r="BO108" s="1"/>
  <c r="BD101"/>
  <c r="AZ102" s="1"/>
  <c r="BB101"/>
  <c r="BA101" s="1"/>
  <c r="AP101"/>
  <c r="AL102" s="1"/>
  <c r="AN101"/>
  <c r="AM101" s="1"/>
  <c r="AB101"/>
  <c r="X102" s="1"/>
  <c r="Z101"/>
  <c r="Y101" s="1"/>
  <c r="L101"/>
  <c r="K101" s="1"/>
  <c r="N101"/>
  <c r="J102" s="1"/>
  <c r="G100"/>
  <c r="C101" s="1"/>
  <c r="E100"/>
  <c r="D100" s="1"/>
  <c r="AI100"/>
  <c r="AE101" s="1"/>
  <c r="AG100"/>
  <c r="AF100" s="1"/>
  <c r="BK98"/>
  <c r="BG99" s="1"/>
  <c r="BI98"/>
  <c r="BH98" s="1"/>
  <c r="AW98"/>
  <c r="AS99" s="1"/>
  <c r="AU98"/>
  <c r="AT98" s="1"/>
  <c r="U100"/>
  <c r="Q101" s="1"/>
  <c r="S100"/>
  <c r="R100" s="1"/>
  <c r="BP109" l="1"/>
  <c r="BO109" s="1"/>
  <c r="BR109"/>
  <c r="BN110" s="1"/>
  <c r="BB102"/>
  <c r="BA102" s="1"/>
  <c r="BD102"/>
  <c r="AZ103" s="1"/>
  <c r="AP102"/>
  <c r="AL103" s="1"/>
  <c r="AN102"/>
  <c r="AM102" s="1"/>
  <c r="AB102"/>
  <c r="X103" s="1"/>
  <c r="Z102"/>
  <c r="Y102" s="1"/>
  <c r="N102"/>
  <c r="J103" s="1"/>
  <c r="L102"/>
  <c r="K102" s="1"/>
  <c r="AI101"/>
  <c r="AE102" s="1"/>
  <c r="AG101"/>
  <c r="AF101" s="1"/>
  <c r="U101"/>
  <c r="Q102" s="1"/>
  <c r="S101"/>
  <c r="R101" s="1"/>
  <c r="AW99"/>
  <c r="AS100" s="1"/>
  <c r="AU99"/>
  <c r="AT99" s="1"/>
  <c r="G101"/>
  <c r="C102" s="1"/>
  <c r="E101"/>
  <c r="D101" s="1"/>
  <c r="BK99"/>
  <c r="BG100" s="1"/>
  <c r="BI99"/>
  <c r="BH99" s="1"/>
  <c r="BR110" l="1"/>
  <c r="BN111" s="1"/>
  <c r="BP110"/>
  <c r="BO110" s="1"/>
  <c r="BB103"/>
  <c r="BA103" s="1"/>
  <c r="BD103"/>
  <c r="AZ104" s="1"/>
  <c r="AN103"/>
  <c r="AM103" s="1"/>
  <c r="AP103"/>
  <c r="AL104" s="1"/>
  <c r="AB103"/>
  <c r="X104" s="1"/>
  <c r="Z103"/>
  <c r="Y103" s="1"/>
  <c r="N103"/>
  <c r="J104" s="1"/>
  <c r="L103"/>
  <c r="K103" s="1"/>
  <c r="G102"/>
  <c r="C103" s="1"/>
  <c r="E102"/>
  <c r="D102" s="1"/>
  <c r="U102"/>
  <c r="Q103" s="1"/>
  <c r="S102"/>
  <c r="R102" s="1"/>
  <c r="AW100"/>
  <c r="AS101" s="1"/>
  <c r="AU100"/>
  <c r="AT100" s="1"/>
  <c r="AI102"/>
  <c r="AE103" s="1"/>
  <c r="AG102"/>
  <c r="AF102" s="1"/>
  <c r="BK100"/>
  <c r="BG101" s="1"/>
  <c r="BI100"/>
  <c r="BH100" s="1"/>
  <c r="BR111" l="1"/>
  <c r="BN112" s="1"/>
  <c r="BP111"/>
  <c r="BO111" s="1"/>
  <c r="BD104"/>
  <c r="AZ105" s="1"/>
  <c r="BB104"/>
  <c r="BA104" s="1"/>
  <c r="AP104"/>
  <c r="AL105" s="1"/>
  <c r="AN104"/>
  <c r="AM104" s="1"/>
  <c r="AB104"/>
  <c r="X105" s="1"/>
  <c r="Z104"/>
  <c r="Y104" s="1"/>
  <c r="N104"/>
  <c r="J105" s="1"/>
  <c r="L104"/>
  <c r="K104" s="1"/>
  <c r="BK101"/>
  <c r="BG102" s="1"/>
  <c r="BI101"/>
  <c r="BH101" s="1"/>
  <c r="U103"/>
  <c r="Q104" s="1"/>
  <c r="S103"/>
  <c r="R103" s="1"/>
  <c r="AI103"/>
  <c r="AE104" s="1"/>
  <c r="AG103"/>
  <c r="AF103" s="1"/>
  <c r="G103"/>
  <c r="C104" s="1"/>
  <c r="E103"/>
  <c r="D103" s="1"/>
  <c r="AW101"/>
  <c r="AS102" s="1"/>
  <c r="AU101"/>
  <c r="AT101" s="1"/>
  <c r="BR112" l="1"/>
  <c r="BN113" s="1"/>
  <c r="BP112"/>
  <c r="BO112" s="1"/>
  <c r="BD105"/>
  <c r="AZ106" s="1"/>
  <c r="BB105"/>
  <c r="BA105" s="1"/>
  <c r="AP105"/>
  <c r="AL106" s="1"/>
  <c r="AN105"/>
  <c r="AM105" s="1"/>
  <c r="AB105"/>
  <c r="X106" s="1"/>
  <c r="Z105"/>
  <c r="Y105" s="1"/>
  <c r="N105"/>
  <c r="J106" s="1"/>
  <c r="L105"/>
  <c r="K105" s="1"/>
  <c r="G104"/>
  <c r="C105" s="1"/>
  <c r="E104"/>
  <c r="D104" s="1"/>
  <c r="AI104"/>
  <c r="AE105" s="1"/>
  <c r="AG104"/>
  <c r="AF104" s="1"/>
  <c r="AW102"/>
  <c r="AS103" s="1"/>
  <c r="AU102"/>
  <c r="AT102" s="1"/>
  <c r="U104"/>
  <c r="Q105" s="1"/>
  <c r="S104"/>
  <c r="R104" s="1"/>
  <c r="BK102"/>
  <c r="BG103" s="1"/>
  <c r="BI102"/>
  <c r="BH102" s="1"/>
  <c r="BP113" l="1"/>
  <c r="BO113" s="1"/>
  <c r="BR113"/>
  <c r="BN114" s="1"/>
  <c r="BD106"/>
  <c r="AZ107" s="1"/>
  <c r="BB106"/>
  <c r="BA106" s="1"/>
  <c r="AP106"/>
  <c r="AL107" s="1"/>
  <c r="AN106"/>
  <c r="AM106" s="1"/>
  <c r="AB106"/>
  <c r="X107" s="1"/>
  <c r="Z106"/>
  <c r="Y106" s="1"/>
  <c r="N106"/>
  <c r="J107" s="1"/>
  <c r="L106"/>
  <c r="K106" s="1"/>
  <c r="AG105"/>
  <c r="AF105" s="1"/>
  <c r="AI105"/>
  <c r="AE106" s="1"/>
  <c r="BK103"/>
  <c r="BG104" s="1"/>
  <c r="BI103"/>
  <c r="BH103" s="1"/>
  <c r="AW103"/>
  <c r="AS104" s="1"/>
  <c r="AU103"/>
  <c r="AT103" s="1"/>
  <c r="G105"/>
  <c r="C106" s="1"/>
  <c r="E105"/>
  <c r="D105" s="1"/>
  <c r="U105"/>
  <c r="Q106" s="1"/>
  <c r="S105"/>
  <c r="R105" s="1"/>
  <c r="BR114" l="1"/>
  <c r="BN115" s="1"/>
  <c r="BP114"/>
  <c r="BO114" s="1"/>
  <c r="BD107"/>
  <c r="AZ108" s="1"/>
  <c r="BB107"/>
  <c r="BA107" s="1"/>
  <c r="AN107"/>
  <c r="AM107" s="1"/>
  <c r="AP107"/>
  <c r="AL108" s="1"/>
  <c r="Z107"/>
  <c r="Y107" s="1"/>
  <c r="AB107"/>
  <c r="X108" s="1"/>
  <c r="N107"/>
  <c r="J108" s="1"/>
  <c r="L107"/>
  <c r="K107" s="1"/>
  <c r="U106"/>
  <c r="Q107" s="1"/>
  <c r="S106"/>
  <c r="R106" s="1"/>
  <c r="BK104"/>
  <c r="BG105" s="1"/>
  <c r="BI104"/>
  <c r="BH104" s="1"/>
  <c r="G106"/>
  <c r="C107" s="1"/>
  <c r="E106"/>
  <c r="D106" s="1"/>
  <c r="AI106"/>
  <c r="AE107" s="1"/>
  <c r="AG106"/>
  <c r="AF106" s="1"/>
  <c r="AW104"/>
  <c r="AS105" s="1"/>
  <c r="AU104"/>
  <c r="AT104" s="1"/>
  <c r="BR115" l="1"/>
  <c r="BN116" s="1"/>
  <c r="BP115"/>
  <c r="BO115" s="1"/>
  <c r="BD108"/>
  <c r="AZ109" s="1"/>
  <c r="BB108"/>
  <c r="BA108" s="1"/>
  <c r="AP108"/>
  <c r="AL109" s="1"/>
  <c r="AN108"/>
  <c r="AM108" s="1"/>
  <c r="AB108"/>
  <c r="X109" s="1"/>
  <c r="Z108"/>
  <c r="Y108" s="1"/>
  <c r="N108"/>
  <c r="J109" s="1"/>
  <c r="L108"/>
  <c r="K108" s="1"/>
  <c r="BK105"/>
  <c r="BG106" s="1"/>
  <c r="BI105"/>
  <c r="BH105" s="1"/>
  <c r="AI107"/>
  <c r="AE108" s="1"/>
  <c r="AG107"/>
  <c r="AF107" s="1"/>
  <c r="G107"/>
  <c r="C108" s="1"/>
  <c r="E107"/>
  <c r="D107" s="1"/>
  <c r="AW105"/>
  <c r="AS106" s="1"/>
  <c r="AU105"/>
  <c r="AT105" s="1"/>
  <c r="U107"/>
  <c r="Q108" s="1"/>
  <c r="S107"/>
  <c r="R107" s="1"/>
  <c r="BR116" l="1"/>
  <c r="BN117" s="1"/>
  <c r="BP116"/>
  <c r="BO116" s="1"/>
  <c r="BD109"/>
  <c r="AZ110" s="1"/>
  <c r="BB109"/>
  <c r="BA109" s="1"/>
  <c r="AN109"/>
  <c r="AM109" s="1"/>
  <c r="AP109"/>
  <c r="AL110" s="1"/>
  <c r="AB109"/>
  <c r="X110" s="1"/>
  <c r="Z109"/>
  <c r="Y109" s="1"/>
  <c r="N109"/>
  <c r="J110" s="1"/>
  <c r="L109"/>
  <c r="K109" s="1"/>
  <c r="AW106"/>
  <c r="AS107" s="1"/>
  <c r="AU106"/>
  <c r="AT106" s="1"/>
  <c r="AI108"/>
  <c r="AE109" s="1"/>
  <c r="AG108"/>
  <c r="AF108" s="1"/>
  <c r="U108"/>
  <c r="Q109" s="1"/>
  <c r="S108"/>
  <c r="R108" s="1"/>
  <c r="G108"/>
  <c r="C109" s="1"/>
  <c r="E108"/>
  <c r="D108" s="1"/>
  <c r="BK106"/>
  <c r="BG107" s="1"/>
  <c r="BI106"/>
  <c r="BH106" s="1"/>
  <c r="BR117" l="1"/>
  <c r="BN118" s="1"/>
  <c r="BP117"/>
  <c r="BO117" s="1"/>
  <c r="BD110"/>
  <c r="AZ111" s="1"/>
  <c r="BB110"/>
  <c r="BA110" s="1"/>
  <c r="AP110"/>
  <c r="AL111" s="1"/>
  <c r="AN110"/>
  <c r="AM110" s="1"/>
  <c r="AB110"/>
  <c r="X111" s="1"/>
  <c r="Z110"/>
  <c r="Y110" s="1"/>
  <c r="L110"/>
  <c r="K110" s="1"/>
  <c r="N110"/>
  <c r="J111" s="1"/>
  <c r="BK107"/>
  <c r="BG108" s="1"/>
  <c r="BI107"/>
  <c r="BH107" s="1"/>
  <c r="G109"/>
  <c r="C110" s="1"/>
  <c r="E109"/>
  <c r="D109" s="1"/>
  <c r="AI109"/>
  <c r="AE110" s="1"/>
  <c r="AG109"/>
  <c r="AF109" s="1"/>
  <c r="U109"/>
  <c r="Q110" s="1"/>
  <c r="S109"/>
  <c r="R109" s="1"/>
  <c r="AW107"/>
  <c r="AS108" s="1"/>
  <c r="AU107"/>
  <c r="AT107" s="1"/>
  <c r="BR118" l="1"/>
  <c r="BN119" s="1"/>
  <c r="BP118"/>
  <c r="BO118" s="1"/>
  <c r="BD111"/>
  <c r="AZ112" s="1"/>
  <c r="BB111"/>
  <c r="BA111" s="1"/>
  <c r="AP111"/>
  <c r="AL112" s="1"/>
  <c r="AN111"/>
  <c r="AM111" s="1"/>
  <c r="AB111"/>
  <c r="X112" s="1"/>
  <c r="Z111"/>
  <c r="Y111" s="1"/>
  <c r="N111"/>
  <c r="J112" s="1"/>
  <c r="L111"/>
  <c r="K111" s="1"/>
  <c r="AI110"/>
  <c r="AE111" s="1"/>
  <c r="AG110"/>
  <c r="AF110" s="1"/>
  <c r="BK108"/>
  <c r="BG109" s="1"/>
  <c r="BI108"/>
  <c r="BH108" s="1"/>
  <c r="AW108"/>
  <c r="AS109" s="1"/>
  <c r="AU108"/>
  <c r="AT108" s="1"/>
  <c r="G110"/>
  <c r="C111" s="1"/>
  <c r="E110"/>
  <c r="D110" s="1"/>
  <c r="U110"/>
  <c r="Q111" s="1"/>
  <c r="S110"/>
  <c r="R110" s="1"/>
  <c r="BP119" l="1"/>
  <c r="BO119" s="1"/>
  <c r="BR119"/>
  <c r="BN120" s="1"/>
  <c r="BD112"/>
  <c r="AZ113" s="1"/>
  <c r="BB112"/>
  <c r="BA112" s="1"/>
  <c r="AP112"/>
  <c r="AL113" s="1"/>
  <c r="AN112"/>
  <c r="AM112" s="1"/>
  <c r="AB112"/>
  <c r="X113" s="1"/>
  <c r="Z112"/>
  <c r="Y112" s="1"/>
  <c r="N112"/>
  <c r="J113" s="1"/>
  <c r="L112"/>
  <c r="K112" s="1"/>
  <c r="U111"/>
  <c r="Q112" s="1"/>
  <c r="S111"/>
  <c r="R111" s="1"/>
  <c r="BK109"/>
  <c r="BG110" s="1"/>
  <c r="BI109"/>
  <c r="BH109" s="1"/>
  <c r="AI111"/>
  <c r="AE112" s="1"/>
  <c r="AG111"/>
  <c r="AF111" s="1"/>
  <c r="AW109"/>
  <c r="AS110" s="1"/>
  <c r="AU109"/>
  <c r="AT109" s="1"/>
  <c r="G111"/>
  <c r="C112" s="1"/>
  <c r="E111"/>
  <c r="D111" s="1"/>
  <c r="BP120" l="1"/>
  <c r="BO120" s="1"/>
  <c r="BR120"/>
  <c r="BN121" s="1"/>
  <c r="BD113"/>
  <c r="AZ114" s="1"/>
  <c r="BB113"/>
  <c r="BA113" s="1"/>
  <c r="AP113"/>
  <c r="AL114" s="1"/>
  <c r="AN113"/>
  <c r="AM113" s="1"/>
  <c r="Z113"/>
  <c r="Y113" s="1"/>
  <c r="AB113"/>
  <c r="X114" s="1"/>
  <c r="L113"/>
  <c r="K113" s="1"/>
  <c r="N113"/>
  <c r="J114" s="1"/>
  <c r="AW110"/>
  <c r="AS111" s="1"/>
  <c r="AU110"/>
  <c r="AT110" s="1"/>
  <c r="BK110"/>
  <c r="BG111" s="1"/>
  <c r="BI110"/>
  <c r="BH110" s="1"/>
  <c r="G112"/>
  <c r="C113" s="1"/>
  <c r="E112"/>
  <c r="D112" s="1"/>
  <c r="AI112"/>
  <c r="AE113" s="1"/>
  <c r="AG112"/>
  <c r="AF112" s="1"/>
  <c r="U112"/>
  <c r="Q113" s="1"/>
  <c r="S112"/>
  <c r="R112" s="1"/>
  <c r="BP121" l="1"/>
  <c r="BO121" s="1"/>
  <c r="BR121"/>
  <c r="BN122" s="1"/>
  <c r="BD114"/>
  <c r="AZ115" s="1"/>
  <c r="BB114"/>
  <c r="BA114" s="1"/>
  <c r="AN114"/>
  <c r="AM114" s="1"/>
  <c r="AP114"/>
  <c r="AL115" s="1"/>
  <c r="Z114"/>
  <c r="Y114" s="1"/>
  <c r="AB114"/>
  <c r="X115" s="1"/>
  <c r="N114"/>
  <c r="J115" s="1"/>
  <c r="L114"/>
  <c r="K114" s="1"/>
  <c r="G113"/>
  <c r="C114" s="1"/>
  <c r="E113"/>
  <c r="D113" s="1"/>
  <c r="BK111"/>
  <c r="BG112" s="1"/>
  <c r="BI111"/>
  <c r="BH111" s="1"/>
  <c r="AW111"/>
  <c r="AS112" s="1"/>
  <c r="AU111"/>
  <c r="AT111" s="1"/>
  <c r="U113"/>
  <c r="Q114" s="1"/>
  <c r="S113"/>
  <c r="R113" s="1"/>
  <c r="AI113"/>
  <c r="AE114" s="1"/>
  <c r="AG113"/>
  <c r="AF113" s="1"/>
  <c r="BP122" l="1"/>
  <c r="BO122" s="1"/>
  <c r="BR122"/>
  <c r="BN123" s="1"/>
  <c r="BB115"/>
  <c r="BA115" s="1"/>
  <c r="BD115"/>
  <c r="AZ116" s="1"/>
  <c r="AN115"/>
  <c r="AM115" s="1"/>
  <c r="AP115"/>
  <c r="AL116" s="1"/>
  <c r="AB115"/>
  <c r="X116" s="1"/>
  <c r="Z115"/>
  <c r="Y115" s="1"/>
  <c r="N115"/>
  <c r="J116" s="1"/>
  <c r="L115"/>
  <c r="K115" s="1"/>
  <c r="AI114"/>
  <c r="AE115" s="1"/>
  <c r="AG114"/>
  <c r="AF114" s="1"/>
  <c r="AW112"/>
  <c r="AS113" s="1"/>
  <c r="AU112"/>
  <c r="AT112" s="1"/>
  <c r="BK112"/>
  <c r="BG113" s="1"/>
  <c r="BI112"/>
  <c r="BH112" s="1"/>
  <c r="U114"/>
  <c r="Q115" s="1"/>
  <c r="S114"/>
  <c r="R114" s="1"/>
  <c r="G114"/>
  <c r="C115" s="1"/>
  <c r="E114"/>
  <c r="D114" s="1"/>
  <c r="BR123" l="1"/>
  <c r="BN124" s="1"/>
  <c r="BP123"/>
  <c r="BO123" s="1"/>
  <c r="BD116"/>
  <c r="AZ117" s="1"/>
  <c r="BB116"/>
  <c r="BA116" s="1"/>
  <c r="AP116"/>
  <c r="AL117" s="1"/>
  <c r="AN116"/>
  <c r="AM116" s="1"/>
  <c r="AB116"/>
  <c r="X117" s="1"/>
  <c r="Z116"/>
  <c r="Y116" s="1"/>
  <c r="N116"/>
  <c r="J117" s="1"/>
  <c r="L116"/>
  <c r="K116" s="1"/>
  <c r="G115"/>
  <c r="C116" s="1"/>
  <c r="E115"/>
  <c r="D115" s="1"/>
  <c r="AW113"/>
  <c r="AS114" s="1"/>
  <c r="AU113"/>
  <c r="AT113" s="1"/>
  <c r="BK113"/>
  <c r="BG114" s="1"/>
  <c r="BI113"/>
  <c r="BH113" s="1"/>
  <c r="U115"/>
  <c r="Q116" s="1"/>
  <c r="S115"/>
  <c r="R115" s="1"/>
  <c r="AI115"/>
  <c r="AE116" s="1"/>
  <c r="AG115"/>
  <c r="AF115" s="1"/>
  <c r="BR124" l="1"/>
  <c r="BN125" s="1"/>
  <c r="BP124"/>
  <c r="BO124" s="1"/>
  <c r="BB117"/>
  <c r="BA117" s="1"/>
  <c r="BD117"/>
  <c r="AZ118" s="1"/>
  <c r="AP117"/>
  <c r="AL118" s="1"/>
  <c r="AN117"/>
  <c r="AM117" s="1"/>
  <c r="AB117"/>
  <c r="X118" s="1"/>
  <c r="Z117"/>
  <c r="Y117" s="1"/>
  <c r="N117"/>
  <c r="J118" s="1"/>
  <c r="L117"/>
  <c r="K117" s="1"/>
  <c r="G116"/>
  <c r="C117" s="1"/>
  <c r="E116"/>
  <c r="D116" s="1"/>
  <c r="AW114"/>
  <c r="AS115" s="1"/>
  <c r="AU114"/>
  <c r="AT114" s="1"/>
  <c r="U116"/>
  <c r="Q117" s="1"/>
  <c r="S116"/>
  <c r="R116" s="1"/>
  <c r="BK114"/>
  <c r="BG115" s="1"/>
  <c r="BI114"/>
  <c r="BH114" s="1"/>
  <c r="AI116"/>
  <c r="AE117" s="1"/>
  <c r="AG116"/>
  <c r="AF116" s="1"/>
  <c r="BP125" l="1"/>
  <c r="BO125" s="1"/>
  <c r="BR125"/>
  <c r="BN126" s="1"/>
  <c r="BB118"/>
  <c r="BA118" s="1"/>
  <c r="BD118"/>
  <c r="AZ119" s="1"/>
  <c r="AN118"/>
  <c r="AM118" s="1"/>
  <c r="AP118"/>
  <c r="AL119" s="1"/>
  <c r="Z118"/>
  <c r="Y118" s="1"/>
  <c r="AB118"/>
  <c r="X119" s="1"/>
  <c r="N118"/>
  <c r="J119" s="1"/>
  <c r="L118"/>
  <c r="K118" s="1"/>
  <c r="AW115"/>
  <c r="AS116" s="1"/>
  <c r="AU115"/>
  <c r="AT115" s="1"/>
  <c r="AI117"/>
  <c r="AE118" s="1"/>
  <c r="AG117"/>
  <c r="AF117" s="1"/>
  <c r="BK115"/>
  <c r="BG116" s="1"/>
  <c r="BI115"/>
  <c r="BH115" s="1"/>
  <c r="G117"/>
  <c r="C118" s="1"/>
  <c r="E117"/>
  <c r="D117" s="1"/>
  <c r="U117"/>
  <c r="Q118" s="1"/>
  <c r="S117"/>
  <c r="R117" s="1"/>
  <c r="BR126" l="1"/>
  <c r="BN127" s="1"/>
  <c r="BP126"/>
  <c r="BO126" s="1"/>
  <c r="BD119"/>
  <c r="AZ120" s="1"/>
  <c r="BB119"/>
  <c r="BA119" s="1"/>
  <c r="AP119"/>
  <c r="AL120" s="1"/>
  <c r="AN119"/>
  <c r="AM119" s="1"/>
  <c r="AB119"/>
  <c r="X120" s="1"/>
  <c r="Z119"/>
  <c r="Y119" s="1"/>
  <c r="L119"/>
  <c r="K119" s="1"/>
  <c r="N119"/>
  <c r="J120" s="1"/>
  <c r="AI118"/>
  <c r="AE119" s="1"/>
  <c r="AG118"/>
  <c r="AF118" s="1"/>
  <c r="AW116"/>
  <c r="AS117" s="1"/>
  <c r="AU116"/>
  <c r="AT116" s="1"/>
  <c r="BK116"/>
  <c r="BG117" s="1"/>
  <c r="BI116"/>
  <c r="BH116" s="1"/>
  <c r="G118"/>
  <c r="C119" s="1"/>
  <c r="E118"/>
  <c r="D118" s="1"/>
  <c r="U118"/>
  <c r="Q119" s="1"/>
  <c r="S118"/>
  <c r="R118" s="1"/>
  <c r="BR127" l="1"/>
  <c r="BN128" s="1"/>
  <c r="BP127"/>
  <c r="BO127" s="1"/>
  <c r="BD120"/>
  <c r="AZ121" s="1"/>
  <c r="BB120"/>
  <c r="BA120" s="1"/>
  <c r="AP120"/>
  <c r="AL121" s="1"/>
  <c r="AN120"/>
  <c r="AM120" s="1"/>
  <c r="AB120"/>
  <c r="X121" s="1"/>
  <c r="Z120"/>
  <c r="Y120" s="1"/>
  <c r="L120"/>
  <c r="K120" s="1"/>
  <c r="N120"/>
  <c r="J121" s="1"/>
  <c r="U119"/>
  <c r="Q120" s="1"/>
  <c r="S119"/>
  <c r="R119" s="1"/>
  <c r="AW117"/>
  <c r="AS118" s="1"/>
  <c r="AU117"/>
  <c r="AT117" s="1"/>
  <c r="AI119"/>
  <c r="AE120" s="1"/>
  <c r="AG119"/>
  <c r="AF119" s="1"/>
  <c r="G119"/>
  <c r="C120" s="1"/>
  <c r="E119"/>
  <c r="D119" s="1"/>
  <c r="BK117"/>
  <c r="BG118" s="1"/>
  <c r="BI117"/>
  <c r="BH117" s="1"/>
  <c r="BR128" l="1"/>
  <c r="BN129" s="1"/>
  <c r="BP128"/>
  <c r="BO128" s="1"/>
  <c r="BB121"/>
  <c r="BA121" s="1"/>
  <c r="BD121"/>
  <c r="AZ122" s="1"/>
  <c r="AP121"/>
  <c r="AL122" s="1"/>
  <c r="AN121"/>
  <c r="AM121" s="1"/>
  <c r="AB121"/>
  <c r="X122" s="1"/>
  <c r="Z121"/>
  <c r="Y121" s="1"/>
  <c r="N121"/>
  <c r="J122" s="1"/>
  <c r="L121"/>
  <c r="K121" s="1"/>
  <c r="G120"/>
  <c r="C121" s="1"/>
  <c r="E120"/>
  <c r="D120" s="1"/>
  <c r="AW118"/>
  <c r="AS119" s="1"/>
  <c r="AU118"/>
  <c r="AT118" s="1"/>
  <c r="AI120"/>
  <c r="AE121" s="1"/>
  <c r="AG120"/>
  <c r="AF120" s="1"/>
  <c r="BK118"/>
  <c r="BG119" s="1"/>
  <c r="BI118"/>
  <c r="BH118" s="1"/>
  <c r="U120"/>
  <c r="Q121" s="1"/>
  <c r="S120"/>
  <c r="R120" s="1"/>
  <c r="BP129" l="1"/>
  <c r="BO129" s="1"/>
  <c r="BR129"/>
  <c r="BN130" s="1"/>
  <c r="BD122"/>
  <c r="AZ123" s="1"/>
  <c r="BB122"/>
  <c r="BA122" s="1"/>
  <c r="AP122"/>
  <c r="AL123" s="1"/>
  <c r="AN122"/>
  <c r="AM122" s="1"/>
  <c r="AB122"/>
  <c r="X123" s="1"/>
  <c r="Z122"/>
  <c r="Y122" s="1"/>
  <c r="N122"/>
  <c r="J123" s="1"/>
  <c r="L122"/>
  <c r="K122" s="1"/>
  <c r="BK119"/>
  <c r="BG120" s="1"/>
  <c r="BI119"/>
  <c r="BH119" s="1"/>
  <c r="AW119"/>
  <c r="AS120" s="1"/>
  <c r="AU119"/>
  <c r="AT119" s="1"/>
  <c r="G121"/>
  <c r="C122" s="1"/>
  <c r="E121"/>
  <c r="D121" s="1"/>
  <c r="U121"/>
  <c r="Q122" s="1"/>
  <c r="S121"/>
  <c r="R121" s="1"/>
  <c r="AI121"/>
  <c r="AE122" s="1"/>
  <c r="AG121"/>
  <c r="AF121" s="1"/>
  <c r="BR130" l="1"/>
  <c r="BN131" s="1"/>
  <c r="BP130"/>
  <c r="BO130" s="1"/>
  <c r="BD123"/>
  <c r="AZ124" s="1"/>
  <c r="BB123"/>
  <c r="BA123" s="1"/>
  <c r="AP123"/>
  <c r="AL124" s="1"/>
  <c r="AN123"/>
  <c r="AM123" s="1"/>
  <c r="Z123"/>
  <c r="Y123" s="1"/>
  <c r="AB123"/>
  <c r="X124" s="1"/>
  <c r="L123"/>
  <c r="K123" s="1"/>
  <c r="N123"/>
  <c r="J124" s="1"/>
  <c r="G122"/>
  <c r="C123" s="1"/>
  <c r="E122"/>
  <c r="D122" s="1"/>
  <c r="AI122"/>
  <c r="AE123" s="1"/>
  <c r="AG122"/>
  <c r="AF122" s="1"/>
  <c r="AW120"/>
  <c r="AS121" s="1"/>
  <c r="AU120"/>
  <c r="AT120" s="1"/>
  <c r="U122"/>
  <c r="Q123" s="1"/>
  <c r="S122"/>
  <c r="R122" s="1"/>
  <c r="BK120"/>
  <c r="BG121" s="1"/>
  <c r="BI120"/>
  <c r="BH120" s="1"/>
  <c r="BP131" l="1"/>
  <c r="BO131" s="1"/>
  <c r="BR131"/>
  <c r="BN132" s="1"/>
  <c r="BD124"/>
  <c r="AZ125" s="1"/>
  <c r="BB124"/>
  <c r="BA124" s="1"/>
  <c r="AP124"/>
  <c r="AL125" s="1"/>
  <c r="AN124"/>
  <c r="AM124" s="1"/>
  <c r="AB124"/>
  <c r="X125" s="1"/>
  <c r="Z124"/>
  <c r="Y124" s="1"/>
  <c r="N124"/>
  <c r="J125" s="1"/>
  <c r="L124"/>
  <c r="K124" s="1"/>
  <c r="BK121"/>
  <c r="BG122" s="1"/>
  <c r="BI121"/>
  <c r="BH121" s="1"/>
  <c r="AW121"/>
  <c r="AS122" s="1"/>
  <c r="AU121"/>
  <c r="AT121" s="1"/>
  <c r="G123"/>
  <c r="C124" s="1"/>
  <c r="E123"/>
  <c r="D123" s="1"/>
  <c r="U123"/>
  <c r="Q124" s="1"/>
  <c r="S123"/>
  <c r="R123" s="1"/>
  <c r="AI123"/>
  <c r="AE124" s="1"/>
  <c r="AG123"/>
  <c r="AF123" s="1"/>
  <c r="BP132" l="1"/>
  <c r="BO132" s="1"/>
  <c r="BR132"/>
  <c r="BN133" s="1"/>
  <c r="BD125"/>
  <c r="AZ126" s="1"/>
  <c r="BB125"/>
  <c r="BA125" s="1"/>
  <c r="AP125"/>
  <c r="AL126" s="1"/>
  <c r="AN125"/>
  <c r="AM125" s="1"/>
  <c r="AB125"/>
  <c r="X126" s="1"/>
  <c r="Z125"/>
  <c r="Y125" s="1"/>
  <c r="L125"/>
  <c r="K125" s="1"/>
  <c r="N125"/>
  <c r="J126" s="1"/>
  <c r="G124"/>
  <c r="C125" s="1"/>
  <c r="E124"/>
  <c r="D124" s="1"/>
  <c r="BK122"/>
  <c r="BG123" s="1"/>
  <c r="BI122"/>
  <c r="BH122" s="1"/>
  <c r="U124"/>
  <c r="Q125" s="1"/>
  <c r="S124"/>
  <c r="R124" s="1"/>
  <c r="AW122"/>
  <c r="AS123" s="1"/>
  <c r="AU122"/>
  <c r="AT122" s="1"/>
  <c r="AI124"/>
  <c r="AE125" s="1"/>
  <c r="AG124"/>
  <c r="AF124" s="1"/>
  <c r="BP133" l="1"/>
  <c r="BO133" s="1"/>
  <c r="BR133"/>
  <c r="BN134" s="1"/>
  <c r="BD126"/>
  <c r="AZ127" s="1"/>
  <c r="BB126"/>
  <c r="BA126" s="1"/>
  <c r="AP126"/>
  <c r="AL127" s="1"/>
  <c r="AN126"/>
  <c r="AM126" s="1"/>
  <c r="AB126"/>
  <c r="X127" s="1"/>
  <c r="Z126"/>
  <c r="Y126" s="1"/>
  <c r="N126"/>
  <c r="J127" s="1"/>
  <c r="L126"/>
  <c r="K126" s="1"/>
  <c r="BK123"/>
  <c r="BG124" s="1"/>
  <c r="BI123"/>
  <c r="BH123" s="1"/>
  <c r="AI125"/>
  <c r="AE126" s="1"/>
  <c r="AG125"/>
  <c r="AF125" s="1"/>
  <c r="AW123"/>
  <c r="AS124" s="1"/>
  <c r="AU123"/>
  <c r="AT123" s="1"/>
  <c r="U125"/>
  <c r="Q126" s="1"/>
  <c r="S125"/>
  <c r="R125" s="1"/>
  <c r="G125"/>
  <c r="C126" s="1"/>
  <c r="E125"/>
  <c r="D125" s="1"/>
  <c r="BR134" l="1"/>
  <c r="BN135" s="1"/>
  <c r="BP134"/>
  <c r="BO134" s="1"/>
  <c r="BD127"/>
  <c r="AZ128" s="1"/>
  <c r="BB127"/>
  <c r="BA127" s="1"/>
  <c r="AP127"/>
  <c r="AL128" s="1"/>
  <c r="AN127"/>
  <c r="AM127" s="1"/>
  <c r="AB127"/>
  <c r="X128" s="1"/>
  <c r="Z127"/>
  <c r="Y127" s="1"/>
  <c r="L127"/>
  <c r="K127" s="1"/>
  <c r="N127"/>
  <c r="J128" s="1"/>
  <c r="AI126"/>
  <c r="AE127" s="1"/>
  <c r="AG126"/>
  <c r="AF126" s="1"/>
  <c r="G126"/>
  <c r="C127" s="1"/>
  <c r="E126"/>
  <c r="D126" s="1"/>
  <c r="AW124"/>
  <c r="AS125" s="1"/>
  <c r="AU124"/>
  <c r="AT124" s="1"/>
  <c r="U126"/>
  <c r="Q127" s="1"/>
  <c r="S126"/>
  <c r="R126" s="1"/>
  <c r="BK124"/>
  <c r="BG125" s="1"/>
  <c r="BI124"/>
  <c r="BH124" s="1"/>
  <c r="BR135" l="1"/>
  <c r="BN136" s="1"/>
  <c r="BP135"/>
  <c r="BO135" s="1"/>
  <c r="BB128"/>
  <c r="BA128" s="1"/>
  <c r="BD128"/>
  <c r="AZ129" s="1"/>
  <c r="AP128"/>
  <c r="AL129" s="1"/>
  <c r="AN128"/>
  <c r="AM128" s="1"/>
  <c r="Z128"/>
  <c r="Y128" s="1"/>
  <c r="AB128"/>
  <c r="X129" s="1"/>
  <c r="L128"/>
  <c r="K128" s="1"/>
  <c r="N128"/>
  <c r="J129" s="1"/>
  <c r="U127"/>
  <c r="Q128" s="1"/>
  <c r="S127"/>
  <c r="R127" s="1"/>
  <c r="AW125"/>
  <c r="AS126" s="1"/>
  <c r="AU125"/>
  <c r="AT125" s="1"/>
  <c r="BK125"/>
  <c r="BG126" s="1"/>
  <c r="BI125"/>
  <c r="BH125" s="1"/>
  <c r="G127"/>
  <c r="C128" s="1"/>
  <c r="E127"/>
  <c r="D127" s="1"/>
  <c r="AI127"/>
  <c r="AE128" s="1"/>
  <c r="AG127"/>
  <c r="AF127" s="1"/>
  <c r="BP136" l="1"/>
  <c r="BO136" s="1"/>
  <c r="BR136"/>
  <c r="BN137" s="1"/>
  <c r="BD129"/>
  <c r="AZ130" s="1"/>
  <c r="BB129"/>
  <c r="BA129" s="1"/>
  <c r="AP129"/>
  <c r="AL130" s="1"/>
  <c r="AN129"/>
  <c r="AM129" s="1"/>
  <c r="AB129"/>
  <c r="X130" s="1"/>
  <c r="Z129"/>
  <c r="Y129" s="1"/>
  <c r="N129"/>
  <c r="J130" s="1"/>
  <c r="L129"/>
  <c r="K129" s="1"/>
  <c r="BK126"/>
  <c r="BG127" s="1"/>
  <c r="BI126"/>
  <c r="BH126" s="1"/>
  <c r="G128"/>
  <c r="C129" s="1"/>
  <c r="E128"/>
  <c r="D128" s="1"/>
  <c r="AI128"/>
  <c r="AE129" s="1"/>
  <c r="AG128"/>
  <c r="AF128" s="1"/>
  <c r="AW126"/>
  <c r="AS127" s="1"/>
  <c r="AU126"/>
  <c r="AT126" s="1"/>
  <c r="U128"/>
  <c r="Q129" s="1"/>
  <c r="S128"/>
  <c r="R128" s="1"/>
  <c r="BP137" l="1"/>
  <c r="BO137" s="1"/>
  <c r="BR137"/>
  <c r="BN138" s="1"/>
  <c r="BD130"/>
  <c r="AZ131" s="1"/>
  <c r="BB130"/>
  <c r="BA130" s="1"/>
  <c r="AP130"/>
  <c r="AL131" s="1"/>
  <c r="AN130"/>
  <c r="AM130" s="1"/>
  <c r="AB130"/>
  <c r="X131" s="1"/>
  <c r="Z130"/>
  <c r="Y130" s="1"/>
  <c r="L130"/>
  <c r="K130" s="1"/>
  <c r="N130"/>
  <c r="J131" s="1"/>
  <c r="AW127"/>
  <c r="AS128" s="1"/>
  <c r="AU127"/>
  <c r="AT127" s="1"/>
  <c r="G129"/>
  <c r="C130" s="1"/>
  <c r="E129"/>
  <c r="D129" s="1"/>
  <c r="U129"/>
  <c r="Q130" s="1"/>
  <c r="S129"/>
  <c r="R129" s="1"/>
  <c r="AI129"/>
  <c r="AE130" s="1"/>
  <c r="AG129"/>
  <c r="AF129" s="1"/>
  <c r="BK127"/>
  <c r="BG128" s="1"/>
  <c r="BI127"/>
  <c r="BH127" s="1"/>
  <c r="BP138" l="1"/>
  <c r="BO138" s="1"/>
  <c r="BR138"/>
  <c r="BN139" s="1"/>
  <c r="BB131"/>
  <c r="BA131" s="1"/>
  <c r="BD131"/>
  <c r="AZ132" s="1"/>
  <c r="AP131"/>
  <c r="AL132" s="1"/>
  <c r="AN131"/>
  <c r="AM131" s="1"/>
  <c r="Z131"/>
  <c r="Y131" s="1"/>
  <c r="AB131"/>
  <c r="X132" s="1"/>
  <c r="L131"/>
  <c r="K131" s="1"/>
  <c r="N131"/>
  <c r="J132" s="1"/>
  <c r="G130"/>
  <c r="C131" s="1"/>
  <c r="E130"/>
  <c r="D130" s="1"/>
  <c r="AW128"/>
  <c r="AS129" s="1"/>
  <c r="AU128"/>
  <c r="AT128" s="1"/>
  <c r="U130"/>
  <c r="Q131" s="1"/>
  <c r="S130"/>
  <c r="R130" s="1"/>
  <c r="BK128"/>
  <c r="BG129" s="1"/>
  <c r="BI128"/>
  <c r="BH128" s="1"/>
  <c r="AI130"/>
  <c r="AE131" s="1"/>
  <c r="AG130"/>
  <c r="AF130" s="1"/>
  <c r="BR139" l="1"/>
  <c r="BN140" s="1"/>
  <c r="BP139"/>
  <c r="BO139" s="1"/>
  <c r="BD132"/>
  <c r="AZ133" s="1"/>
  <c r="BB132"/>
  <c r="BA132" s="1"/>
  <c r="AP132"/>
  <c r="AL133" s="1"/>
  <c r="AN132"/>
  <c r="AM132" s="1"/>
  <c r="AB132"/>
  <c r="X133" s="1"/>
  <c r="Z132"/>
  <c r="Y132" s="1"/>
  <c r="L132"/>
  <c r="K132" s="1"/>
  <c r="N132"/>
  <c r="J133" s="1"/>
  <c r="AI131"/>
  <c r="AE132" s="1"/>
  <c r="AG131"/>
  <c r="AF131" s="1"/>
  <c r="AW129"/>
  <c r="AS130" s="1"/>
  <c r="AU129"/>
  <c r="AT129" s="1"/>
  <c r="BK129"/>
  <c r="BG130" s="1"/>
  <c r="BI129"/>
  <c r="BH129" s="1"/>
  <c r="G131"/>
  <c r="C132" s="1"/>
  <c r="E131"/>
  <c r="D131" s="1"/>
  <c r="U131"/>
  <c r="Q132" s="1"/>
  <c r="S131"/>
  <c r="R131" s="1"/>
  <c r="BR140" l="1"/>
  <c r="BN141" s="1"/>
  <c r="BP140"/>
  <c r="BO140" s="1"/>
  <c r="BB133"/>
  <c r="BA133" s="1"/>
  <c r="BD133"/>
  <c r="AZ134" s="1"/>
  <c r="AP133"/>
  <c r="AL134" s="1"/>
  <c r="AN133"/>
  <c r="AM133" s="1"/>
  <c r="AB133"/>
  <c r="X134" s="1"/>
  <c r="Z133"/>
  <c r="Y133" s="1"/>
  <c r="L133"/>
  <c r="K133" s="1"/>
  <c r="N133"/>
  <c r="J134" s="1"/>
  <c r="AW130"/>
  <c r="AS131" s="1"/>
  <c r="AU130"/>
  <c r="AT130" s="1"/>
  <c r="G132"/>
  <c r="C133" s="1"/>
  <c r="E132"/>
  <c r="D132" s="1"/>
  <c r="BK130"/>
  <c r="BG131" s="1"/>
  <c r="BI130"/>
  <c r="BH130" s="1"/>
  <c r="U132"/>
  <c r="Q133" s="1"/>
  <c r="S132"/>
  <c r="R132" s="1"/>
  <c r="AI132"/>
  <c r="AE133" s="1"/>
  <c r="AG132"/>
  <c r="AF132" s="1"/>
  <c r="BR141" l="1"/>
  <c r="BN142" s="1"/>
  <c r="BP141"/>
  <c r="BO141" s="1"/>
  <c r="BD134"/>
  <c r="AZ135" s="1"/>
  <c r="BB134"/>
  <c r="BA134" s="1"/>
  <c r="AP134"/>
  <c r="AL135" s="1"/>
  <c r="AN134"/>
  <c r="AM134" s="1"/>
  <c r="AB134"/>
  <c r="X135" s="1"/>
  <c r="Z134"/>
  <c r="Y134" s="1"/>
  <c r="N134"/>
  <c r="J135" s="1"/>
  <c r="L134"/>
  <c r="K134" s="1"/>
  <c r="U133"/>
  <c r="Q134" s="1"/>
  <c r="S133"/>
  <c r="R133" s="1"/>
  <c r="G133"/>
  <c r="C134" s="1"/>
  <c r="E133"/>
  <c r="D133" s="1"/>
  <c r="BK131"/>
  <c r="BG132" s="1"/>
  <c r="BI131"/>
  <c r="BH131" s="1"/>
  <c r="AI133"/>
  <c r="AE134" s="1"/>
  <c r="AG133"/>
  <c r="AF133" s="1"/>
  <c r="AW131"/>
  <c r="AS132" s="1"/>
  <c r="AU131"/>
  <c r="AT131" s="1"/>
  <c r="BR142" l="1"/>
  <c r="BN143" s="1"/>
  <c r="BP142"/>
  <c r="BO142" s="1"/>
  <c r="BD135"/>
  <c r="AZ136" s="1"/>
  <c r="BB135"/>
  <c r="BA135" s="1"/>
  <c r="AP135"/>
  <c r="AL136" s="1"/>
  <c r="AN135"/>
  <c r="AM135" s="1"/>
  <c r="AB135"/>
  <c r="X136" s="1"/>
  <c r="Z135"/>
  <c r="Y135" s="1"/>
  <c r="N135"/>
  <c r="J136" s="1"/>
  <c r="L135"/>
  <c r="K135" s="1"/>
  <c r="AW132"/>
  <c r="AS133" s="1"/>
  <c r="AU132"/>
  <c r="AT132" s="1"/>
  <c r="BK132"/>
  <c r="BG133" s="1"/>
  <c r="BI132"/>
  <c r="BH132" s="1"/>
  <c r="G134"/>
  <c r="C135" s="1"/>
  <c r="E134"/>
  <c r="D134" s="1"/>
  <c r="AI134"/>
  <c r="AE135" s="1"/>
  <c r="AG134"/>
  <c r="AF134" s="1"/>
  <c r="U134"/>
  <c r="Q135" s="1"/>
  <c r="S134"/>
  <c r="R134" s="1"/>
  <c r="BR143" l="1"/>
  <c r="BN144" s="1"/>
  <c r="BP143"/>
  <c r="BO143" s="1"/>
  <c r="BB136"/>
  <c r="BA136" s="1"/>
  <c r="BD136"/>
  <c r="AZ137" s="1"/>
  <c r="AP136"/>
  <c r="AL137" s="1"/>
  <c r="AN136"/>
  <c r="AM136" s="1"/>
  <c r="Z136"/>
  <c r="Y136" s="1"/>
  <c r="AB136"/>
  <c r="X137" s="1"/>
  <c r="N136"/>
  <c r="J137" s="1"/>
  <c r="L136"/>
  <c r="K136" s="1"/>
  <c r="G135"/>
  <c r="C136" s="1"/>
  <c r="E135"/>
  <c r="D135" s="1"/>
  <c r="BK133"/>
  <c r="BG134" s="1"/>
  <c r="BI133"/>
  <c r="BH133" s="1"/>
  <c r="U135"/>
  <c r="Q136" s="1"/>
  <c r="S135"/>
  <c r="R135" s="1"/>
  <c r="AI135"/>
  <c r="AE136" s="1"/>
  <c r="AG135"/>
  <c r="AF135" s="1"/>
  <c r="AW133"/>
  <c r="AS134" s="1"/>
  <c r="AU133"/>
  <c r="AT133" s="1"/>
  <c r="BR144" l="1"/>
  <c r="BN145" s="1"/>
  <c r="BP144"/>
  <c r="BO144" s="1"/>
  <c r="BB137"/>
  <c r="BA137" s="1"/>
  <c r="BD137"/>
  <c r="AZ138" s="1"/>
  <c r="AP137"/>
  <c r="AL138" s="1"/>
  <c r="AN137"/>
  <c r="AM137" s="1"/>
  <c r="AB137"/>
  <c r="X138" s="1"/>
  <c r="Z137"/>
  <c r="Y137" s="1"/>
  <c r="N137"/>
  <c r="J138" s="1"/>
  <c r="L137"/>
  <c r="K137" s="1"/>
  <c r="AI136"/>
  <c r="AE137" s="1"/>
  <c r="AG136"/>
  <c r="AF136" s="1"/>
  <c r="U136"/>
  <c r="Q137" s="1"/>
  <c r="S136"/>
  <c r="R136" s="1"/>
  <c r="BK134"/>
  <c r="BG135" s="1"/>
  <c r="BI134"/>
  <c r="BH134" s="1"/>
  <c r="AW134"/>
  <c r="AS135" s="1"/>
  <c r="AU134"/>
  <c r="AT134" s="1"/>
  <c r="G136"/>
  <c r="C137" s="1"/>
  <c r="E136"/>
  <c r="D136" s="1"/>
  <c r="BR145" l="1"/>
  <c r="BN146" s="1"/>
  <c r="BP145"/>
  <c r="BO145" s="1"/>
  <c r="BD138"/>
  <c r="AZ139" s="1"/>
  <c r="BB138"/>
  <c r="BA138" s="1"/>
  <c r="AP138"/>
  <c r="AL139" s="1"/>
  <c r="AN138"/>
  <c r="AM138" s="1"/>
  <c r="AB138"/>
  <c r="X139" s="1"/>
  <c r="Z138"/>
  <c r="Y138" s="1"/>
  <c r="N138"/>
  <c r="J139" s="1"/>
  <c r="L138"/>
  <c r="K138" s="1"/>
  <c r="U137"/>
  <c r="Q138" s="1"/>
  <c r="S137"/>
  <c r="R137" s="1"/>
  <c r="BK135"/>
  <c r="BG136" s="1"/>
  <c r="BI135"/>
  <c r="BH135" s="1"/>
  <c r="G137"/>
  <c r="C138" s="1"/>
  <c r="E137"/>
  <c r="D137" s="1"/>
  <c r="AW135"/>
  <c r="AS136" s="1"/>
  <c r="AU135"/>
  <c r="AT135" s="1"/>
  <c r="AI137"/>
  <c r="AE138" s="1"/>
  <c r="AG137"/>
  <c r="AF137" s="1"/>
  <c r="BP146" l="1"/>
  <c r="BO146" s="1"/>
  <c r="BR146"/>
  <c r="BN147" s="1"/>
  <c r="BD139"/>
  <c r="AZ140" s="1"/>
  <c r="BB139"/>
  <c r="BA139" s="1"/>
  <c r="AN139"/>
  <c r="AM139" s="1"/>
  <c r="AP139"/>
  <c r="AL140" s="1"/>
  <c r="AB139"/>
  <c r="X140" s="1"/>
  <c r="Z139"/>
  <c r="Y139" s="1"/>
  <c r="N139"/>
  <c r="J140" s="1"/>
  <c r="L139"/>
  <c r="K139" s="1"/>
  <c r="U138"/>
  <c r="Q139" s="1"/>
  <c r="S138"/>
  <c r="R138" s="1"/>
  <c r="AI138"/>
  <c r="AE139" s="1"/>
  <c r="AG138"/>
  <c r="AF138" s="1"/>
  <c r="AW136"/>
  <c r="AS137" s="1"/>
  <c r="AU136"/>
  <c r="AT136" s="1"/>
  <c r="G138"/>
  <c r="C139" s="1"/>
  <c r="E138"/>
  <c r="D138" s="1"/>
  <c r="BK136"/>
  <c r="BG137" s="1"/>
  <c r="BI136"/>
  <c r="BH136" s="1"/>
  <c r="BR147" l="1"/>
  <c r="BN148" s="1"/>
  <c r="BP147"/>
  <c r="BO147" s="1"/>
  <c r="BD140"/>
  <c r="AZ141" s="1"/>
  <c r="BB140"/>
  <c r="BA140" s="1"/>
  <c r="AN140"/>
  <c r="AM140" s="1"/>
  <c r="AP140"/>
  <c r="AL141" s="1"/>
  <c r="AB140"/>
  <c r="X141" s="1"/>
  <c r="Z140"/>
  <c r="Y140" s="1"/>
  <c r="L140"/>
  <c r="K140" s="1"/>
  <c r="N140"/>
  <c r="J141" s="1"/>
  <c r="AW137"/>
  <c r="AS138" s="1"/>
  <c r="AU137"/>
  <c r="AT137" s="1"/>
  <c r="AI139"/>
  <c r="AE140" s="1"/>
  <c r="AG139"/>
  <c r="AF139" s="1"/>
  <c r="G139"/>
  <c r="C140" s="1"/>
  <c r="E139"/>
  <c r="D139" s="1"/>
  <c r="BK137"/>
  <c r="BG138" s="1"/>
  <c r="BI137"/>
  <c r="BH137" s="1"/>
  <c r="U139"/>
  <c r="Q140" s="1"/>
  <c r="S139"/>
  <c r="R139" s="1"/>
  <c r="BP148" l="1"/>
  <c r="BO148" s="1"/>
  <c r="BR148"/>
  <c r="BN149" s="1"/>
  <c r="BD141"/>
  <c r="AZ142" s="1"/>
  <c r="BB141"/>
  <c r="BA141" s="1"/>
  <c r="AP141"/>
  <c r="AL142" s="1"/>
  <c r="AN141"/>
  <c r="AM141" s="1"/>
  <c r="Z141"/>
  <c r="Y141" s="1"/>
  <c r="AB141"/>
  <c r="X142" s="1"/>
  <c r="L141"/>
  <c r="K141" s="1"/>
  <c r="N141"/>
  <c r="J142" s="1"/>
  <c r="AI140"/>
  <c r="AE141" s="1"/>
  <c r="AG140"/>
  <c r="AF140" s="1"/>
  <c r="AW138"/>
  <c r="AS139" s="1"/>
  <c r="AU138"/>
  <c r="AT138" s="1"/>
  <c r="U140"/>
  <c r="Q141" s="1"/>
  <c r="S140"/>
  <c r="R140" s="1"/>
  <c r="BK138"/>
  <c r="BG139" s="1"/>
  <c r="BI138"/>
  <c r="BH138" s="1"/>
  <c r="G140"/>
  <c r="C141" s="1"/>
  <c r="E140"/>
  <c r="D140" s="1"/>
  <c r="BR149" l="1"/>
  <c r="BN150" s="1"/>
  <c r="BP149"/>
  <c r="BO149" s="1"/>
  <c r="BD142"/>
  <c r="AZ143" s="1"/>
  <c r="BB142"/>
  <c r="BA142" s="1"/>
  <c r="AP142"/>
  <c r="AL143" s="1"/>
  <c r="AN142"/>
  <c r="AM142" s="1"/>
  <c r="AB142"/>
  <c r="X143" s="1"/>
  <c r="Z142"/>
  <c r="Y142" s="1"/>
  <c r="N142"/>
  <c r="J143" s="1"/>
  <c r="L142"/>
  <c r="K142" s="1"/>
  <c r="U141"/>
  <c r="Q142" s="1"/>
  <c r="S141"/>
  <c r="R141" s="1"/>
  <c r="AW139"/>
  <c r="AS140" s="1"/>
  <c r="AU139"/>
  <c r="AT139" s="1"/>
  <c r="BK139"/>
  <c r="BG140" s="1"/>
  <c r="BI139"/>
  <c r="BH139" s="1"/>
  <c r="G141"/>
  <c r="C142" s="1"/>
  <c r="E141"/>
  <c r="D141" s="1"/>
  <c r="AI141"/>
  <c r="AE142" s="1"/>
  <c r="AG141"/>
  <c r="AF141" s="1"/>
  <c r="BR150" l="1"/>
  <c r="BN151" s="1"/>
  <c r="BP150"/>
  <c r="BO150" s="1"/>
  <c r="BB143"/>
  <c r="BA143" s="1"/>
  <c r="BD143"/>
  <c r="AZ144" s="1"/>
  <c r="AP143"/>
  <c r="AL144" s="1"/>
  <c r="AN143"/>
  <c r="AM143" s="1"/>
  <c r="Z143"/>
  <c r="Y143" s="1"/>
  <c r="AB143"/>
  <c r="X144" s="1"/>
  <c r="N143"/>
  <c r="J144" s="1"/>
  <c r="L143"/>
  <c r="K143" s="1"/>
  <c r="AW140"/>
  <c r="AS141" s="1"/>
  <c r="AU140"/>
  <c r="AT140" s="1"/>
  <c r="U142"/>
  <c r="Q143" s="1"/>
  <c r="S142"/>
  <c r="R142" s="1"/>
  <c r="G142"/>
  <c r="C143" s="1"/>
  <c r="E142"/>
  <c r="D142" s="1"/>
  <c r="BK140"/>
  <c r="BG141" s="1"/>
  <c r="BI140"/>
  <c r="BH140" s="1"/>
  <c r="AI142"/>
  <c r="AE143" s="1"/>
  <c r="AG142"/>
  <c r="AF142" s="1"/>
  <c r="BP151" l="1"/>
  <c r="BO151" s="1"/>
  <c r="BR151"/>
  <c r="BN152" s="1"/>
  <c r="BB144"/>
  <c r="BA144" s="1"/>
  <c r="BD144"/>
  <c r="AZ145" s="1"/>
  <c r="AN144"/>
  <c r="AM144" s="1"/>
  <c r="AP144"/>
  <c r="AL145" s="1"/>
  <c r="AB144"/>
  <c r="X145" s="1"/>
  <c r="Z144"/>
  <c r="Y144" s="1"/>
  <c r="N144"/>
  <c r="J145" s="1"/>
  <c r="L144"/>
  <c r="K144" s="1"/>
  <c r="G143"/>
  <c r="C144" s="1"/>
  <c r="E143"/>
  <c r="D143" s="1"/>
  <c r="AI143"/>
  <c r="AE144" s="1"/>
  <c r="AG143"/>
  <c r="AF143" s="1"/>
  <c r="AW141"/>
  <c r="AS142" s="1"/>
  <c r="AU141"/>
  <c r="AT141" s="1"/>
  <c r="U143"/>
  <c r="Q144" s="1"/>
  <c r="S143"/>
  <c r="R143" s="1"/>
  <c r="BK141"/>
  <c r="BG142" s="1"/>
  <c r="BI141"/>
  <c r="BH141" s="1"/>
  <c r="BR152" l="1"/>
  <c r="BN153" s="1"/>
  <c r="BP152"/>
  <c r="BO152" s="1"/>
  <c r="BD145"/>
  <c r="AZ146" s="1"/>
  <c r="BB145"/>
  <c r="BA145" s="1"/>
  <c r="AN145"/>
  <c r="AM145" s="1"/>
  <c r="AP145"/>
  <c r="AL146" s="1"/>
  <c r="AB145"/>
  <c r="X146" s="1"/>
  <c r="Z145"/>
  <c r="Y145" s="1"/>
  <c r="N145"/>
  <c r="J146" s="1"/>
  <c r="L145"/>
  <c r="K145" s="1"/>
  <c r="AI144"/>
  <c r="AE145" s="1"/>
  <c r="AG144"/>
  <c r="AF144" s="1"/>
  <c r="U144"/>
  <c r="Q145" s="1"/>
  <c r="S144"/>
  <c r="R144" s="1"/>
  <c r="AW142"/>
  <c r="AS143" s="1"/>
  <c r="AU142"/>
  <c r="AT142" s="1"/>
  <c r="BK142"/>
  <c r="BG143" s="1"/>
  <c r="BI142"/>
  <c r="BH142" s="1"/>
  <c r="G144"/>
  <c r="C145" s="1"/>
  <c r="E144"/>
  <c r="D144" s="1"/>
  <c r="BR153" l="1"/>
  <c r="BN154" s="1"/>
  <c r="BP153"/>
  <c r="BO153" s="1"/>
  <c r="BB146"/>
  <c r="BA146" s="1"/>
  <c r="BD146"/>
  <c r="AZ147" s="1"/>
  <c r="AP146"/>
  <c r="AL147" s="1"/>
  <c r="AN146"/>
  <c r="AM146" s="1"/>
  <c r="AB146"/>
  <c r="X147" s="1"/>
  <c r="Z146"/>
  <c r="Y146" s="1"/>
  <c r="N146"/>
  <c r="J147" s="1"/>
  <c r="L146"/>
  <c r="K146" s="1"/>
  <c r="BK143"/>
  <c r="BG144" s="1"/>
  <c r="BI143"/>
  <c r="BH143" s="1"/>
  <c r="G145"/>
  <c r="C146" s="1"/>
  <c r="E145"/>
  <c r="D145" s="1"/>
  <c r="U145"/>
  <c r="Q146" s="1"/>
  <c r="S145"/>
  <c r="R145" s="1"/>
  <c r="AI145"/>
  <c r="AE146" s="1"/>
  <c r="AG145"/>
  <c r="AF145" s="1"/>
  <c r="AW143"/>
  <c r="AS144" s="1"/>
  <c r="AU143"/>
  <c r="AT143" s="1"/>
  <c r="BP154" l="1"/>
  <c r="BO154" s="1"/>
  <c r="BR154"/>
  <c r="BN155" s="1"/>
  <c r="BB147"/>
  <c r="BA147" s="1"/>
  <c r="BD147"/>
  <c r="AZ148" s="1"/>
  <c r="AP147"/>
  <c r="AL148" s="1"/>
  <c r="AN147"/>
  <c r="AM147" s="1"/>
  <c r="AB147"/>
  <c r="X148" s="1"/>
  <c r="Z147"/>
  <c r="Y147" s="1"/>
  <c r="N147"/>
  <c r="J148" s="1"/>
  <c r="L147"/>
  <c r="K147" s="1"/>
  <c r="BK144"/>
  <c r="BG145" s="1"/>
  <c r="BI144"/>
  <c r="BH144" s="1"/>
  <c r="G146"/>
  <c r="C147" s="1"/>
  <c r="E146"/>
  <c r="D146" s="1"/>
  <c r="AW144"/>
  <c r="AS145" s="1"/>
  <c r="AU144"/>
  <c r="AT144" s="1"/>
  <c r="AI146"/>
  <c r="AE147" s="1"/>
  <c r="AG146"/>
  <c r="AF146" s="1"/>
  <c r="U146"/>
  <c r="Q147" s="1"/>
  <c r="S146"/>
  <c r="R146" s="1"/>
  <c r="BP155" l="1"/>
  <c r="BO155" s="1"/>
  <c r="BR155"/>
  <c r="BN156" s="1"/>
  <c r="BB148"/>
  <c r="BA148" s="1"/>
  <c r="BD148"/>
  <c r="AZ149" s="1"/>
  <c r="AP148"/>
  <c r="AL149" s="1"/>
  <c r="AN148"/>
  <c r="AM148" s="1"/>
  <c r="AB148"/>
  <c r="X149" s="1"/>
  <c r="Z148"/>
  <c r="Y148" s="1"/>
  <c r="N148"/>
  <c r="J149" s="1"/>
  <c r="L148"/>
  <c r="K148" s="1"/>
  <c r="BK145"/>
  <c r="BG146" s="1"/>
  <c r="BI145"/>
  <c r="BH145" s="1"/>
  <c r="AI147"/>
  <c r="AE148" s="1"/>
  <c r="AG147"/>
  <c r="AF147" s="1"/>
  <c r="AW145"/>
  <c r="AS146" s="1"/>
  <c r="AU145"/>
  <c r="AT145" s="1"/>
  <c r="U147"/>
  <c r="Q148" s="1"/>
  <c r="S147"/>
  <c r="R147" s="1"/>
  <c r="G147"/>
  <c r="C148" s="1"/>
  <c r="E147"/>
  <c r="D147" s="1"/>
  <c r="BR156" l="1"/>
  <c r="BN157" s="1"/>
  <c r="BP156"/>
  <c r="BO156" s="1"/>
  <c r="BB149"/>
  <c r="BA149" s="1"/>
  <c r="BD149"/>
  <c r="AZ150" s="1"/>
  <c r="AP149"/>
  <c r="AL150" s="1"/>
  <c r="AN149"/>
  <c r="AM149" s="1"/>
  <c r="AB149"/>
  <c r="X150" s="1"/>
  <c r="Z149"/>
  <c r="Y149" s="1"/>
  <c r="L149"/>
  <c r="K149" s="1"/>
  <c r="N149"/>
  <c r="J150" s="1"/>
  <c r="AW146"/>
  <c r="AS147" s="1"/>
  <c r="AU146"/>
  <c r="AT146" s="1"/>
  <c r="U148"/>
  <c r="Q149" s="1"/>
  <c r="S148"/>
  <c r="R148" s="1"/>
  <c r="AI148"/>
  <c r="AE149" s="1"/>
  <c r="AG148"/>
  <c r="AF148" s="1"/>
  <c r="G148"/>
  <c r="C149" s="1"/>
  <c r="E148"/>
  <c r="D148" s="1"/>
  <c r="BK146"/>
  <c r="BG147" s="1"/>
  <c r="BI146"/>
  <c r="BH146" s="1"/>
  <c r="BR157" l="1"/>
  <c r="BN158" s="1"/>
  <c r="BP157"/>
  <c r="BO157" s="1"/>
  <c r="BB150"/>
  <c r="BA150" s="1"/>
  <c r="BD150"/>
  <c r="AZ151" s="1"/>
  <c r="AP150"/>
  <c r="AL151" s="1"/>
  <c r="AN150"/>
  <c r="AM150" s="1"/>
  <c r="AB150"/>
  <c r="X151" s="1"/>
  <c r="Z150"/>
  <c r="Y150" s="1"/>
  <c r="N150"/>
  <c r="J151" s="1"/>
  <c r="L150"/>
  <c r="K150" s="1"/>
  <c r="U149"/>
  <c r="Q150" s="1"/>
  <c r="S149"/>
  <c r="R149" s="1"/>
  <c r="G149"/>
  <c r="C150" s="1"/>
  <c r="E149"/>
  <c r="D149" s="1"/>
  <c r="BK147"/>
  <c r="BG148" s="1"/>
  <c r="BI147"/>
  <c r="BH147" s="1"/>
  <c r="AI149"/>
  <c r="AE150" s="1"/>
  <c r="AG149"/>
  <c r="AF149" s="1"/>
  <c r="AW147"/>
  <c r="AS148" s="1"/>
  <c r="AU147"/>
  <c r="AT147" s="1"/>
  <c r="BR158" l="1"/>
  <c r="BN159" s="1"/>
  <c r="BP158"/>
  <c r="BO158" s="1"/>
  <c r="BB151"/>
  <c r="BA151" s="1"/>
  <c r="BD151"/>
  <c r="AZ152" s="1"/>
  <c r="AP151"/>
  <c r="AL152" s="1"/>
  <c r="AN151"/>
  <c r="AM151" s="1"/>
  <c r="AB151"/>
  <c r="X152" s="1"/>
  <c r="Z151"/>
  <c r="Y151" s="1"/>
  <c r="N151"/>
  <c r="J152" s="1"/>
  <c r="L151"/>
  <c r="K151" s="1"/>
  <c r="AW148"/>
  <c r="AS149" s="1"/>
  <c r="AU148"/>
  <c r="AT148" s="1"/>
  <c r="G150"/>
  <c r="C151" s="1"/>
  <c r="E150"/>
  <c r="D150" s="1"/>
  <c r="AI150"/>
  <c r="AE151" s="1"/>
  <c r="AG150"/>
  <c r="AF150" s="1"/>
  <c r="BK148"/>
  <c r="BG149" s="1"/>
  <c r="BI148"/>
  <c r="BH148" s="1"/>
  <c r="U150"/>
  <c r="Q151" s="1"/>
  <c r="S150"/>
  <c r="R150" s="1"/>
  <c r="BP159" l="1"/>
  <c r="BO159" s="1"/>
  <c r="BR159"/>
  <c r="BN160" s="1"/>
  <c r="BD152"/>
  <c r="AZ153" s="1"/>
  <c r="BB152"/>
  <c r="BA152" s="1"/>
  <c r="AP152"/>
  <c r="AL153" s="1"/>
  <c r="AN152"/>
  <c r="AM152" s="1"/>
  <c r="AB152"/>
  <c r="X153" s="1"/>
  <c r="Z152"/>
  <c r="Y152" s="1"/>
  <c r="L152"/>
  <c r="K152" s="1"/>
  <c r="N152"/>
  <c r="J153" s="1"/>
  <c r="AI151"/>
  <c r="AE152" s="1"/>
  <c r="AG151"/>
  <c r="AF151" s="1"/>
  <c r="AW149"/>
  <c r="AS150" s="1"/>
  <c r="AU149"/>
  <c r="AT149" s="1"/>
  <c r="U151"/>
  <c r="Q152" s="1"/>
  <c r="S151"/>
  <c r="R151" s="1"/>
  <c r="G151"/>
  <c r="C152" s="1"/>
  <c r="E151"/>
  <c r="D151" s="1"/>
  <c r="BK149"/>
  <c r="BG150" s="1"/>
  <c r="BI149"/>
  <c r="BH149" s="1"/>
  <c r="BP160" l="1"/>
  <c r="BO160" s="1"/>
  <c r="BR160"/>
  <c r="BN161" s="1"/>
  <c r="BD153"/>
  <c r="AZ154" s="1"/>
  <c r="BB153"/>
  <c r="BA153" s="1"/>
  <c r="AP153"/>
  <c r="AL154" s="1"/>
  <c r="AN153"/>
  <c r="AM153" s="1"/>
  <c r="Z153"/>
  <c r="Y153" s="1"/>
  <c r="AB153"/>
  <c r="X154" s="1"/>
  <c r="N153"/>
  <c r="J154" s="1"/>
  <c r="L153"/>
  <c r="K153" s="1"/>
  <c r="G152"/>
  <c r="C153" s="1"/>
  <c r="E152"/>
  <c r="D152" s="1"/>
  <c r="AW150"/>
  <c r="AS151" s="1"/>
  <c r="AU150"/>
  <c r="AT150" s="1"/>
  <c r="BK150"/>
  <c r="BG151" s="1"/>
  <c r="BI150"/>
  <c r="BH150" s="1"/>
  <c r="U152"/>
  <c r="Q153" s="1"/>
  <c r="S152"/>
  <c r="R152" s="1"/>
  <c r="AI152"/>
  <c r="AE153" s="1"/>
  <c r="AG152"/>
  <c r="AF152" s="1"/>
  <c r="BR161" l="1"/>
  <c r="BN162" s="1"/>
  <c r="BP161"/>
  <c r="BO161" s="1"/>
  <c r="BD154"/>
  <c r="AZ155" s="1"/>
  <c r="BB154"/>
  <c r="BA154" s="1"/>
  <c r="AN154"/>
  <c r="AM154" s="1"/>
  <c r="AP154"/>
  <c r="AL155" s="1"/>
  <c r="AB154"/>
  <c r="X155" s="1"/>
  <c r="Z154"/>
  <c r="Y154" s="1"/>
  <c r="N154"/>
  <c r="J155" s="1"/>
  <c r="L154"/>
  <c r="K154" s="1"/>
  <c r="AW151"/>
  <c r="AS152" s="1"/>
  <c r="AU151"/>
  <c r="AT151" s="1"/>
  <c r="U153"/>
  <c r="Q154" s="1"/>
  <c r="S153"/>
  <c r="R153" s="1"/>
  <c r="AI153"/>
  <c r="AE154" s="1"/>
  <c r="AG153"/>
  <c r="AF153" s="1"/>
  <c r="G153"/>
  <c r="C154" s="1"/>
  <c r="E153"/>
  <c r="D153" s="1"/>
  <c r="BK151"/>
  <c r="BG152" s="1"/>
  <c r="BI151"/>
  <c r="BH151" s="1"/>
  <c r="BR162" l="1"/>
  <c r="BN163" s="1"/>
  <c r="BP162"/>
  <c r="BO162" s="1"/>
  <c r="BD155"/>
  <c r="AZ156" s="1"/>
  <c r="BB155"/>
  <c r="BA155" s="1"/>
  <c r="AP155"/>
  <c r="AL156" s="1"/>
  <c r="AN155"/>
  <c r="AM155" s="1"/>
  <c r="AB155"/>
  <c r="X156" s="1"/>
  <c r="Z155"/>
  <c r="Y155" s="1"/>
  <c r="N155"/>
  <c r="J156" s="1"/>
  <c r="L155"/>
  <c r="K155" s="1"/>
  <c r="U154"/>
  <c r="Q155" s="1"/>
  <c r="S154"/>
  <c r="R154" s="1"/>
  <c r="AW152"/>
  <c r="AS153" s="1"/>
  <c r="AU152"/>
  <c r="AT152" s="1"/>
  <c r="G154"/>
  <c r="C155" s="1"/>
  <c r="E154"/>
  <c r="D154" s="1"/>
  <c r="AI154"/>
  <c r="AE155" s="1"/>
  <c r="AG154"/>
  <c r="AF154" s="1"/>
  <c r="BK152"/>
  <c r="BG153" s="1"/>
  <c r="BI152"/>
  <c r="BH152" s="1"/>
  <c r="BR163" l="1"/>
  <c r="BN164" s="1"/>
  <c r="BP163"/>
  <c r="BO163" s="1"/>
  <c r="BD156"/>
  <c r="AZ157" s="1"/>
  <c r="BB156"/>
  <c r="BA156" s="1"/>
  <c r="AP156"/>
  <c r="AL157" s="1"/>
  <c r="AN156"/>
  <c r="AM156" s="1"/>
  <c r="AB156"/>
  <c r="X157" s="1"/>
  <c r="Z156"/>
  <c r="Y156" s="1"/>
  <c r="N156"/>
  <c r="J157" s="1"/>
  <c r="L156"/>
  <c r="K156" s="1"/>
  <c r="AW153"/>
  <c r="AS154" s="1"/>
  <c r="AU153"/>
  <c r="AT153" s="1"/>
  <c r="BK153"/>
  <c r="BG154" s="1"/>
  <c r="BI153"/>
  <c r="BH153" s="1"/>
  <c r="AI155"/>
  <c r="AE156" s="1"/>
  <c r="AG155"/>
  <c r="AF155" s="1"/>
  <c r="G155"/>
  <c r="C156" s="1"/>
  <c r="E155"/>
  <c r="D155" s="1"/>
  <c r="U155"/>
  <c r="Q156" s="1"/>
  <c r="S155"/>
  <c r="R155" s="1"/>
  <c r="BR164" l="1"/>
  <c r="BN165" s="1"/>
  <c r="BP164"/>
  <c r="BO164" s="1"/>
  <c r="BB157"/>
  <c r="BA157" s="1"/>
  <c r="BD157"/>
  <c r="AZ158" s="1"/>
  <c r="AP157"/>
  <c r="AL158" s="1"/>
  <c r="AN157"/>
  <c r="AM157" s="1"/>
  <c r="Z157"/>
  <c r="Y157" s="1"/>
  <c r="AB157"/>
  <c r="X158" s="1"/>
  <c r="N157"/>
  <c r="J158" s="1"/>
  <c r="L157"/>
  <c r="K157" s="1"/>
  <c r="BK154"/>
  <c r="BG155" s="1"/>
  <c r="BI154"/>
  <c r="BH154" s="1"/>
  <c r="G156"/>
  <c r="C157" s="1"/>
  <c r="E156"/>
  <c r="D156" s="1"/>
  <c r="AI156"/>
  <c r="AE157" s="1"/>
  <c r="AG156"/>
  <c r="AF156" s="1"/>
  <c r="U156"/>
  <c r="Q157" s="1"/>
  <c r="S156"/>
  <c r="R156" s="1"/>
  <c r="AW154"/>
  <c r="AS155" s="1"/>
  <c r="AU154"/>
  <c r="AT154" s="1"/>
  <c r="BP165" l="1"/>
  <c r="BO165" s="1"/>
  <c r="BR165"/>
  <c r="BN166" s="1"/>
  <c r="BD158"/>
  <c r="AZ159" s="1"/>
  <c r="BB158"/>
  <c r="BA158" s="1"/>
  <c r="AP158"/>
  <c r="AL159" s="1"/>
  <c r="AN158"/>
  <c r="AM158" s="1"/>
  <c r="AB158"/>
  <c r="X159" s="1"/>
  <c r="Z158"/>
  <c r="Y158" s="1"/>
  <c r="N158"/>
  <c r="J159" s="1"/>
  <c r="L158"/>
  <c r="K158" s="1"/>
  <c r="AW155"/>
  <c r="AS156" s="1"/>
  <c r="AU155"/>
  <c r="AT155" s="1"/>
  <c r="U157"/>
  <c r="Q158" s="1"/>
  <c r="S157"/>
  <c r="R157" s="1"/>
  <c r="G157"/>
  <c r="C158" s="1"/>
  <c r="E157"/>
  <c r="D157" s="1"/>
  <c r="AI157"/>
  <c r="AE158" s="1"/>
  <c r="AG157"/>
  <c r="AF157" s="1"/>
  <c r="BK155"/>
  <c r="BG156" s="1"/>
  <c r="BI155"/>
  <c r="BH155" s="1"/>
  <c r="BP166" l="1"/>
  <c r="BO166" s="1"/>
  <c r="BR166"/>
  <c r="BN167" s="1"/>
  <c r="BB159"/>
  <c r="BA159" s="1"/>
  <c r="BD159"/>
  <c r="AZ160" s="1"/>
  <c r="AN159"/>
  <c r="AM159" s="1"/>
  <c r="AP159"/>
  <c r="AL160" s="1"/>
  <c r="AB159"/>
  <c r="X160" s="1"/>
  <c r="Z159"/>
  <c r="Y159" s="1"/>
  <c r="N159"/>
  <c r="J160" s="1"/>
  <c r="L159"/>
  <c r="K159" s="1"/>
  <c r="AW156"/>
  <c r="AS157" s="1"/>
  <c r="AU156"/>
  <c r="AT156" s="1"/>
  <c r="BK156"/>
  <c r="BG157" s="1"/>
  <c r="BI156"/>
  <c r="BH156" s="1"/>
  <c r="G158"/>
  <c r="C159" s="1"/>
  <c r="E158"/>
  <c r="D158" s="1"/>
  <c r="AI158"/>
  <c r="AE159" s="1"/>
  <c r="AG158"/>
  <c r="AF158" s="1"/>
  <c r="U158"/>
  <c r="Q159" s="1"/>
  <c r="S158"/>
  <c r="R158" s="1"/>
  <c r="BP167" l="1"/>
  <c r="BO167" s="1"/>
  <c r="BR167"/>
  <c r="BN168" s="1"/>
  <c r="BB160"/>
  <c r="BA160" s="1"/>
  <c r="BD160"/>
  <c r="AZ161" s="1"/>
  <c r="AP160"/>
  <c r="AL161" s="1"/>
  <c r="AN160"/>
  <c r="AM160" s="1"/>
  <c r="AB160"/>
  <c r="X161" s="1"/>
  <c r="Z160"/>
  <c r="Y160" s="1"/>
  <c r="N160"/>
  <c r="J161" s="1"/>
  <c r="L160"/>
  <c r="K160" s="1"/>
  <c r="AI159"/>
  <c r="AE160" s="1"/>
  <c r="AG159"/>
  <c r="AF159" s="1"/>
  <c r="G159"/>
  <c r="C160" s="1"/>
  <c r="E159"/>
  <c r="D159" s="1"/>
  <c r="AW157"/>
  <c r="AS158" s="1"/>
  <c r="AU157"/>
  <c r="AT157" s="1"/>
  <c r="U159"/>
  <c r="Q160" s="1"/>
  <c r="S159"/>
  <c r="R159" s="1"/>
  <c r="BK157"/>
  <c r="BG158" s="1"/>
  <c r="BI157"/>
  <c r="BH157" s="1"/>
  <c r="BR168" l="1"/>
  <c r="BN169" s="1"/>
  <c r="BP168"/>
  <c r="BO168" s="1"/>
  <c r="BB161"/>
  <c r="BA161" s="1"/>
  <c r="BD161"/>
  <c r="AZ162" s="1"/>
  <c r="AP161"/>
  <c r="AL162" s="1"/>
  <c r="AN161"/>
  <c r="AM161" s="1"/>
  <c r="AB161"/>
  <c r="X162" s="1"/>
  <c r="Z161"/>
  <c r="Y161" s="1"/>
  <c r="N161"/>
  <c r="J162" s="1"/>
  <c r="L161"/>
  <c r="K161" s="1"/>
  <c r="AW158"/>
  <c r="AS159" s="1"/>
  <c r="AU158"/>
  <c r="AT158" s="1"/>
  <c r="G160"/>
  <c r="C161" s="1"/>
  <c r="E160"/>
  <c r="D160" s="1"/>
  <c r="U160"/>
  <c r="Q161" s="1"/>
  <c r="S160"/>
  <c r="R160" s="1"/>
  <c r="BK158"/>
  <c r="BG159" s="1"/>
  <c r="BI158"/>
  <c r="BH158" s="1"/>
  <c r="AI160"/>
  <c r="AE161" s="1"/>
  <c r="AG160"/>
  <c r="AF160" s="1"/>
  <c r="BP169" l="1"/>
  <c r="BO169" s="1"/>
  <c r="BR169"/>
  <c r="BN170" s="1"/>
  <c r="BB162"/>
  <c r="BA162" s="1"/>
  <c r="BD162"/>
  <c r="AZ163" s="1"/>
  <c r="AP162"/>
  <c r="AL163" s="1"/>
  <c r="AN162"/>
  <c r="AM162" s="1"/>
  <c r="AB162"/>
  <c r="X163" s="1"/>
  <c r="Z162"/>
  <c r="Y162" s="1"/>
  <c r="N162"/>
  <c r="J163" s="1"/>
  <c r="L162"/>
  <c r="K162" s="1"/>
  <c r="G161"/>
  <c r="C162" s="1"/>
  <c r="E161"/>
  <c r="D161" s="1"/>
  <c r="AI161"/>
  <c r="AE162" s="1"/>
  <c r="AG161"/>
  <c r="AF161" s="1"/>
  <c r="U161"/>
  <c r="Q162" s="1"/>
  <c r="S161"/>
  <c r="R161" s="1"/>
  <c r="AW159"/>
  <c r="AS160" s="1"/>
  <c r="AU159"/>
  <c r="AT159" s="1"/>
  <c r="BK159"/>
  <c r="BG160" s="1"/>
  <c r="BI159"/>
  <c r="BH159" s="1"/>
  <c r="BP170" l="1"/>
  <c r="BO170" s="1"/>
  <c r="BR170"/>
  <c r="BN171" s="1"/>
  <c r="BD163"/>
  <c r="AZ164" s="1"/>
  <c r="BB163"/>
  <c r="BA163" s="1"/>
  <c r="AP163"/>
  <c r="AL164" s="1"/>
  <c r="AN163"/>
  <c r="AM163" s="1"/>
  <c r="AB163"/>
  <c r="X164" s="1"/>
  <c r="Z163"/>
  <c r="Y163" s="1"/>
  <c r="N163"/>
  <c r="J164" s="1"/>
  <c r="L163"/>
  <c r="K163" s="1"/>
  <c r="U162"/>
  <c r="Q163" s="1"/>
  <c r="S162"/>
  <c r="R162" s="1"/>
  <c r="AI162"/>
  <c r="AE163" s="1"/>
  <c r="AG162"/>
  <c r="AF162" s="1"/>
  <c r="BK160"/>
  <c r="BG161" s="1"/>
  <c r="BI160"/>
  <c r="BH160" s="1"/>
  <c r="AW160"/>
  <c r="AS161" s="1"/>
  <c r="AU160"/>
  <c r="AT160" s="1"/>
  <c r="G162"/>
  <c r="C163" s="1"/>
  <c r="E162"/>
  <c r="D162" s="1"/>
  <c r="BP171" l="1"/>
  <c r="BO171" s="1"/>
  <c r="BR171"/>
  <c r="BN172" s="1"/>
  <c r="BD164"/>
  <c r="AZ165" s="1"/>
  <c r="BB164"/>
  <c r="BA164" s="1"/>
  <c r="AP164"/>
  <c r="AL165" s="1"/>
  <c r="AN164"/>
  <c r="AM164" s="1"/>
  <c r="AB164"/>
  <c r="X165" s="1"/>
  <c r="Z164"/>
  <c r="Y164" s="1"/>
  <c r="N164"/>
  <c r="J165" s="1"/>
  <c r="L164"/>
  <c r="K164" s="1"/>
  <c r="BK161"/>
  <c r="BG162" s="1"/>
  <c r="BI161"/>
  <c r="BH161" s="1"/>
  <c r="G163"/>
  <c r="C164" s="1"/>
  <c r="E163"/>
  <c r="D163" s="1"/>
  <c r="AI163"/>
  <c r="AE164" s="1"/>
  <c r="AG163"/>
  <c r="AF163" s="1"/>
  <c r="AW161"/>
  <c r="AS162" s="1"/>
  <c r="AU161"/>
  <c r="AT161" s="1"/>
  <c r="U163"/>
  <c r="Q164" s="1"/>
  <c r="S163"/>
  <c r="R163" s="1"/>
  <c r="BP172" l="1"/>
  <c r="BO172" s="1"/>
  <c r="BR172"/>
  <c r="BN173" s="1"/>
  <c r="BB165"/>
  <c r="BA165" s="1"/>
  <c r="BD165"/>
  <c r="AZ166" s="1"/>
  <c r="AP165"/>
  <c r="AL166" s="1"/>
  <c r="AN165"/>
  <c r="AM165" s="1"/>
  <c r="AB165"/>
  <c r="X166" s="1"/>
  <c r="Z165"/>
  <c r="Y165" s="1"/>
  <c r="N165"/>
  <c r="J166" s="1"/>
  <c r="L165"/>
  <c r="K165" s="1"/>
  <c r="U164"/>
  <c r="Q165" s="1"/>
  <c r="S164"/>
  <c r="R164" s="1"/>
  <c r="AW162"/>
  <c r="AS163" s="1"/>
  <c r="AU162"/>
  <c r="AT162" s="1"/>
  <c r="BK162"/>
  <c r="BG163" s="1"/>
  <c r="BI162"/>
  <c r="BH162" s="1"/>
  <c r="G164"/>
  <c r="C165" s="1"/>
  <c r="E164"/>
  <c r="D164" s="1"/>
  <c r="AI164"/>
  <c r="AE165" s="1"/>
  <c r="AG164"/>
  <c r="AF164" s="1"/>
  <c r="BR173" l="1"/>
  <c r="BN174" s="1"/>
  <c r="BP173"/>
  <c r="BO173" s="1"/>
  <c r="BB166"/>
  <c r="BA166" s="1"/>
  <c r="BD166"/>
  <c r="AZ167" s="1"/>
  <c r="AN166"/>
  <c r="AM166" s="1"/>
  <c r="AP166"/>
  <c r="AL167" s="1"/>
  <c r="AB166"/>
  <c r="X167" s="1"/>
  <c r="Z166"/>
  <c r="Y166" s="1"/>
  <c r="N166"/>
  <c r="J167" s="1"/>
  <c r="L166"/>
  <c r="K166" s="1"/>
  <c r="AI165"/>
  <c r="AE166" s="1"/>
  <c r="AG165"/>
  <c r="AF165" s="1"/>
  <c r="G165"/>
  <c r="C166" s="1"/>
  <c r="E165"/>
  <c r="D165" s="1"/>
  <c r="AW163"/>
  <c r="AS164" s="1"/>
  <c r="AU163"/>
  <c r="AT163" s="1"/>
  <c r="BK163"/>
  <c r="BG164" s="1"/>
  <c r="BI163"/>
  <c r="BH163" s="1"/>
  <c r="U165"/>
  <c r="Q166" s="1"/>
  <c r="S165"/>
  <c r="R165" s="1"/>
  <c r="BR174" l="1"/>
  <c r="BN175" s="1"/>
  <c r="BP174"/>
  <c r="BO174" s="1"/>
  <c r="BD167"/>
  <c r="AZ168" s="1"/>
  <c r="BB167"/>
  <c r="BA167" s="1"/>
  <c r="AP167"/>
  <c r="AL168" s="1"/>
  <c r="AN167"/>
  <c r="AM167" s="1"/>
  <c r="Z167"/>
  <c r="Y167" s="1"/>
  <c r="AB167"/>
  <c r="X168" s="1"/>
  <c r="N167"/>
  <c r="J168" s="1"/>
  <c r="L167"/>
  <c r="K167" s="1"/>
  <c r="G166"/>
  <c r="C167" s="1"/>
  <c r="E166"/>
  <c r="D166" s="1"/>
  <c r="U166"/>
  <c r="Q167" s="1"/>
  <c r="S166"/>
  <c r="R166" s="1"/>
  <c r="AI166"/>
  <c r="AE167" s="1"/>
  <c r="AG166"/>
  <c r="AF166" s="1"/>
  <c r="BK164"/>
  <c r="BG165" s="1"/>
  <c r="BI164"/>
  <c r="BH164" s="1"/>
  <c r="AW164"/>
  <c r="AS165" s="1"/>
  <c r="AU164"/>
  <c r="AT164" s="1"/>
  <c r="BP175" l="1"/>
  <c r="BO175" s="1"/>
  <c r="BR175"/>
  <c r="BN176" s="1"/>
  <c r="BD168"/>
  <c r="AZ169" s="1"/>
  <c r="BB168"/>
  <c r="BA168" s="1"/>
  <c r="AP168"/>
  <c r="AL169" s="1"/>
  <c r="AN168"/>
  <c r="AM168" s="1"/>
  <c r="AB168"/>
  <c r="X169" s="1"/>
  <c r="Z168"/>
  <c r="Y168" s="1"/>
  <c r="N168"/>
  <c r="J169" s="1"/>
  <c r="L168"/>
  <c r="K168" s="1"/>
  <c r="AI167"/>
  <c r="AE168" s="1"/>
  <c r="AG167"/>
  <c r="AF167" s="1"/>
  <c r="BK165"/>
  <c r="BG166" s="1"/>
  <c r="BI165"/>
  <c r="BH165" s="1"/>
  <c r="G167"/>
  <c r="C168" s="1"/>
  <c r="E167"/>
  <c r="D167" s="1"/>
  <c r="AW165"/>
  <c r="AS166" s="1"/>
  <c r="AU165"/>
  <c r="AT165" s="1"/>
  <c r="U167"/>
  <c r="Q168" s="1"/>
  <c r="S167"/>
  <c r="R167" s="1"/>
  <c r="BP176" l="1"/>
  <c r="BO176" s="1"/>
  <c r="BR176"/>
  <c r="BN177" s="1"/>
  <c r="BD169"/>
  <c r="AZ170" s="1"/>
  <c r="BB169"/>
  <c r="BA169" s="1"/>
  <c r="AP169"/>
  <c r="AL170" s="1"/>
  <c r="AN169"/>
  <c r="AM169" s="1"/>
  <c r="AB169"/>
  <c r="X170" s="1"/>
  <c r="Z169"/>
  <c r="Y169" s="1"/>
  <c r="N169"/>
  <c r="J170" s="1"/>
  <c r="L169"/>
  <c r="K169" s="1"/>
  <c r="AW166"/>
  <c r="AS167" s="1"/>
  <c r="AU166"/>
  <c r="AT166" s="1"/>
  <c r="BK166"/>
  <c r="BG167" s="1"/>
  <c r="BI166"/>
  <c r="BH166" s="1"/>
  <c r="AI168"/>
  <c r="AE169" s="1"/>
  <c r="AG168"/>
  <c r="AF168" s="1"/>
  <c r="G168"/>
  <c r="C169" s="1"/>
  <c r="E168"/>
  <c r="D168" s="1"/>
  <c r="U168"/>
  <c r="Q169" s="1"/>
  <c r="S168"/>
  <c r="R168" s="1"/>
  <c r="BR177" l="1"/>
  <c r="BN178" s="1"/>
  <c r="BP177"/>
  <c r="BO177" s="1"/>
  <c r="BD170"/>
  <c r="AZ171" s="1"/>
  <c r="BB170"/>
  <c r="BA170" s="1"/>
  <c r="AP170"/>
  <c r="AL171" s="1"/>
  <c r="AN170"/>
  <c r="AM170" s="1"/>
  <c r="Z170"/>
  <c r="Y170" s="1"/>
  <c r="AB170"/>
  <c r="X171" s="1"/>
  <c r="N170"/>
  <c r="J171" s="1"/>
  <c r="L170"/>
  <c r="K170" s="1"/>
  <c r="U169"/>
  <c r="Q170" s="1"/>
  <c r="S169"/>
  <c r="R169" s="1"/>
  <c r="G169"/>
  <c r="C170" s="1"/>
  <c r="E169"/>
  <c r="D169" s="1"/>
  <c r="BK167"/>
  <c r="BG168" s="1"/>
  <c r="BI167"/>
  <c r="BH167" s="1"/>
  <c r="AI169"/>
  <c r="AE170" s="1"/>
  <c r="AG169"/>
  <c r="AF169" s="1"/>
  <c r="AW167"/>
  <c r="AS168" s="1"/>
  <c r="AU167"/>
  <c r="AT167" s="1"/>
  <c r="BR178" l="1"/>
  <c r="BN179" s="1"/>
  <c r="BP178"/>
  <c r="BO178" s="1"/>
  <c r="BB171"/>
  <c r="BA171" s="1"/>
  <c r="BD171"/>
  <c r="AZ172" s="1"/>
  <c r="AN171"/>
  <c r="AM171" s="1"/>
  <c r="AP171"/>
  <c r="AL172" s="1"/>
  <c r="AB171"/>
  <c r="X172" s="1"/>
  <c r="Z171"/>
  <c r="Y171" s="1"/>
  <c r="N171"/>
  <c r="J172" s="1"/>
  <c r="L171"/>
  <c r="K171" s="1"/>
  <c r="AI170"/>
  <c r="AE171" s="1"/>
  <c r="AG170"/>
  <c r="AF170" s="1"/>
  <c r="G170"/>
  <c r="C171" s="1"/>
  <c r="E170"/>
  <c r="D170" s="1"/>
  <c r="AW168"/>
  <c r="AS169" s="1"/>
  <c r="AU168"/>
  <c r="AT168" s="1"/>
  <c r="BK168"/>
  <c r="BG169" s="1"/>
  <c r="BI168"/>
  <c r="BH168" s="1"/>
  <c r="U170"/>
  <c r="Q171" s="1"/>
  <c r="S170"/>
  <c r="R170" s="1"/>
  <c r="BP179" l="1"/>
  <c r="BO179" s="1"/>
  <c r="BR179"/>
  <c r="BN180" s="1"/>
  <c r="BD172"/>
  <c r="AZ173" s="1"/>
  <c r="BB172"/>
  <c r="BA172" s="1"/>
  <c r="AP172"/>
  <c r="AL173" s="1"/>
  <c r="AN172"/>
  <c r="AM172" s="1"/>
  <c r="AB172"/>
  <c r="X173" s="1"/>
  <c r="Z172"/>
  <c r="Y172" s="1"/>
  <c r="L172"/>
  <c r="K172" s="1"/>
  <c r="N172"/>
  <c r="J173" s="1"/>
  <c r="BK169"/>
  <c r="BG170" s="1"/>
  <c r="BI169"/>
  <c r="BH169" s="1"/>
  <c r="G171"/>
  <c r="C172" s="1"/>
  <c r="E171"/>
  <c r="D171" s="1"/>
  <c r="U171"/>
  <c r="Q172" s="1"/>
  <c r="S171"/>
  <c r="R171" s="1"/>
  <c r="AW169"/>
  <c r="AS170" s="1"/>
  <c r="AU169"/>
  <c r="AT169" s="1"/>
  <c r="AI171"/>
  <c r="AE172" s="1"/>
  <c r="AG171"/>
  <c r="AF171" s="1"/>
  <c r="BP180" l="1"/>
  <c r="BO180" s="1"/>
  <c r="BR180"/>
  <c r="BN181" s="1"/>
  <c r="BB173"/>
  <c r="BA173" s="1"/>
  <c r="BD173"/>
  <c r="AZ174" s="1"/>
  <c r="AP173"/>
  <c r="AL174" s="1"/>
  <c r="AN173"/>
  <c r="AM173" s="1"/>
  <c r="AB173"/>
  <c r="X174" s="1"/>
  <c r="Z173"/>
  <c r="Y173" s="1"/>
  <c r="N173"/>
  <c r="J174" s="1"/>
  <c r="L173"/>
  <c r="K173" s="1"/>
  <c r="BK170"/>
  <c r="BG171" s="1"/>
  <c r="BI170"/>
  <c r="BH170" s="1"/>
  <c r="U172"/>
  <c r="Q173" s="1"/>
  <c r="S172"/>
  <c r="R172" s="1"/>
  <c r="AI172"/>
  <c r="AE173" s="1"/>
  <c r="AG172"/>
  <c r="AF172" s="1"/>
  <c r="G172"/>
  <c r="C173" s="1"/>
  <c r="E172"/>
  <c r="D172" s="1"/>
  <c r="AW170"/>
  <c r="AS171" s="1"/>
  <c r="AU170"/>
  <c r="AT170" s="1"/>
  <c r="BR181" l="1"/>
  <c r="BN182" s="1"/>
  <c r="BP181"/>
  <c r="BO181" s="1"/>
  <c r="BB174"/>
  <c r="BA174" s="1"/>
  <c r="BD174"/>
  <c r="AZ175" s="1"/>
  <c r="AP174"/>
  <c r="AL175" s="1"/>
  <c r="AN174"/>
  <c r="AM174" s="1"/>
  <c r="AB174"/>
  <c r="X175" s="1"/>
  <c r="Z174"/>
  <c r="Y174" s="1"/>
  <c r="N174"/>
  <c r="J175" s="1"/>
  <c r="L174"/>
  <c r="K174" s="1"/>
  <c r="AW171"/>
  <c r="AS172" s="1"/>
  <c r="AU171"/>
  <c r="AT171" s="1"/>
  <c r="G173"/>
  <c r="C174" s="1"/>
  <c r="E173"/>
  <c r="D173" s="1"/>
  <c r="AI173"/>
  <c r="AE174" s="1"/>
  <c r="AG173"/>
  <c r="AF173" s="1"/>
  <c r="U173"/>
  <c r="Q174" s="1"/>
  <c r="S173"/>
  <c r="R173" s="1"/>
  <c r="BK171"/>
  <c r="BG172" s="1"/>
  <c r="BI171"/>
  <c r="BH171" s="1"/>
  <c r="BR182" l="1"/>
  <c r="BN183" s="1"/>
  <c r="BP182"/>
  <c r="BO182" s="1"/>
  <c r="BD175"/>
  <c r="AZ176" s="1"/>
  <c r="BB175"/>
  <c r="BA175" s="1"/>
  <c r="AP175"/>
  <c r="AL176" s="1"/>
  <c r="AN175"/>
  <c r="AM175" s="1"/>
  <c r="AB175"/>
  <c r="X176" s="1"/>
  <c r="Z175"/>
  <c r="Y175" s="1"/>
  <c r="N175"/>
  <c r="J176" s="1"/>
  <c r="L175"/>
  <c r="K175" s="1"/>
  <c r="G174"/>
  <c r="C175" s="1"/>
  <c r="E174"/>
  <c r="D174" s="1"/>
  <c r="AI174"/>
  <c r="AE175" s="1"/>
  <c r="AG174"/>
  <c r="AF174" s="1"/>
  <c r="BK172"/>
  <c r="BG173" s="1"/>
  <c r="BI172"/>
  <c r="BH172" s="1"/>
  <c r="U174"/>
  <c r="Q175" s="1"/>
  <c r="S174"/>
  <c r="R174" s="1"/>
  <c r="AW172"/>
  <c r="AS173" s="1"/>
  <c r="AU172"/>
  <c r="AT172" s="1"/>
  <c r="BR183" l="1"/>
  <c r="BN184" s="1"/>
  <c r="BP183"/>
  <c r="BO183" s="1"/>
  <c r="BB176"/>
  <c r="BA176" s="1"/>
  <c r="BD176"/>
  <c r="AZ177" s="1"/>
  <c r="AP176"/>
  <c r="AL177" s="1"/>
  <c r="AN176"/>
  <c r="AM176" s="1"/>
  <c r="AB176"/>
  <c r="X177" s="1"/>
  <c r="Z176"/>
  <c r="Y176" s="1"/>
  <c r="L176"/>
  <c r="K176" s="1"/>
  <c r="N176"/>
  <c r="J177" s="1"/>
  <c r="BK173"/>
  <c r="BG174" s="1"/>
  <c r="BI173"/>
  <c r="BH173" s="1"/>
  <c r="AI175"/>
  <c r="AE176" s="1"/>
  <c r="AG175"/>
  <c r="AF175" s="1"/>
  <c r="G175"/>
  <c r="C176" s="1"/>
  <c r="E175"/>
  <c r="D175" s="1"/>
  <c r="AW173"/>
  <c r="AS174" s="1"/>
  <c r="AU173"/>
  <c r="AT173" s="1"/>
  <c r="U175"/>
  <c r="Q176" s="1"/>
  <c r="S175"/>
  <c r="R175" s="1"/>
  <c r="BR184" l="1"/>
  <c r="BN185" s="1"/>
  <c r="BP184"/>
  <c r="BO184" s="1"/>
  <c r="BB177"/>
  <c r="BA177" s="1"/>
  <c r="BD177"/>
  <c r="AZ178" s="1"/>
  <c r="AN177"/>
  <c r="AM177" s="1"/>
  <c r="AP177"/>
  <c r="AL178" s="1"/>
  <c r="Z177"/>
  <c r="Y177" s="1"/>
  <c r="AB177"/>
  <c r="X178" s="1"/>
  <c r="L177"/>
  <c r="K177" s="1"/>
  <c r="N177"/>
  <c r="J178" s="1"/>
  <c r="AI176"/>
  <c r="AE177" s="1"/>
  <c r="AG176"/>
  <c r="AF176" s="1"/>
  <c r="AW174"/>
  <c r="AS175" s="1"/>
  <c r="AU174"/>
  <c r="AT174" s="1"/>
  <c r="BK174"/>
  <c r="BG175" s="1"/>
  <c r="BI174"/>
  <c r="BH174" s="1"/>
  <c r="U176"/>
  <c r="Q177" s="1"/>
  <c r="S176"/>
  <c r="R176" s="1"/>
  <c r="G176"/>
  <c r="C177" s="1"/>
  <c r="E176"/>
  <c r="D176" s="1"/>
  <c r="BR185" l="1"/>
  <c r="BN186" s="1"/>
  <c r="BP185"/>
  <c r="BO185" s="1"/>
  <c r="BB178"/>
  <c r="BA178" s="1"/>
  <c r="BD178"/>
  <c r="AZ179" s="1"/>
  <c r="AP178"/>
  <c r="AL179" s="1"/>
  <c r="AN178"/>
  <c r="AM178" s="1"/>
  <c r="AB178"/>
  <c r="X179" s="1"/>
  <c r="Z178"/>
  <c r="Y178" s="1"/>
  <c r="L178"/>
  <c r="K178" s="1"/>
  <c r="N178"/>
  <c r="J179" s="1"/>
  <c r="BK175"/>
  <c r="BG176" s="1"/>
  <c r="BI175"/>
  <c r="BH175" s="1"/>
  <c r="AW175"/>
  <c r="AS176" s="1"/>
  <c r="AU175"/>
  <c r="AT175" s="1"/>
  <c r="G177"/>
  <c r="C178" s="1"/>
  <c r="E177"/>
  <c r="D177" s="1"/>
  <c r="U177"/>
  <c r="Q178" s="1"/>
  <c r="S177"/>
  <c r="R177" s="1"/>
  <c r="AI177"/>
  <c r="AE178" s="1"/>
  <c r="AG177"/>
  <c r="AF177" s="1"/>
  <c r="BR186" l="1"/>
  <c r="BN187" s="1"/>
  <c r="BP186"/>
  <c r="BO186" s="1"/>
  <c r="BB179"/>
  <c r="BA179" s="1"/>
  <c r="BD179"/>
  <c r="AZ180" s="1"/>
  <c r="AP179"/>
  <c r="AL180" s="1"/>
  <c r="AN179"/>
  <c r="AM179" s="1"/>
  <c r="AB179"/>
  <c r="X180" s="1"/>
  <c r="Z179"/>
  <c r="Y179" s="1"/>
  <c r="N179"/>
  <c r="J180" s="1"/>
  <c r="L179"/>
  <c r="K179" s="1"/>
  <c r="AI178"/>
  <c r="AE179" s="1"/>
  <c r="AG178"/>
  <c r="AF178" s="1"/>
  <c r="G178"/>
  <c r="C179" s="1"/>
  <c r="E178"/>
  <c r="D178" s="1"/>
  <c r="BK176"/>
  <c r="BG177" s="1"/>
  <c r="BI176"/>
  <c r="BH176" s="1"/>
  <c r="AW176"/>
  <c r="AS177" s="1"/>
  <c r="AU176"/>
  <c r="AT176" s="1"/>
  <c r="U178"/>
  <c r="Q179" s="1"/>
  <c r="S178"/>
  <c r="R178" s="1"/>
  <c r="BR187" l="1"/>
  <c r="BN188" s="1"/>
  <c r="BP187"/>
  <c r="BO187" s="1"/>
  <c r="BD180"/>
  <c r="AZ181" s="1"/>
  <c r="BB180"/>
  <c r="BA180" s="1"/>
  <c r="AP180"/>
  <c r="AL181" s="1"/>
  <c r="AN180"/>
  <c r="AM180" s="1"/>
  <c r="AB180"/>
  <c r="X181" s="1"/>
  <c r="Z180"/>
  <c r="Y180" s="1"/>
  <c r="N180"/>
  <c r="J181" s="1"/>
  <c r="L180"/>
  <c r="K180" s="1"/>
  <c r="BK177"/>
  <c r="BG178" s="1"/>
  <c r="BI177"/>
  <c r="BH177" s="1"/>
  <c r="U179"/>
  <c r="Q180" s="1"/>
  <c r="S179"/>
  <c r="R179" s="1"/>
  <c r="G179"/>
  <c r="C180" s="1"/>
  <c r="E179"/>
  <c r="D179" s="1"/>
  <c r="AW177"/>
  <c r="AS178" s="1"/>
  <c r="AU177"/>
  <c r="AT177" s="1"/>
  <c r="AI179"/>
  <c r="AE180" s="1"/>
  <c r="AG179"/>
  <c r="AF179" s="1"/>
  <c r="BP188" l="1"/>
  <c r="BO188" s="1"/>
  <c r="BR188"/>
  <c r="BN189" s="1"/>
  <c r="BB181"/>
  <c r="BA181" s="1"/>
  <c r="BD181"/>
  <c r="AZ182" s="1"/>
  <c r="AP181"/>
  <c r="AL182" s="1"/>
  <c r="AN181"/>
  <c r="AM181" s="1"/>
  <c r="Z181"/>
  <c r="Y181" s="1"/>
  <c r="AB181"/>
  <c r="X182" s="1"/>
  <c r="L181"/>
  <c r="K181" s="1"/>
  <c r="N181"/>
  <c r="J182" s="1"/>
  <c r="AW178"/>
  <c r="AS179" s="1"/>
  <c r="AU178"/>
  <c r="AT178" s="1"/>
  <c r="AI180"/>
  <c r="AE181" s="1"/>
  <c r="AG180"/>
  <c r="AF180" s="1"/>
  <c r="G180"/>
  <c r="C181" s="1"/>
  <c r="E180"/>
  <c r="D180" s="1"/>
  <c r="BK178"/>
  <c r="BG179" s="1"/>
  <c r="BI178"/>
  <c r="BH178" s="1"/>
  <c r="U180"/>
  <c r="Q181" s="1"/>
  <c r="S180"/>
  <c r="R180" s="1"/>
  <c r="BR189" l="1"/>
  <c r="BN190" s="1"/>
  <c r="BP189"/>
  <c r="BO189" s="1"/>
  <c r="BD182"/>
  <c r="AZ183" s="1"/>
  <c r="BB182"/>
  <c r="BA182" s="1"/>
  <c r="AN182"/>
  <c r="AM182" s="1"/>
  <c r="AP182"/>
  <c r="AL183" s="1"/>
  <c r="Z182"/>
  <c r="Y182" s="1"/>
  <c r="AB182"/>
  <c r="X183" s="1"/>
  <c r="N182"/>
  <c r="J183" s="1"/>
  <c r="L182"/>
  <c r="K182" s="1"/>
  <c r="AI181"/>
  <c r="AE182" s="1"/>
  <c r="AG181"/>
  <c r="AF181" s="1"/>
  <c r="BK179"/>
  <c r="BG180" s="1"/>
  <c r="BI179"/>
  <c r="BH179" s="1"/>
  <c r="G181"/>
  <c r="C182" s="1"/>
  <c r="E181"/>
  <c r="D181" s="1"/>
  <c r="U181"/>
  <c r="Q182" s="1"/>
  <c r="S181"/>
  <c r="R181" s="1"/>
  <c r="AW179"/>
  <c r="AS180" s="1"/>
  <c r="AU179"/>
  <c r="AT179" s="1"/>
  <c r="BP190" l="1"/>
  <c r="BO190" s="1"/>
  <c r="BR190"/>
  <c r="BN191" s="1"/>
  <c r="BD183"/>
  <c r="AZ184" s="1"/>
  <c r="BB183"/>
  <c r="BA183" s="1"/>
  <c r="AP183"/>
  <c r="AL184" s="1"/>
  <c r="AN183"/>
  <c r="AM183" s="1"/>
  <c r="AB183"/>
  <c r="X184" s="1"/>
  <c r="Z183"/>
  <c r="Y183" s="1"/>
  <c r="N183"/>
  <c r="J184" s="1"/>
  <c r="L183"/>
  <c r="K183" s="1"/>
  <c r="BK180"/>
  <c r="BG181" s="1"/>
  <c r="BI180"/>
  <c r="BH180" s="1"/>
  <c r="G182"/>
  <c r="C183" s="1"/>
  <c r="E182"/>
  <c r="D182" s="1"/>
  <c r="AW180"/>
  <c r="AS181" s="1"/>
  <c r="AU180"/>
  <c r="AT180" s="1"/>
  <c r="U182"/>
  <c r="Q183" s="1"/>
  <c r="S182"/>
  <c r="R182" s="1"/>
  <c r="AI182"/>
  <c r="AE183" s="1"/>
  <c r="AG182"/>
  <c r="AF182" s="1"/>
  <c r="BR191" l="1"/>
  <c r="BN192" s="1"/>
  <c r="BP191"/>
  <c r="BO191" s="1"/>
  <c r="BB184"/>
  <c r="BA184" s="1"/>
  <c r="BD184"/>
  <c r="AZ185" s="1"/>
  <c r="AP184"/>
  <c r="AL185" s="1"/>
  <c r="AN184"/>
  <c r="AM184" s="1"/>
  <c r="AB184"/>
  <c r="X185" s="1"/>
  <c r="Z184"/>
  <c r="Y184" s="1"/>
  <c r="N184"/>
  <c r="J185" s="1"/>
  <c r="L184"/>
  <c r="K184" s="1"/>
  <c r="U183"/>
  <c r="Q184" s="1"/>
  <c r="S183"/>
  <c r="R183" s="1"/>
  <c r="G183"/>
  <c r="C184" s="1"/>
  <c r="E183"/>
  <c r="D183" s="1"/>
  <c r="BK181"/>
  <c r="BG182" s="1"/>
  <c r="BI181"/>
  <c r="BH181" s="1"/>
  <c r="AW181"/>
  <c r="AS182" s="1"/>
  <c r="AU181"/>
  <c r="AT181" s="1"/>
  <c r="AI183"/>
  <c r="AE184" s="1"/>
  <c r="AG183"/>
  <c r="AF183" s="1"/>
  <c r="BR192" l="1"/>
  <c r="BN193" s="1"/>
  <c r="BP192"/>
  <c r="BO192" s="1"/>
  <c r="BD185"/>
  <c r="AZ186" s="1"/>
  <c r="BB185"/>
  <c r="BA185" s="1"/>
  <c r="AN185"/>
  <c r="AM185" s="1"/>
  <c r="AP185"/>
  <c r="AL186" s="1"/>
  <c r="AB185"/>
  <c r="X186" s="1"/>
  <c r="Z185"/>
  <c r="Y185" s="1"/>
  <c r="N185"/>
  <c r="J186" s="1"/>
  <c r="L185"/>
  <c r="K185" s="1"/>
  <c r="AW182"/>
  <c r="AS183" s="1"/>
  <c r="AU182"/>
  <c r="AT182" s="1"/>
  <c r="U184"/>
  <c r="Q185" s="1"/>
  <c r="S184"/>
  <c r="R184" s="1"/>
  <c r="AI184"/>
  <c r="AE185" s="1"/>
  <c r="AG184"/>
  <c r="AF184" s="1"/>
  <c r="G184"/>
  <c r="C185" s="1"/>
  <c r="E184"/>
  <c r="D184" s="1"/>
  <c r="BK182"/>
  <c r="BG183" s="1"/>
  <c r="BI182"/>
  <c r="BH182" s="1"/>
  <c r="BP193" l="1"/>
  <c r="BO193" s="1"/>
  <c r="BR193"/>
  <c r="BN194" s="1"/>
  <c r="BD186"/>
  <c r="AZ187" s="1"/>
  <c r="BB186"/>
  <c r="BA186" s="1"/>
  <c r="AN186"/>
  <c r="AM186" s="1"/>
  <c r="AP186"/>
  <c r="AL187" s="1"/>
  <c r="AB186"/>
  <c r="X187" s="1"/>
  <c r="Z186"/>
  <c r="Y186" s="1"/>
  <c r="N186"/>
  <c r="J187" s="1"/>
  <c r="L186"/>
  <c r="K186" s="1"/>
  <c r="U185"/>
  <c r="Q186" s="1"/>
  <c r="S185"/>
  <c r="R185" s="1"/>
  <c r="G185"/>
  <c r="C186" s="1"/>
  <c r="E185"/>
  <c r="D185" s="1"/>
  <c r="AI185"/>
  <c r="AE186" s="1"/>
  <c r="AG185"/>
  <c r="AF185" s="1"/>
  <c r="AW183"/>
  <c r="AS184" s="1"/>
  <c r="AU183"/>
  <c r="AT183" s="1"/>
  <c r="BK183"/>
  <c r="BG184" s="1"/>
  <c r="BI183"/>
  <c r="BH183" s="1"/>
  <c r="BP194" l="1"/>
  <c r="BO194" s="1"/>
  <c r="BR194"/>
  <c r="BN195" s="1"/>
  <c r="BD187"/>
  <c r="AZ188" s="1"/>
  <c r="BB187"/>
  <c r="BA187" s="1"/>
  <c r="AN187"/>
  <c r="AM187" s="1"/>
  <c r="AP187"/>
  <c r="AL188" s="1"/>
  <c r="AB187"/>
  <c r="X188" s="1"/>
  <c r="Z187"/>
  <c r="Y187" s="1"/>
  <c r="L187"/>
  <c r="K187" s="1"/>
  <c r="N187"/>
  <c r="J188" s="1"/>
  <c r="AW184"/>
  <c r="AS185" s="1"/>
  <c r="AU184"/>
  <c r="AT184" s="1"/>
  <c r="BK184"/>
  <c r="BG185" s="1"/>
  <c r="BI184"/>
  <c r="BH184" s="1"/>
  <c r="G186"/>
  <c r="C187" s="1"/>
  <c r="E186"/>
  <c r="D186" s="1"/>
  <c r="AI186"/>
  <c r="AE187" s="1"/>
  <c r="AG186"/>
  <c r="AF186" s="1"/>
  <c r="U186"/>
  <c r="Q187" s="1"/>
  <c r="S186"/>
  <c r="R186" s="1"/>
  <c r="BP195" l="1"/>
  <c r="BO195" s="1"/>
  <c r="BR195"/>
  <c r="BN196" s="1"/>
  <c r="BD188"/>
  <c r="AZ189" s="1"/>
  <c r="BB188"/>
  <c r="BA188" s="1"/>
  <c r="AN188"/>
  <c r="AM188" s="1"/>
  <c r="AP188"/>
  <c r="AL189" s="1"/>
  <c r="AB188"/>
  <c r="X189" s="1"/>
  <c r="Z188"/>
  <c r="Y188" s="1"/>
  <c r="N188"/>
  <c r="J189" s="1"/>
  <c r="L188"/>
  <c r="K188" s="1"/>
  <c r="AI187"/>
  <c r="AE188" s="1"/>
  <c r="AG187"/>
  <c r="AF187" s="1"/>
  <c r="BK185"/>
  <c r="BG186" s="1"/>
  <c r="BI185"/>
  <c r="BH185" s="1"/>
  <c r="G187"/>
  <c r="C188" s="1"/>
  <c r="E187"/>
  <c r="D187" s="1"/>
  <c r="U187"/>
  <c r="Q188" s="1"/>
  <c r="S187"/>
  <c r="R187" s="1"/>
  <c r="AW185"/>
  <c r="AS186" s="1"/>
  <c r="AU185"/>
  <c r="AT185" s="1"/>
  <c r="BR196" l="1"/>
  <c r="BN197" s="1"/>
  <c r="BP196"/>
  <c r="BO196" s="1"/>
  <c r="BD189"/>
  <c r="AZ190" s="1"/>
  <c r="BB189"/>
  <c r="BA189" s="1"/>
  <c r="AP189"/>
  <c r="AL190" s="1"/>
  <c r="AN189"/>
  <c r="AM189" s="1"/>
  <c r="AB189"/>
  <c r="X190" s="1"/>
  <c r="Z189"/>
  <c r="Y189" s="1"/>
  <c r="N189"/>
  <c r="J190" s="1"/>
  <c r="L189"/>
  <c r="K189" s="1"/>
  <c r="AW186"/>
  <c r="AS187" s="1"/>
  <c r="AU186"/>
  <c r="AT186" s="1"/>
  <c r="AI188"/>
  <c r="AE189" s="1"/>
  <c r="AG188"/>
  <c r="AF188" s="1"/>
  <c r="G188"/>
  <c r="C189" s="1"/>
  <c r="E188"/>
  <c r="D188" s="1"/>
  <c r="BK186"/>
  <c r="BG187" s="1"/>
  <c r="BI186"/>
  <c r="BH186" s="1"/>
  <c r="U188"/>
  <c r="Q189" s="1"/>
  <c r="S188"/>
  <c r="R188" s="1"/>
  <c r="BR197" l="1"/>
  <c r="BN198" s="1"/>
  <c r="BP197"/>
  <c r="BO197" s="1"/>
  <c r="BD190"/>
  <c r="AZ191" s="1"/>
  <c r="BB190"/>
  <c r="BA190" s="1"/>
  <c r="AP190"/>
  <c r="AL191" s="1"/>
  <c r="AN190"/>
  <c r="AM190" s="1"/>
  <c r="AB190"/>
  <c r="X191" s="1"/>
  <c r="Z190"/>
  <c r="Y190" s="1"/>
  <c r="N190"/>
  <c r="J191" s="1"/>
  <c r="L190"/>
  <c r="K190" s="1"/>
  <c r="BK187"/>
  <c r="BG188" s="1"/>
  <c r="BI187"/>
  <c r="BH187" s="1"/>
  <c r="AW187"/>
  <c r="AS188" s="1"/>
  <c r="AU187"/>
  <c r="AT187" s="1"/>
  <c r="AI189"/>
  <c r="AE190" s="1"/>
  <c r="AG189"/>
  <c r="AF189" s="1"/>
  <c r="U189"/>
  <c r="Q190" s="1"/>
  <c r="S189"/>
  <c r="R189" s="1"/>
  <c r="G189"/>
  <c r="C190" s="1"/>
  <c r="E189"/>
  <c r="D189" s="1"/>
  <c r="BR198" l="1"/>
  <c r="BN199" s="1"/>
  <c r="BP198"/>
  <c r="BO198" s="1"/>
  <c r="BD191"/>
  <c r="AZ192" s="1"/>
  <c r="BB191"/>
  <c r="BA191" s="1"/>
  <c r="AP191"/>
  <c r="AL192" s="1"/>
  <c r="AN191"/>
  <c r="AM191" s="1"/>
  <c r="AB191"/>
  <c r="X192" s="1"/>
  <c r="Z191"/>
  <c r="Y191" s="1"/>
  <c r="L191"/>
  <c r="K191" s="1"/>
  <c r="N191"/>
  <c r="J192" s="1"/>
  <c r="BK188"/>
  <c r="BG189" s="1"/>
  <c r="BI188"/>
  <c r="BH188" s="1"/>
  <c r="AI190"/>
  <c r="AE191" s="1"/>
  <c r="AG190"/>
  <c r="AF190" s="1"/>
  <c r="U190"/>
  <c r="Q191" s="1"/>
  <c r="S190"/>
  <c r="R190" s="1"/>
  <c r="G190"/>
  <c r="C191" s="1"/>
  <c r="E190"/>
  <c r="D190" s="1"/>
  <c r="AW188"/>
  <c r="AS189" s="1"/>
  <c r="AU188"/>
  <c r="AT188" s="1"/>
  <c r="BR199" l="1"/>
  <c r="BN200" s="1"/>
  <c r="BP199"/>
  <c r="BO199" s="1"/>
  <c r="BD192"/>
  <c r="AZ193" s="1"/>
  <c r="BB192"/>
  <c r="BA192" s="1"/>
  <c r="AP192"/>
  <c r="AL193" s="1"/>
  <c r="AN192"/>
  <c r="AM192" s="1"/>
  <c r="AB192"/>
  <c r="X193" s="1"/>
  <c r="Z192"/>
  <c r="Y192" s="1"/>
  <c r="L192"/>
  <c r="K192" s="1"/>
  <c r="N192"/>
  <c r="J193" s="1"/>
  <c r="AI191"/>
  <c r="AE192" s="1"/>
  <c r="AG191"/>
  <c r="AF191" s="1"/>
  <c r="U191"/>
  <c r="Q192" s="1"/>
  <c r="S191"/>
  <c r="R191" s="1"/>
  <c r="G191"/>
  <c r="C192" s="1"/>
  <c r="E191"/>
  <c r="D191" s="1"/>
  <c r="AW189"/>
  <c r="AS190" s="1"/>
  <c r="AU189"/>
  <c r="AT189" s="1"/>
  <c r="BK189"/>
  <c r="BG190" s="1"/>
  <c r="BI189"/>
  <c r="BH189" s="1"/>
  <c r="BR200" l="1"/>
  <c r="BN201" s="1"/>
  <c r="BP200"/>
  <c r="BO200" s="1"/>
  <c r="BD193"/>
  <c r="AZ194" s="1"/>
  <c r="BB193"/>
  <c r="BA193" s="1"/>
  <c r="AP193"/>
  <c r="AL194" s="1"/>
  <c r="AN193"/>
  <c r="AM193" s="1"/>
  <c r="AB193"/>
  <c r="X194" s="1"/>
  <c r="Z193"/>
  <c r="Y193" s="1"/>
  <c r="L193"/>
  <c r="K193" s="1"/>
  <c r="N193"/>
  <c r="J194" s="1"/>
  <c r="AW190"/>
  <c r="AS191" s="1"/>
  <c r="AU190"/>
  <c r="AT190" s="1"/>
  <c r="BK190"/>
  <c r="BG191" s="1"/>
  <c r="BI190"/>
  <c r="BH190" s="1"/>
  <c r="G192"/>
  <c r="C193" s="1"/>
  <c r="E192"/>
  <c r="D192" s="1"/>
  <c r="U192"/>
  <c r="Q193" s="1"/>
  <c r="S192"/>
  <c r="R192" s="1"/>
  <c r="AI192"/>
  <c r="AE193" s="1"/>
  <c r="AG192"/>
  <c r="AF192" s="1"/>
  <c r="BR201" l="1"/>
  <c r="BN202" s="1"/>
  <c r="BP201"/>
  <c r="BO201" s="1"/>
  <c r="BB194"/>
  <c r="BA194" s="1"/>
  <c r="BD194"/>
  <c r="AZ195" s="1"/>
  <c r="AP194"/>
  <c r="AL195" s="1"/>
  <c r="AN194"/>
  <c r="AM194" s="1"/>
  <c r="AB194"/>
  <c r="X195" s="1"/>
  <c r="Z194"/>
  <c r="Y194" s="1"/>
  <c r="N194"/>
  <c r="J195" s="1"/>
  <c r="L194"/>
  <c r="K194" s="1"/>
  <c r="BK191"/>
  <c r="BG192" s="1"/>
  <c r="BI191"/>
  <c r="BH191" s="1"/>
  <c r="G193"/>
  <c r="C194" s="1"/>
  <c r="E193"/>
  <c r="D193" s="1"/>
  <c r="AI193"/>
  <c r="AE194" s="1"/>
  <c r="AG193"/>
  <c r="AF193" s="1"/>
  <c r="U193"/>
  <c r="Q194" s="1"/>
  <c r="S193"/>
  <c r="R193" s="1"/>
  <c r="AW191"/>
  <c r="AS192" s="1"/>
  <c r="AU191"/>
  <c r="AT191" s="1"/>
  <c r="BR202" l="1"/>
  <c r="BN203" s="1"/>
  <c r="BP202"/>
  <c r="BO202" s="1"/>
  <c r="BD195"/>
  <c r="AZ196" s="1"/>
  <c r="BB195"/>
  <c r="BA195" s="1"/>
  <c r="AN195"/>
  <c r="AM195" s="1"/>
  <c r="AP195"/>
  <c r="AL196" s="1"/>
  <c r="AB195"/>
  <c r="X196" s="1"/>
  <c r="Z195"/>
  <c r="Y195" s="1"/>
  <c r="N195"/>
  <c r="J196" s="1"/>
  <c r="L195"/>
  <c r="K195" s="1"/>
  <c r="AW192"/>
  <c r="AS193" s="1"/>
  <c r="AU192"/>
  <c r="AT192" s="1"/>
  <c r="AI194"/>
  <c r="AE195" s="1"/>
  <c r="AG194"/>
  <c r="AF194" s="1"/>
  <c r="G194"/>
  <c r="C195" s="1"/>
  <c r="E194"/>
  <c r="D194" s="1"/>
  <c r="BK192"/>
  <c r="BG193" s="1"/>
  <c r="BI192"/>
  <c r="BH192" s="1"/>
  <c r="U194"/>
  <c r="Q195" s="1"/>
  <c r="S194"/>
  <c r="R194" s="1"/>
  <c r="BR203" l="1"/>
  <c r="BN204" s="1"/>
  <c r="BP203"/>
  <c r="BO203" s="1"/>
  <c r="BD196"/>
  <c r="AZ197" s="1"/>
  <c r="BB196"/>
  <c r="BA196" s="1"/>
  <c r="AP196"/>
  <c r="AL197" s="1"/>
  <c r="AN196"/>
  <c r="AM196" s="1"/>
  <c r="AB196"/>
  <c r="X197" s="1"/>
  <c r="Z196"/>
  <c r="Y196" s="1"/>
  <c r="N196"/>
  <c r="J197" s="1"/>
  <c r="L196"/>
  <c r="K196" s="1"/>
  <c r="BK193"/>
  <c r="BG194" s="1"/>
  <c r="BI193"/>
  <c r="BH193" s="1"/>
  <c r="G195"/>
  <c r="C196" s="1"/>
  <c r="E195"/>
  <c r="D195" s="1"/>
  <c r="U195"/>
  <c r="Q196" s="1"/>
  <c r="S195"/>
  <c r="R195" s="1"/>
  <c r="AI195"/>
  <c r="AE196" s="1"/>
  <c r="AG195"/>
  <c r="AF195" s="1"/>
  <c r="AW193"/>
  <c r="AS194" s="1"/>
  <c r="AU193"/>
  <c r="AT193" s="1"/>
  <c r="BR204" l="1"/>
  <c r="BN205" s="1"/>
  <c r="BP204"/>
  <c r="BO204" s="1"/>
  <c r="BB197"/>
  <c r="BA197" s="1"/>
  <c r="BD197"/>
  <c r="AZ198" s="1"/>
  <c r="AN197"/>
  <c r="AM197" s="1"/>
  <c r="AP197"/>
  <c r="AL198" s="1"/>
  <c r="AB197"/>
  <c r="X198" s="1"/>
  <c r="Z197"/>
  <c r="Y197" s="1"/>
  <c r="N197"/>
  <c r="J198" s="1"/>
  <c r="L197"/>
  <c r="K197" s="1"/>
  <c r="AW194"/>
  <c r="AS195" s="1"/>
  <c r="AU194"/>
  <c r="AT194" s="1"/>
  <c r="G196"/>
  <c r="C197" s="1"/>
  <c r="E196"/>
  <c r="D196" s="1"/>
  <c r="AI196"/>
  <c r="AE197" s="1"/>
  <c r="AG196"/>
  <c r="AF196" s="1"/>
  <c r="U196"/>
  <c r="Q197" s="1"/>
  <c r="S196"/>
  <c r="R196" s="1"/>
  <c r="BK194"/>
  <c r="BG195" s="1"/>
  <c r="BI194"/>
  <c r="BH194" s="1"/>
  <c r="BP205" l="1"/>
  <c r="BO205" s="1"/>
  <c r="BR205"/>
  <c r="BN206" s="1"/>
  <c r="BB198"/>
  <c r="BA198" s="1"/>
  <c r="BD198"/>
  <c r="AZ199" s="1"/>
  <c r="AP198"/>
  <c r="AL199" s="1"/>
  <c r="AN198"/>
  <c r="AM198" s="1"/>
  <c r="AB198"/>
  <c r="X199" s="1"/>
  <c r="Z198"/>
  <c r="Y198" s="1"/>
  <c r="N198"/>
  <c r="J199" s="1"/>
  <c r="L198"/>
  <c r="K198" s="1"/>
  <c r="AW195"/>
  <c r="AS196" s="1"/>
  <c r="AU195"/>
  <c r="AT195" s="1"/>
  <c r="AI197"/>
  <c r="AE198" s="1"/>
  <c r="AG197"/>
  <c r="AF197" s="1"/>
  <c r="G197"/>
  <c r="C198" s="1"/>
  <c r="E197"/>
  <c r="D197" s="1"/>
  <c r="BK195"/>
  <c r="BG196" s="1"/>
  <c r="BI195"/>
  <c r="BH195" s="1"/>
  <c r="U197"/>
  <c r="Q198" s="1"/>
  <c r="S197"/>
  <c r="R197" s="1"/>
  <c r="BP206" l="1"/>
  <c r="BO206" s="1"/>
  <c r="BR206"/>
  <c r="BN207" s="1"/>
  <c r="BD199"/>
  <c r="AZ200" s="1"/>
  <c r="BB199"/>
  <c r="BA199" s="1"/>
  <c r="AP199"/>
  <c r="AL200" s="1"/>
  <c r="AN199"/>
  <c r="AM199" s="1"/>
  <c r="Z199"/>
  <c r="Y199" s="1"/>
  <c r="AB199"/>
  <c r="X200" s="1"/>
  <c r="N199"/>
  <c r="J200" s="1"/>
  <c r="L199"/>
  <c r="K199" s="1"/>
  <c r="U198"/>
  <c r="Q199" s="1"/>
  <c r="S198"/>
  <c r="R198" s="1"/>
  <c r="G198"/>
  <c r="C199" s="1"/>
  <c r="E198"/>
  <c r="D198" s="1"/>
  <c r="AW196"/>
  <c r="AS197" s="1"/>
  <c r="AU196"/>
  <c r="AT196" s="1"/>
  <c r="BK196"/>
  <c r="BG197" s="1"/>
  <c r="BI196"/>
  <c r="BH196" s="1"/>
  <c r="AI198"/>
  <c r="AE199" s="1"/>
  <c r="AG198"/>
  <c r="AF198" s="1"/>
  <c r="BR207" l="1"/>
  <c r="BN208" s="1"/>
  <c r="BP207"/>
  <c r="BO207" s="1"/>
  <c r="BB200"/>
  <c r="BA200" s="1"/>
  <c r="BD200"/>
  <c r="AZ201" s="1"/>
  <c r="AP200"/>
  <c r="AL201" s="1"/>
  <c r="AN200"/>
  <c r="AM200" s="1"/>
  <c r="AB200"/>
  <c r="X201" s="1"/>
  <c r="Z200"/>
  <c r="Y200" s="1"/>
  <c r="N200"/>
  <c r="J201" s="1"/>
  <c r="L200"/>
  <c r="K200" s="1"/>
  <c r="BK197"/>
  <c r="BG198" s="1"/>
  <c r="BI197"/>
  <c r="BH197" s="1"/>
  <c r="G199"/>
  <c r="C200" s="1"/>
  <c r="E199"/>
  <c r="D199" s="1"/>
  <c r="AI199"/>
  <c r="AE200" s="1"/>
  <c r="AG199"/>
  <c r="AF199" s="1"/>
  <c r="AW197"/>
  <c r="AS198" s="1"/>
  <c r="AU197"/>
  <c r="AT197" s="1"/>
  <c r="U199"/>
  <c r="Q200" s="1"/>
  <c r="S199"/>
  <c r="R199" s="1"/>
  <c r="BR208" l="1"/>
  <c r="BN209" s="1"/>
  <c r="BP208"/>
  <c r="BO208" s="1"/>
  <c r="BD201"/>
  <c r="AZ202" s="1"/>
  <c r="BB201"/>
  <c r="BA201" s="1"/>
  <c r="AP201"/>
  <c r="AL202" s="1"/>
  <c r="AN201"/>
  <c r="AM201" s="1"/>
  <c r="AB201"/>
  <c r="X202" s="1"/>
  <c r="Z201"/>
  <c r="Y201" s="1"/>
  <c r="N201"/>
  <c r="J202" s="1"/>
  <c r="L201"/>
  <c r="K201" s="1"/>
  <c r="G200"/>
  <c r="C201" s="1"/>
  <c r="E200"/>
  <c r="D200" s="1"/>
  <c r="AI200"/>
  <c r="AE201" s="1"/>
  <c r="AG200"/>
  <c r="AF200" s="1"/>
  <c r="U200"/>
  <c r="Q201" s="1"/>
  <c r="S200"/>
  <c r="R200" s="1"/>
  <c r="BK198"/>
  <c r="BG199" s="1"/>
  <c r="BI198"/>
  <c r="BH198" s="1"/>
  <c r="AW198"/>
  <c r="AS199" s="1"/>
  <c r="AU198"/>
  <c r="AT198" s="1"/>
  <c r="BR209" l="1"/>
  <c r="BN210" s="1"/>
  <c r="BP209"/>
  <c r="BO209" s="1"/>
  <c r="BD202"/>
  <c r="AZ203" s="1"/>
  <c r="BB202"/>
  <c r="BA202" s="1"/>
  <c r="AN202"/>
  <c r="AM202" s="1"/>
  <c r="AP202"/>
  <c r="AL203" s="1"/>
  <c r="AB202"/>
  <c r="X203" s="1"/>
  <c r="Z202"/>
  <c r="Y202" s="1"/>
  <c r="N202"/>
  <c r="J203" s="1"/>
  <c r="L202"/>
  <c r="K202" s="1"/>
  <c r="BK199"/>
  <c r="BG200" s="1"/>
  <c r="BI199"/>
  <c r="BH199" s="1"/>
  <c r="AI201"/>
  <c r="AE202" s="1"/>
  <c r="AG201"/>
  <c r="AF201" s="1"/>
  <c r="AW199"/>
  <c r="AS200" s="1"/>
  <c r="AU199"/>
  <c r="AT199" s="1"/>
  <c r="U201"/>
  <c r="Q202" s="1"/>
  <c r="S201"/>
  <c r="R201" s="1"/>
  <c r="G201"/>
  <c r="C202" s="1"/>
  <c r="E201"/>
  <c r="D201" s="1"/>
  <c r="BR210" l="1"/>
  <c r="BN211" s="1"/>
  <c r="BP210"/>
  <c r="BO210" s="1"/>
  <c r="BD203"/>
  <c r="AZ204" s="1"/>
  <c r="BB203"/>
  <c r="BA203" s="1"/>
  <c r="AP203"/>
  <c r="AL204" s="1"/>
  <c r="AN203"/>
  <c r="AM203" s="1"/>
  <c r="Z203"/>
  <c r="Y203" s="1"/>
  <c r="AB203"/>
  <c r="X204" s="1"/>
  <c r="L203"/>
  <c r="K203" s="1"/>
  <c r="N203"/>
  <c r="J204" s="1"/>
  <c r="G202"/>
  <c r="C203" s="1"/>
  <c r="E202"/>
  <c r="D202" s="1"/>
  <c r="AW200"/>
  <c r="AS201" s="1"/>
  <c r="AU200"/>
  <c r="AT200" s="1"/>
  <c r="U202"/>
  <c r="Q203" s="1"/>
  <c r="S202"/>
  <c r="R202" s="1"/>
  <c r="AI202"/>
  <c r="AE203" s="1"/>
  <c r="AG202"/>
  <c r="AF202" s="1"/>
  <c r="BK200"/>
  <c r="BG201" s="1"/>
  <c r="BI200"/>
  <c r="BH200" s="1"/>
  <c r="BP211" l="1"/>
  <c r="BO211" s="1"/>
  <c r="BR211"/>
  <c r="BN212" s="1"/>
  <c r="BD204"/>
  <c r="AZ205" s="1"/>
  <c r="BB204"/>
  <c r="BA204" s="1"/>
  <c r="AP204"/>
  <c r="AL205" s="1"/>
  <c r="AN204"/>
  <c r="AM204" s="1"/>
  <c r="AB204"/>
  <c r="X205" s="1"/>
  <c r="Z204"/>
  <c r="Y204" s="1"/>
  <c r="L204"/>
  <c r="K204" s="1"/>
  <c r="N204"/>
  <c r="J205" s="1"/>
  <c r="U203"/>
  <c r="Q204" s="1"/>
  <c r="S203"/>
  <c r="R203" s="1"/>
  <c r="G203"/>
  <c r="C204" s="1"/>
  <c r="E203"/>
  <c r="D203" s="1"/>
  <c r="AW201"/>
  <c r="AS202" s="1"/>
  <c r="AU201"/>
  <c r="AT201" s="1"/>
  <c r="BK201"/>
  <c r="BG202" s="1"/>
  <c r="BI201"/>
  <c r="BH201" s="1"/>
  <c r="AI203"/>
  <c r="AE204" s="1"/>
  <c r="AG203"/>
  <c r="AF203" s="1"/>
  <c r="BR212" l="1"/>
  <c r="BN213" s="1"/>
  <c r="BP212"/>
  <c r="BO212" s="1"/>
  <c r="BD205"/>
  <c r="AZ206" s="1"/>
  <c r="BB205"/>
  <c r="BA205" s="1"/>
  <c r="AN205"/>
  <c r="AM205" s="1"/>
  <c r="AP205"/>
  <c r="AL206" s="1"/>
  <c r="AB205"/>
  <c r="X206" s="1"/>
  <c r="Z205"/>
  <c r="Y205" s="1"/>
  <c r="L205"/>
  <c r="K205" s="1"/>
  <c r="N205"/>
  <c r="J206" s="1"/>
  <c r="AI204"/>
  <c r="AE205" s="1"/>
  <c r="AG204"/>
  <c r="AF204" s="1"/>
  <c r="G204"/>
  <c r="C205" s="1"/>
  <c r="E204"/>
  <c r="D204" s="1"/>
  <c r="BK202"/>
  <c r="BG203" s="1"/>
  <c r="BI202"/>
  <c r="BH202" s="1"/>
  <c r="AW202"/>
  <c r="AS203" s="1"/>
  <c r="AU202"/>
  <c r="AT202" s="1"/>
  <c r="U204"/>
  <c r="Q205" s="1"/>
  <c r="S204"/>
  <c r="R204" s="1"/>
  <c r="BP213" l="1"/>
  <c r="BO213" s="1"/>
  <c r="BR213"/>
  <c r="BN214" s="1"/>
  <c r="BD206"/>
  <c r="AZ207" s="1"/>
  <c r="BB206"/>
  <c r="BA206" s="1"/>
  <c r="AP206"/>
  <c r="AL207" s="1"/>
  <c r="AN206"/>
  <c r="AM206" s="1"/>
  <c r="AB206"/>
  <c r="X207" s="1"/>
  <c r="Z206"/>
  <c r="Y206" s="1"/>
  <c r="N206"/>
  <c r="J207" s="1"/>
  <c r="L206"/>
  <c r="K206" s="1"/>
  <c r="U205"/>
  <c r="Q206" s="1"/>
  <c r="S205"/>
  <c r="R205" s="1"/>
  <c r="G205"/>
  <c r="C206" s="1"/>
  <c r="E205"/>
  <c r="D205" s="1"/>
  <c r="AW203"/>
  <c r="AS204" s="1"/>
  <c r="AU203"/>
  <c r="AT203" s="1"/>
  <c r="BK203"/>
  <c r="BG204" s="1"/>
  <c r="BI203"/>
  <c r="BH203" s="1"/>
  <c r="AI205"/>
  <c r="AE206" s="1"/>
  <c r="AG205"/>
  <c r="AF205" s="1"/>
  <c r="BR214" l="1"/>
  <c r="BN215" s="1"/>
  <c r="BP214"/>
  <c r="BO214" s="1"/>
  <c r="BD207"/>
  <c r="AZ208" s="1"/>
  <c r="BB207"/>
  <c r="BA207" s="1"/>
  <c r="AP207"/>
  <c r="AL208" s="1"/>
  <c r="AN207"/>
  <c r="AM207" s="1"/>
  <c r="AB207"/>
  <c r="X208" s="1"/>
  <c r="Z207"/>
  <c r="Y207" s="1"/>
  <c r="L207"/>
  <c r="K207" s="1"/>
  <c r="N207"/>
  <c r="J208" s="1"/>
  <c r="AW204"/>
  <c r="AS205" s="1"/>
  <c r="AU204"/>
  <c r="AT204" s="1"/>
  <c r="AI206"/>
  <c r="AE207" s="1"/>
  <c r="AG206"/>
  <c r="AF206" s="1"/>
  <c r="BK204"/>
  <c r="BG205" s="1"/>
  <c r="BI204"/>
  <c r="BH204" s="1"/>
  <c r="G206"/>
  <c r="C207" s="1"/>
  <c r="E206"/>
  <c r="D206" s="1"/>
  <c r="U206"/>
  <c r="Q207" s="1"/>
  <c r="S206"/>
  <c r="R206" s="1"/>
  <c r="BR215" l="1"/>
  <c r="BN216" s="1"/>
  <c r="BP215"/>
  <c r="BO215" s="1"/>
  <c r="BD208"/>
  <c r="AZ209" s="1"/>
  <c r="BB208"/>
  <c r="BA208" s="1"/>
  <c r="AP208"/>
  <c r="AL209" s="1"/>
  <c r="AN208"/>
  <c r="AM208" s="1"/>
  <c r="Z208"/>
  <c r="Y208" s="1"/>
  <c r="AB208"/>
  <c r="X209" s="1"/>
  <c r="L208"/>
  <c r="K208" s="1"/>
  <c r="N208"/>
  <c r="J209" s="1"/>
  <c r="BK205"/>
  <c r="BG206" s="1"/>
  <c r="BI205"/>
  <c r="BH205" s="1"/>
  <c r="AI207"/>
  <c r="AE208" s="1"/>
  <c r="AG207"/>
  <c r="AF207" s="1"/>
  <c r="U207"/>
  <c r="Q208" s="1"/>
  <c r="S207"/>
  <c r="R207" s="1"/>
  <c r="G207"/>
  <c r="C208" s="1"/>
  <c r="E207"/>
  <c r="D207" s="1"/>
  <c r="AW205"/>
  <c r="AS206" s="1"/>
  <c r="AU205"/>
  <c r="AT205" s="1"/>
  <c r="BP216" l="1"/>
  <c r="BO216" s="1"/>
  <c r="BR216"/>
  <c r="BN217" s="1"/>
  <c r="BD209"/>
  <c r="AZ210" s="1"/>
  <c r="BB209"/>
  <c r="BA209" s="1"/>
  <c r="AP209"/>
  <c r="AL210" s="1"/>
  <c r="AN209"/>
  <c r="AM209" s="1"/>
  <c r="AB209"/>
  <c r="X210" s="1"/>
  <c r="Z209"/>
  <c r="Y209" s="1"/>
  <c r="N209"/>
  <c r="J210" s="1"/>
  <c r="L209"/>
  <c r="K209" s="1"/>
  <c r="G208"/>
  <c r="C209" s="1"/>
  <c r="E208"/>
  <c r="D208" s="1"/>
  <c r="U208"/>
  <c r="Q209" s="1"/>
  <c r="S208"/>
  <c r="R208" s="1"/>
  <c r="AI208"/>
  <c r="AE209" s="1"/>
  <c r="AG208"/>
  <c r="AF208" s="1"/>
  <c r="AW206"/>
  <c r="AS207" s="1"/>
  <c r="AU206"/>
  <c r="AT206" s="1"/>
  <c r="BK206"/>
  <c r="BG207" s="1"/>
  <c r="BI206"/>
  <c r="BH206" s="1"/>
  <c r="BP217" l="1"/>
  <c r="BO217" s="1"/>
  <c r="BR217"/>
  <c r="BN218" s="1"/>
  <c r="BD210"/>
  <c r="AZ211" s="1"/>
  <c r="BB210"/>
  <c r="BA210" s="1"/>
  <c r="AN210"/>
  <c r="AM210" s="1"/>
  <c r="AP210"/>
  <c r="AL211" s="1"/>
  <c r="AB210"/>
  <c r="X211" s="1"/>
  <c r="Z210"/>
  <c r="Y210" s="1"/>
  <c r="N210"/>
  <c r="J211" s="1"/>
  <c r="L210"/>
  <c r="K210" s="1"/>
  <c r="AW207"/>
  <c r="AS208" s="1"/>
  <c r="AU207"/>
  <c r="AT207" s="1"/>
  <c r="BK207"/>
  <c r="BG208" s="1"/>
  <c r="BI207"/>
  <c r="BH207" s="1"/>
  <c r="U209"/>
  <c r="Q210" s="1"/>
  <c r="S209"/>
  <c r="R209" s="1"/>
  <c r="AI209"/>
  <c r="AE210" s="1"/>
  <c r="AG209"/>
  <c r="AF209" s="1"/>
  <c r="G209"/>
  <c r="C210" s="1"/>
  <c r="E209"/>
  <c r="D209" s="1"/>
  <c r="BR218" l="1"/>
  <c r="BN219" s="1"/>
  <c r="BP218"/>
  <c r="BO218" s="1"/>
  <c r="BD211"/>
  <c r="AZ212" s="1"/>
  <c r="BB211"/>
  <c r="BA211" s="1"/>
  <c r="AP211"/>
  <c r="AL212" s="1"/>
  <c r="AN211"/>
  <c r="AM211" s="1"/>
  <c r="AB211"/>
  <c r="X212" s="1"/>
  <c r="Z211"/>
  <c r="Y211" s="1"/>
  <c r="N211"/>
  <c r="J212" s="1"/>
  <c r="L211"/>
  <c r="K211" s="1"/>
  <c r="AI210"/>
  <c r="AE211" s="1"/>
  <c r="AG210"/>
  <c r="AF210" s="1"/>
  <c r="G210"/>
  <c r="C211" s="1"/>
  <c r="E210"/>
  <c r="D210" s="1"/>
  <c r="U210"/>
  <c r="Q211" s="1"/>
  <c r="S210"/>
  <c r="R210" s="1"/>
  <c r="BK208"/>
  <c r="BG209" s="1"/>
  <c r="BI208"/>
  <c r="BH208" s="1"/>
  <c r="AW208"/>
  <c r="AS209" s="1"/>
  <c r="AU208"/>
  <c r="AT208" s="1"/>
  <c r="BR219" l="1"/>
  <c r="BN220" s="1"/>
  <c r="BP219"/>
  <c r="BO219" s="1"/>
  <c r="BD212"/>
  <c r="AZ213" s="1"/>
  <c r="BB212"/>
  <c r="BA212" s="1"/>
  <c r="AN212"/>
  <c r="AM212" s="1"/>
  <c r="AP212"/>
  <c r="AL213" s="1"/>
  <c r="Z212"/>
  <c r="Y212" s="1"/>
  <c r="AB212"/>
  <c r="X213" s="1"/>
  <c r="L212"/>
  <c r="K212" s="1"/>
  <c r="N212"/>
  <c r="J213" s="1"/>
  <c r="G211"/>
  <c r="C212" s="1"/>
  <c r="E211"/>
  <c r="D211" s="1"/>
  <c r="BK209"/>
  <c r="BG210" s="1"/>
  <c r="BI209"/>
  <c r="BH209" s="1"/>
  <c r="AI211"/>
  <c r="AE212" s="1"/>
  <c r="AG211"/>
  <c r="AF211" s="1"/>
  <c r="U211"/>
  <c r="Q212" s="1"/>
  <c r="S211"/>
  <c r="R211" s="1"/>
  <c r="AW209"/>
  <c r="AS210" s="1"/>
  <c r="AU209"/>
  <c r="AT209" s="1"/>
  <c r="BR220" l="1"/>
  <c r="BN221" s="1"/>
  <c r="BP220"/>
  <c r="BO220" s="1"/>
  <c r="BD213"/>
  <c r="AZ214" s="1"/>
  <c r="BB213"/>
  <c r="BA213" s="1"/>
  <c r="AP213"/>
  <c r="AL214" s="1"/>
  <c r="AN213"/>
  <c r="AM213" s="1"/>
  <c r="Z213"/>
  <c r="Y213" s="1"/>
  <c r="AB213"/>
  <c r="X214" s="1"/>
  <c r="L213"/>
  <c r="K213" s="1"/>
  <c r="N213"/>
  <c r="J214" s="1"/>
  <c r="BK210"/>
  <c r="BG211" s="1"/>
  <c r="BI210"/>
  <c r="BH210" s="1"/>
  <c r="G212"/>
  <c r="C213" s="1"/>
  <c r="E212"/>
  <c r="D212" s="1"/>
  <c r="AW210"/>
  <c r="AS211" s="1"/>
  <c r="AU210"/>
  <c r="AT210" s="1"/>
  <c r="AI212"/>
  <c r="AE213" s="1"/>
  <c r="AG212"/>
  <c r="AF212" s="1"/>
  <c r="U212"/>
  <c r="Q213" s="1"/>
  <c r="S212"/>
  <c r="R212" s="1"/>
  <c r="BP221" l="1"/>
  <c r="BO221" s="1"/>
  <c r="BR221"/>
  <c r="BN222" s="1"/>
  <c r="BD214"/>
  <c r="AZ215" s="1"/>
  <c r="BB214"/>
  <c r="BA214" s="1"/>
  <c r="AP214"/>
  <c r="AL215" s="1"/>
  <c r="AN214"/>
  <c r="AM214" s="1"/>
  <c r="AB214"/>
  <c r="X215" s="1"/>
  <c r="Z214"/>
  <c r="Y214" s="1"/>
  <c r="N214"/>
  <c r="J215" s="1"/>
  <c r="L214"/>
  <c r="K214" s="1"/>
  <c r="AW211"/>
  <c r="AS212" s="1"/>
  <c r="AU211"/>
  <c r="AT211" s="1"/>
  <c r="BK211"/>
  <c r="BG212" s="1"/>
  <c r="BI211"/>
  <c r="BH211" s="1"/>
  <c r="AI213"/>
  <c r="AE214" s="1"/>
  <c r="AG213"/>
  <c r="AF213" s="1"/>
  <c r="U213"/>
  <c r="Q214" s="1"/>
  <c r="S213"/>
  <c r="R213" s="1"/>
  <c r="G213"/>
  <c r="C214" s="1"/>
  <c r="E213"/>
  <c r="D213" s="1"/>
  <c r="BR222" l="1"/>
  <c r="BN223" s="1"/>
  <c r="BP222"/>
  <c r="BO222" s="1"/>
  <c r="BD215"/>
  <c r="AZ216" s="1"/>
  <c r="BB215"/>
  <c r="BA215" s="1"/>
  <c r="AP215"/>
  <c r="AL216" s="1"/>
  <c r="AN215"/>
  <c r="AM215" s="1"/>
  <c r="Z215"/>
  <c r="Y215" s="1"/>
  <c r="AB215"/>
  <c r="X216" s="1"/>
  <c r="N215"/>
  <c r="J216" s="1"/>
  <c r="L215"/>
  <c r="K215" s="1"/>
  <c r="U214"/>
  <c r="Q215" s="1"/>
  <c r="S214"/>
  <c r="R214" s="1"/>
  <c r="AW212"/>
  <c r="AS213" s="1"/>
  <c r="AU212"/>
  <c r="AT212" s="1"/>
  <c r="BK212"/>
  <c r="BG213" s="1"/>
  <c r="BI212"/>
  <c r="BH212" s="1"/>
  <c r="AI214"/>
  <c r="AE215" s="1"/>
  <c r="AG214"/>
  <c r="AF214" s="1"/>
  <c r="G214"/>
  <c r="C215" s="1"/>
  <c r="E214"/>
  <c r="D214" s="1"/>
  <c r="BR223" l="1"/>
  <c r="BN224" s="1"/>
  <c r="BP223"/>
  <c r="BO223" s="1"/>
  <c r="BD216"/>
  <c r="AZ217" s="1"/>
  <c r="BB216"/>
  <c r="BA216" s="1"/>
  <c r="AN216"/>
  <c r="AM216" s="1"/>
  <c r="AP216"/>
  <c r="AL217" s="1"/>
  <c r="AB216"/>
  <c r="X217" s="1"/>
  <c r="Z216"/>
  <c r="Y216" s="1"/>
  <c r="N216"/>
  <c r="J217" s="1"/>
  <c r="L216"/>
  <c r="K216" s="1"/>
  <c r="G215"/>
  <c r="C216" s="1"/>
  <c r="E215"/>
  <c r="D215" s="1"/>
  <c r="BK213"/>
  <c r="BG214" s="1"/>
  <c r="BI213"/>
  <c r="BH213" s="1"/>
  <c r="AW213"/>
  <c r="AS214" s="1"/>
  <c r="AU213"/>
  <c r="AT213" s="1"/>
  <c r="AI215"/>
  <c r="AE216" s="1"/>
  <c r="AG215"/>
  <c r="AF215" s="1"/>
  <c r="U215"/>
  <c r="Q216" s="1"/>
  <c r="S215"/>
  <c r="R215" s="1"/>
  <c r="BP224" l="1"/>
  <c r="BO224" s="1"/>
  <c r="BR224"/>
  <c r="BN225" s="1"/>
  <c r="BD217"/>
  <c r="AZ218" s="1"/>
  <c r="BB217"/>
  <c r="BA217" s="1"/>
  <c r="AN217"/>
  <c r="AM217" s="1"/>
  <c r="AP217"/>
  <c r="AL218" s="1"/>
  <c r="AB217"/>
  <c r="X218" s="1"/>
  <c r="Z217"/>
  <c r="Y217" s="1"/>
  <c r="N217"/>
  <c r="J218" s="1"/>
  <c r="L217"/>
  <c r="K217" s="1"/>
  <c r="AI216"/>
  <c r="AE217" s="1"/>
  <c r="AG216"/>
  <c r="AF216" s="1"/>
  <c r="BK214"/>
  <c r="BG215" s="1"/>
  <c r="BI214"/>
  <c r="BH214" s="1"/>
  <c r="U216"/>
  <c r="Q217" s="1"/>
  <c r="S216"/>
  <c r="R216" s="1"/>
  <c r="AW214"/>
  <c r="AS215" s="1"/>
  <c r="AU214"/>
  <c r="AT214" s="1"/>
  <c r="G216"/>
  <c r="C217" s="1"/>
  <c r="E216"/>
  <c r="D216" s="1"/>
  <c r="BR225" l="1"/>
  <c r="BN226" s="1"/>
  <c r="BP225"/>
  <c r="BO225" s="1"/>
  <c r="BD218"/>
  <c r="AZ219" s="1"/>
  <c r="BB218"/>
  <c r="BA218" s="1"/>
  <c r="AN218"/>
  <c r="AM218" s="1"/>
  <c r="AP218"/>
  <c r="AL219" s="1"/>
  <c r="AB218"/>
  <c r="X219" s="1"/>
  <c r="Z218"/>
  <c r="Y218" s="1"/>
  <c r="N218"/>
  <c r="J219" s="1"/>
  <c r="L218"/>
  <c r="K218" s="1"/>
  <c r="BK215"/>
  <c r="BG216" s="1"/>
  <c r="BI215"/>
  <c r="BH215" s="1"/>
  <c r="AW215"/>
  <c r="AS216" s="1"/>
  <c r="AU215"/>
  <c r="AT215" s="1"/>
  <c r="G217"/>
  <c r="C218" s="1"/>
  <c r="E217"/>
  <c r="D217" s="1"/>
  <c r="U217"/>
  <c r="Q218" s="1"/>
  <c r="S217"/>
  <c r="R217" s="1"/>
  <c r="AI217"/>
  <c r="AE218" s="1"/>
  <c r="AG217"/>
  <c r="AF217" s="1"/>
  <c r="BR226" l="1"/>
  <c r="BN227" s="1"/>
  <c r="BP226"/>
  <c r="BO226" s="1"/>
  <c r="BD219"/>
  <c r="AZ220" s="1"/>
  <c r="BB219"/>
  <c r="BA219" s="1"/>
  <c r="AP219"/>
  <c r="AL220" s="1"/>
  <c r="AN219"/>
  <c r="AM219" s="1"/>
  <c r="AB219"/>
  <c r="X220" s="1"/>
  <c r="Z219"/>
  <c r="Y219" s="1"/>
  <c r="N219"/>
  <c r="J220" s="1"/>
  <c r="L219"/>
  <c r="K219" s="1"/>
  <c r="AI218"/>
  <c r="AE219" s="1"/>
  <c r="AG218"/>
  <c r="AF218" s="1"/>
  <c r="G218"/>
  <c r="C219" s="1"/>
  <c r="E218"/>
  <c r="D218" s="1"/>
  <c r="AW216"/>
  <c r="AS217" s="1"/>
  <c r="AU216"/>
  <c r="AT216" s="1"/>
  <c r="BK216"/>
  <c r="BG217" s="1"/>
  <c r="BI216"/>
  <c r="BH216" s="1"/>
  <c r="U218"/>
  <c r="Q219" s="1"/>
  <c r="S218"/>
  <c r="R218" s="1"/>
  <c r="BR227" l="1"/>
  <c r="BN228" s="1"/>
  <c r="BP227"/>
  <c r="BO227" s="1"/>
  <c r="BD220"/>
  <c r="AZ221" s="1"/>
  <c r="BB220"/>
  <c r="BA220" s="1"/>
  <c r="AP220"/>
  <c r="AL221" s="1"/>
  <c r="AN220"/>
  <c r="AM220" s="1"/>
  <c r="Z220"/>
  <c r="Y220" s="1"/>
  <c r="AB220"/>
  <c r="X221" s="1"/>
  <c r="N220"/>
  <c r="J221" s="1"/>
  <c r="L220"/>
  <c r="K220" s="1"/>
  <c r="U219"/>
  <c r="Q220" s="1"/>
  <c r="S219"/>
  <c r="R219" s="1"/>
  <c r="G219"/>
  <c r="C220" s="1"/>
  <c r="E219"/>
  <c r="D219" s="1"/>
  <c r="BK217"/>
  <c r="BG218" s="1"/>
  <c r="BI217"/>
  <c r="BH217" s="1"/>
  <c r="AW217"/>
  <c r="AS218" s="1"/>
  <c r="AU217"/>
  <c r="AT217" s="1"/>
  <c r="AI219"/>
  <c r="AE220" s="1"/>
  <c r="AG219"/>
  <c r="AF219" s="1"/>
  <c r="BP228" l="1"/>
  <c r="BO228" s="1"/>
  <c r="BR228"/>
  <c r="BN229" s="1"/>
  <c r="BD221"/>
  <c r="AZ222" s="1"/>
  <c r="BB221"/>
  <c r="BA221" s="1"/>
  <c r="AP221"/>
  <c r="AL222" s="1"/>
  <c r="AN221"/>
  <c r="AM221" s="1"/>
  <c r="AB221"/>
  <c r="X222" s="1"/>
  <c r="Z221"/>
  <c r="Y221" s="1"/>
  <c r="N221"/>
  <c r="J222" s="1"/>
  <c r="L221"/>
  <c r="K221" s="1"/>
  <c r="G220"/>
  <c r="C221" s="1"/>
  <c r="E220"/>
  <c r="D220" s="1"/>
  <c r="BK218"/>
  <c r="BG219" s="1"/>
  <c r="BI218"/>
  <c r="BH218" s="1"/>
  <c r="AI220"/>
  <c r="AE221" s="1"/>
  <c r="AG220"/>
  <c r="AF220" s="1"/>
  <c r="AW218"/>
  <c r="AS219" s="1"/>
  <c r="AU218"/>
  <c r="AT218" s="1"/>
  <c r="U220"/>
  <c r="Q221" s="1"/>
  <c r="S220"/>
  <c r="R220" s="1"/>
  <c r="BR229" l="1"/>
  <c r="BN230" s="1"/>
  <c r="BP229"/>
  <c r="BO229" s="1"/>
  <c r="BD222"/>
  <c r="AZ223" s="1"/>
  <c r="BB222"/>
  <c r="BA222" s="1"/>
  <c r="AP222"/>
  <c r="AL223" s="1"/>
  <c r="AN222"/>
  <c r="AM222" s="1"/>
  <c r="AB222"/>
  <c r="X223" s="1"/>
  <c r="Z222"/>
  <c r="Y222" s="1"/>
  <c r="N222"/>
  <c r="J223" s="1"/>
  <c r="L222"/>
  <c r="K222" s="1"/>
  <c r="U221"/>
  <c r="Q222" s="1"/>
  <c r="S221"/>
  <c r="R221" s="1"/>
  <c r="AI221"/>
  <c r="AE222" s="1"/>
  <c r="AG221"/>
  <c r="AF221" s="1"/>
  <c r="AW219"/>
  <c r="AS220" s="1"/>
  <c r="AU219"/>
  <c r="AT219" s="1"/>
  <c r="G221"/>
  <c r="C222" s="1"/>
  <c r="E221"/>
  <c r="D221" s="1"/>
  <c r="BK219"/>
  <c r="BG220" s="1"/>
  <c r="BI219"/>
  <c r="BH219" s="1"/>
  <c r="BP230" l="1"/>
  <c r="BO230" s="1"/>
  <c r="BR230"/>
  <c r="BN231" s="1"/>
  <c r="BB223"/>
  <c r="BA223" s="1"/>
  <c r="BD223"/>
  <c r="AZ224" s="1"/>
  <c r="AP223"/>
  <c r="AL224" s="1"/>
  <c r="AN223"/>
  <c r="AM223" s="1"/>
  <c r="AB223"/>
  <c r="X224" s="1"/>
  <c r="Z223"/>
  <c r="Y223" s="1"/>
  <c r="N223"/>
  <c r="J224" s="1"/>
  <c r="L223"/>
  <c r="K223" s="1"/>
  <c r="G222"/>
  <c r="C223" s="1"/>
  <c r="E222"/>
  <c r="D222" s="1"/>
  <c r="AW220"/>
  <c r="AS221" s="1"/>
  <c r="AU220"/>
  <c r="AT220" s="1"/>
  <c r="U222"/>
  <c r="Q223" s="1"/>
  <c r="S222"/>
  <c r="R222" s="1"/>
  <c r="AI222"/>
  <c r="AE223" s="1"/>
  <c r="AG222"/>
  <c r="AF222" s="1"/>
  <c r="BK220"/>
  <c r="BG221" s="1"/>
  <c r="BI220"/>
  <c r="BH220" s="1"/>
  <c r="BR231" l="1"/>
  <c r="BN232" s="1"/>
  <c r="BP231"/>
  <c r="BO231" s="1"/>
  <c r="BB224"/>
  <c r="BA224" s="1"/>
  <c r="BD224"/>
  <c r="AZ225" s="1"/>
  <c r="AN224"/>
  <c r="AM224" s="1"/>
  <c r="AP224"/>
  <c r="AL225" s="1"/>
  <c r="AB224"/>
  <c r="X225" s="1"/>
  <c r="Z224"/>
  <c r="Y224" s="1"/>
  <c r="N224"/>
  <c r="J225" s="1"/>
  <c r="L224"/>
  <c r="K224" s="1"/>
  <c r="AW221"/>
  <c r="AS222" s="1"/>
  <c r="AU221"/>
  <c r="AT221" s="1"/>
  <c r="AI223"/>
  <c r="AE224" s="1"/>
  <c r="AG223"/>
  <c r="AF223" s="1"/>
  <c r="G223"/>
  <c r="C224" s="1"/>
  <c r="E223"/>
  <c r="D223" s="1"/>
  <c r="BK221"/>
  <c r="BG222" s="1"/>
  <c r="BI221"/>
  <c r="BH221" s="1"/>
  <c r="U223"/>
  <c r="Q224" s="1"/>
  <c r="S223"/>
  <c r="R223" s="1"/>
  <c r="BR232" l="1"/>
  <c r="BN233" s="1"/>
  <c r="BP232"/>
  <c r="BO232" s="1"/>
  <c r="BD225"/>
  <c r="AZ226" s="1"/>
  <c r="BB225"/>
  <c r="BA225" s="1"/>
  <c r="AP225"/>
  <c r="AL226" s="1"/>
  <c r="AN225"/>
  <c r="AM225" s="1"/>
  <c r="AB225"/>
  <c r="X226" s="1"/>
  <c r="Z225"/>
  <c r="Y225" s="1"/>
  <c r="N225"/>
  <c r="J226" s="1"/>
  <c r="L225"/>
  <c r="K225" s="1"/>
  <c r="AI224"/>
  <c r="AE225" s="1"/>
  <c r="AG224"/>
  <c r="AF224" s="1"/>
  <c r="G224"/>
  <c r="C225" s="1"/>
  <c r="E224"/>
  <c r="D224" s="1"/>
  <c r="U224"/>
  <c r="Q225" s="1"/>
  <c r="S224"/>
  <c r="R224" s="1"/>
  <c r="BK222"/>
  <c r="BG223" s="1"/>
  <c r="BI222"/>
  <c r="BH222" s="1"/>
  <c r="AW222"/>
  <c r="AS223" s="1"/>
  <c r="AU222"/>
  <c r="AT222" s="1"/>
  <c r="BR233" l="1"/>
  <c r="BN234" s="1"/>
  <c r="BP233"/>
  <c r="BO233" s="1"/>
  <c r="BD226"/>
  <c r="AZ227" s="1"/>
  <c r="BB226"/>
  <c r="BA226" s="1"/>
  <c r="AP226"/>
  <c r="AL227" s="1"/>
  <c r="AN226"/>
  <c r="AM226" s="1"/>
  <c r="AB226"/>
  <c r="X227" s="1"/>
  <c r="Z226"/>
  <c r="Y226" s="1"/>
  <c r="N226"/>
  <c r="J227" s="1"/>
  <c r="L226"/>
  <c r="K226" s="1"/>
  <c r="AW223"/>
  <c r="AS224" s="1"/>
  <c r="AU223"/>
  <c r="AT223" s="1"/>
  <c r="U225"/>
  <c r="Q226" s="1"/>
  <c r="S225"/>
  <c r="R225" s="1"/>
  <c r="G225"/>
  <c r="C226" s="1"/>
  <c r="E225"/>
  <c r="D225" s="1"/>
  <c r="BK223"/>
  <c r="BG224" s="1"/>
  <c r="BI223"/>
  <c r="BH223" s="1"/>
  <c r="AI225"/>
  <c r="AE226" s="1"/>
  <c r="AG225"/>
  <c r="AF225" s="1"/>
  <c r="BR234" l="1"/>
  <c r="BN235" s="1"/>
  <c r="BP234"/>
  <c r="BO234" s="1"/>
  <c r="BD227"/>
  <c r="AZ228" s="1"/>
  <c r="BB227"/>
  <c r="BA227" s="1"/>
  <c r="AN227"/>
  <c r="AM227" s="1"/>
  <c r="AP227"/>
  <c r="AL228" s="1"/>
  <c r="AB227"/>
  <c r="X228" s="1"/>
  <c r="Z227"/>
  <c r="Y227" s="1"/>
  <c r="N227"/>
  <c r="J228" s="1"/>
  <c r="L227"/>
  <c r="K227" s="1"/>
  <c r="U226"/>
  <c r="Q227" s="1"/>
  <c r="S226"/>
  <c r="R226" s="1"/>
  <c r="G226"/>
  <c r="C227" s="1"/>
  <c r="E226"/>
  <c r="D226" s="1"/>
  <c r="AW224"/>
  <c r="AS225" s="1"/>
  <c r="AU224"/>
  <c r="AT224" s="1"/>
  <c r="BK224"/>
  <c r="BG225" s="1"/>
  <c r="BI224"/>
  <c r="BH224" s="1"/>
  <c r="AI226"/>
  <c r="AE227" s="1"/>
  <c r="AG226"/>
  <c r="AF226" s="1"/>
  <c r="BR235" l="1"/>
  <c r="BN236" s="1"/>
  <c r="BP235"/>
  <c r="BO235" s="1"/>
  <c r="BB228"/>
  <c r="BA228" s="1"/>
  <c r="BD228"/>
  <c r="AZ229" s="1"/>
  <c r="AN228"/>
  <c r="AM228" s="1"/>
  <c r="AP228"/>
  <c r="AL229" s="1"/>
  <c r="AB228"/>
  <c r="X229" s="1"/>
  <c r="Z228"/>
  <c r="Y228" s="1"/>
  <c r="N228"/>
  <c r="J229" s="1"/>
  <c r="L228"/>
  <c r="K228" s="1"/>
  <c r="G227"/>
  <c r="C228" s="1"/>
  <c r="E227"/>
  <c r="D227" s="1"/>
  <c r="BK225"/>
  <c r="BG226" s="1"/>
  <c r="BI225"/>
  <c r="BH225" s="1"/>
  <c r="AI227"/>
  <c r="AE228" s="1"/>
  <c r="AG227"/>
  <c r="AF227" s="1"/>
  <c r="AW225"/>
  <c r="AS226" s="1"/>
  <c r="AU225"/>
  <c r="AT225" s="1"/>
  <c r="U227"/>
  <c r="Q228" s="1"/>
  <c r="S227"/>
  <c r="R227" s="1"/>
  <c r="BR236" l="1"/>
  <c r="BN237" s="1"/>
  <c r="BP236"/>
  <c r="BO236" s="1"/>
  <c r="BD229"/>
  <c r="AZ230" s="1"/>
  <c r="BB229"/>
  <c r="BA229" s="1"/>
  <c r="AP229"/>
  <c r="AL230" s="1"/>
  <c r="AN229"/>
  <c r="AM229" s="1"/>
  <c r="AB229"/>
  <c r="X230" s="1"/>
  <c r="Z229"/>
  <c r="Y229" s="1"/>
  <c r="N229"/>
  <c r="J230" s="1"/>
  <c r="L229"/>
  <c r="K229" s="1"/>
  <c r="G228"/>
  <c r="C229" s="1"/>
  <c r="E228"/>
  <c r="D228" s="1"/>
  <c r="U228"/>
  <c r="Q229" s="1"/>
  <c r="S228"/>
  <c r="R228" s="1"/>
  <c r="BK226"/>
  <c r="BG227" s="1"/>
  <c r="BI226"/>
  <c r="BH226" s="1"/>
  <c r="AI228"/>
  <c r="AE229" s="1"/>
  <c r="AG228"/>
  <c r="AF228" s="1"/>
  <c r="AW226"/>
  <c r="AS227" s="1"/>
  <c r="AU226"/>
  <c r="AT226" s="1"/>
  <c r="BR237" l="1"/>
  <c r="BN238" s="1"/>
  <c r="BP237"/>
  <c r="BO237" s="1"/>
  <c r="BD230"/>
  <c r="AZ231" s="1"/>
  <c r="BB230"/>
  <c r="BA230" s="1"/>
  <c r="AN230"/>
  <c r="AM230" s="1"/>
  <c r="AP230"/>
  <c r="AL231" s="1"/>
  <c r="AB230"/>
  <c r="X231" s="1"/>
  <c r="Z230"/>
  <c r="Y230" s="1"/>
  <c r="N230"/>
  <c r="J231" s="1"/>
  <c r="L230"/>
  <c r="K230" s="1"/>
  <c r="BK227"/>
  <c r="BG228" s="1"/>
  <c r="BI227"/>
  <c r="BH227" s="1"/>
  <c r="AI229"/>
  <c r="AE230" s="1"/>
  <c r="AG229"/>
  <c r="AF229" s="1"/>
  <c r="U229"/>
  <c r="Q230" s="1"/>
  <c r="S229"/>
  <c r="R229" s="1"/>
  <c r="AW227"/>
  <c r="AS228" s="1"/>
  <c r="AU227"/>
  <c r="AT227" s="1"/>
  <c r="G229"/>
  <c r="C230" s="1"/>
  <c r="E229"/>
  <c r="D229" s="1"/>
  <c r="BR238" l="1"/>
  <c r="BN239" s="1"/>
  <c r="BP238"/>
  <c r="BO238" s="1"/>
  <c r="BD231"/>
  <c r="AZ232" s="1"/>
  <c r="BB231"/>
  <c r="BA231" s="1"/>
  <c r="AP231"/>
  <c r="AL232" s="1"/>
  <c r="AN231"/>
  <c r="AM231" s="1"/>
  <c r="AB231"/>
  <c r="X232" s="1"/>
  <c r="Z231"/>
  <c r="Y231" s="1"/>
  <c r="N231"/>
  <c r="J232" s="1"/>
  <c r="L231"/>
  <c r="K231" s="1"/>
  <c r="AW228"/>
  <c r="AS229" s="1"/>
  <c r="AU228"/>
  <c r="AT228" s="1"/>
  <c r="U230"/>
  <c r="Q231" s="1"/>
  <c r="S230"/>
  <c r="R230" s="1"/>
  <c r="G230"/>
  <c r="C231" s="1"/>
  <c r="E230"/>
  <c r="D230" s="1"/>
  <c r="AI230"/>
  <c r="AE231" s="1"/>
  <c r="AG230"/>
  <c r="AF230" s="1"/>
  <c r="BK228"/>
  <c r="BG229" s="1"/>
  <c r="BI228"/>
  <c r="BH228" s="1"/>
  <c r="BP239" l="1"/>
  <c r="BO239" s="1"/>
  <c r="BR239"/>
  <c r="BN240" s="1"/>
  <c r="BB232"/>
  <c r="BA232" s="1"/>
  <c r="BD232"/>
  <c r="AZ233" s="1"/>
  <c r="AN232"/>
  <c r="AM232" s="1"/>
  <c r="AP232"/>
  <c r="AL233" s="1"/>
  <c r="AB232"/>
  <c r="X233" s="1"/>
  <c r="Z232"/>
  <c r="Y232" s="1"/>
  <c r="N232"/>
  <c r="J233" s="1"/>
  <c r="L232"/>
  <c r="K232" s="1"/>
  <c r="G231"/>
  <c r="C232" s="1"/>
  <c r="E231"/>
  <c r="D231" s="1"/>
  <c r="U231"/>
  <c r="Q232" s="1"/>
  <c r="S231"/>
  <c r="R231" s="1"/>
  <c r="AW229"/>
  <c r="AS230" s="1"/>
  <c r="AU229"/>
  <c r="AT229" s="1"/>
  <c r="AI231"/>
  <c r="AE232" s="1"/>
  <c r="AG231"/>
  <c r="AF231" s="1"/>
  <c r="BK229"/>
  <c r="BG230" s="1"/>
  <c r="BI229"/>
  <c r="BH229" s="1"/>
  <c r="BR240" l="1"/>
  <c r="BN241" s="1"/>
  <c r="BP240"/>
  <c r="BO240" s="1"/>
  <c r="BB233"/>
  <c r="BA233" s="1"/>
  <c r="BD233"/>
  <c r="AZ234" s="1"/>
  <c r="AN233"/>
  <c r="AM233" s="1"/>
  <c r="AP233"/>
  <c r="AL234" s="1"/>
  <c r="Z233"/>
  <c r="Y233" s="1"/>
  <c r="AB233"/>
  <c r="X234" s="1"/>
  <c r="N233"/>
  <c r="J234" s="1"/>
  <c r="L233"/>
  <c r="K233" s="1"/>
  <c r="BK230"/>
  <c r="BG231" s="1"/>
  <c r="BI230"/>
  <c r="BH230" s="1"/>
  <c r="AW230"/>
  <c r="AS231" s="1"/>
  <c r="AU230"/>
  <c r="AT230" s="1"/>
  <c r="U232"/>
  <c r="Q233" s="1"/>
  <c r="S232"/>
  <c r="R232" s="1"/>
  <c r="AI232"/>
  <c r="AE233" s="1"/>
  <c r="AG232"/>
  <c r="AF232" s="1"/>
  <c r="G232"/>
  <c r="C233" s="1"/>
  <c r="E232"/>
  <c r="D232" s="1"/>
  <c r="BP241" l="1"/>
  <c r="BO241" s="1"/>
  <c r="BR241"/>
  <c r="BN242" s="1"/>
  <c r="BB234"/>
  <c r="BA234" s="1"/>
  <c r="BD234"/>
  <c r="AZ235" s="1"/>
  <c r="AP234"/>
  <c r="AL235" s="1"/>
  <c r="AN234"/>
  <c r="AM234" s="1"/>
  <c r="AB234"/>
  <c r="X235" s="1"/>
  <c r="Z234"/>
  <c r="Y234" s="1"/>
  <c r="N234"/>
  <c r="J235" s="1"/>
  <c r="L234"/>
  <c r="K234" s="1"/>
  <c r="AW231"/>
  <c r="AS232" s="1"/>
  <c r="AU231"/>
  <c r="AT231" s="1"/>
  <c r="BK231"/>
  <c r="BG232" s="1"/>
  <c r="BI231"/>
  <c r="BH231" s="1"/>
  <c r="U233"/>
  <c r="Q234" s="1"/>
  <c r="S233"/>
  <c r="R233" s="1"/>
  <c r="G233"/>
  <c r="C234" s="1"/>
  <c r="E233"/>
  <c r="D233" s="1"/>
  <c r="AI233"/>
  <c r="AE234" s="1"/>
  <c r="AG233"/>
  <c r="AF233" s="1"/>
  <c r="BR242" l="1"/>
  <c r="BN243" s="1"/>
  <c r="BP242"/>
  <c r="BO242" s="1"/>
  <c r="BD235"/>
  <c r="AZ236" s="1"/>
  <c r="BB235"/>
  <c r="BA235" s="1"/>
  <c r="AP235"/>
  <c r="AL236" s="1"/>
  <c r="AN235"/>
  <c r="AM235" s="1"/>
  <c r="AB235"/>
  <c r="X236" s="1"/>
  <c r="Z235"/>
  <c r="Y235" s="1"/>
  <c r="N235"/>
  <c r="J236" s="1"/>
  <c r="L235"/>
  <c r="K235" s="1"/>
  <c r="AI234"/>
  <c r="AE235" s="1"/>
  <c r="AG234"/>
  <c r="AF234" s="1"/>
  <c r="G234"/>
  <c r="C235" s="1"/>
  <c r="E234"/>
  <c r="D234" s="1"/>
  <c r="BK232"/>
  <c r="BG233" s="1"/>
  <c r="BI232"/>
  <c r="BH232" s="1"/>
  <c r="U234"/>
  <c r="Q235" s="1"/>
  <c r="S234"/>
  <c r="R234" s="1"/>
  <c r="AW232"/>
  <c r="AS233" s="1"/>
  <c r="AU232"/>
  <c r="AT232" s="1"/>
  <c r="BP243" l="1"/>
  <c r="BO243" s="1"/>
  <c r="BR243"/>
  <c r="BN244" s="1"/>
  <c r="BD236"/>
  <c r="AZ237" s="1"/>
  <c r="BB236"/>
  <c r="BA236" s="1"/>
  <c r="AN236"/>
  <c r="AM236" s="1"/>
  <c r="AP236"/>
  <c r="AL237" s="1"/>
  <c r="AB236"/>
  <c r="X237" s="1"/>
  <c r="Z236"/>
  <c r="Y236" s="1"/>
  <c r="L236"/>
  <c r="K236" s="1"/>
  <c r="N236"/>
  <c r="J237" s="1"/>
  <c r="BK233"/>
  <c r="BG234" s="1"/>
  <c r="BI233"/>
  <c r="BH233" s="1"/>
  <c r="G235"/>
  <c r="C236" s="1"/>
  <c r="E235"/>
  <c r="D235" s="1"/>
  <c r="AW233"/>
  <c r="AS234" s="1"/>
  <c r="AU233"/>
  <c r="AT233" s="1"/>
  <c r="U235"/>
  <c r="Q236" s="1"/>
  <c r="S235"/>
  <c r="R235" s="1"/>
  <c r="AI235"/>
  <c r="AE236" s="1"/>
  <c r="AG235"/>
  <c r="AF235" s="1"/>
  <c r="BP244" l="1"/>
  <c r="BO244" s="1"/>
  <c r="BR244"/>
  <c r="BN245" s="1"/>
  <c r="BD237"/>
  <c r="AZ238" s="1"/>
  <c r="BB237"/>
  <c r="BA237" s="1"/>
  <c r="AP237"/>
  <c r="AL238" s="1"/>
  <c r="AN237"/>
  <c r="AM237" s="1"/>
  <c r="Z237"/>
  <c r="Y237" s="1"/>
  <c r="AB237"/>
  <c r="X238" s="1"/>
  <c r="N237"/>
  <c r="J238" s="1"/>
  <c r="L237"/>
  <c r="K237" s="1"/>
  <c r="G236"/>
  <c r="C237" s="1"/>
  <c r="E236"/>
  <c r="D236" s="1"/>
  <c r="AI236"/>
  <c r="AE237" s="1"/>
  <c r="AG236"/>
  <c r="AF236" s="1"/>
  <c r="AW234"/>
  <c r="AS235" s="1"/>
  <c r="AU234"/>
  <c r="AT234" s="1"/>
  <c r="U236"/>
  <c r="Q237" s="1"/>
  <c r="S236"/>
  <c r="R236" s="1"/>
  <c r="BK234"/>
  <c r="BG235" s="1"/>
  <c r="BI234"/>
  <c r="BH234" s="1"/>
  <c r="BR245" l="1"/>
  <c r="BN246" s="1"/>
  <c r="BP245"/>
  <c r="BO245" s="1"/>
  <c r="BD238"/>
  <c r="AZ239" s="1"/>
  <c r="BB238"/>
  <c r="BA238" s="1"/>
  <c r="AP238"/>
  <c r="AL239" s="1"/>
  <c r="AN238"/>
  <c r="AM238" s="1"/>
  <c r="AB238"/>
  <c r="X239" s="1"/>
  <c r="Z238"/>
  <c r="Y238" s="1"/>
  <c r="N238"/>
  <c r="J239" s="1"/>
  <c r="L238"/>
  <c r="K238" s="1"/>
  <c r="AI237"/>
  <c r="AE238" s="1"/>
  <c r="AG237"/>
  <c r="AF237" s="1"/>
  <c r="BK235"/>
  <c r="BG236" s="1"/>
  <c r="BI235"/>
  <c r="BH235" s="1"/>
  <c r="G237"/>
  <c r="C238" s="1"/>
  <c r="E237"/>
  <c r="D237" s="1"/>
  <c r="AW235"/>
  <c r="AS236" s="1"/>
  <c r="AU235"/>
  <c r="AT235" s="1"/>
  <c r="U237"/>
  <c r="Q238" s="1"/>
  <c r="S237"/>
  <c r="R237" s="1"/>
  <c r="BP246" l="1"/>
  <c r="BO246" s="1"/>
  <c r="BR246"/>
  <c r="BN247" s="1"/>
  <c r="BD239"/>
  <c r="AZ240" s="1"/>
  <c r="BB239"/>
  <c r="BA239" s="1"/>
  <c r="AP239"/>
  <c r="AL240" s="1"/>
  <c r="AN239"/>
  <c r="AM239" s="1"/>
  <c r="AB239"/>
  <c r="X240" s="1"/>
  <c r="Z239"/>
  <c r="Y239" s="1"/>
  <c r="N239"/>
  <c r="J240" s="1"/>
  <c r="L239"/>
  <c r="K239" s="1"/>
  <c r="U238"/>
  <c r="Q239" s="1"/>
  <c r="S238"/>
  <c r="R238" s="1"/>
  <c r="BK236"/>
  <c r="BG237" s="1"/>
  <c r="BI236"/>
  <c r="BH236" s="1"/>
  <c r="AW236"/>
  <c r="AS237" s="1"/>
  <c r="AU236"/>
  <c r="AT236" s="1"/>
  <c r="G238"/>
  <c r="C239" s="1"/>
  <c r="E238"/>
  <c r="D238" s="1"/>
  <c r="AI238"/>
  <c r="AE239" s="1"/>
  <c r="AG238"/>
  <c r="AF238" s="1"/>
  <c r="BR247" l="1"/>
  <c r="BN248" s="1"/>
  <c r="BP247"/>
  <c r="BO247" s="1"/>
  <c r="BD240"/>
  <c r="AZ241" s="1"/>
  <c r="BB240"/>
  <c r="BA240" s="1"/>
  <c r="AN240"/>
  <c r="AM240" s="1"/>
  <c r="AP240"/>
  <c r="AL241" s="1"/>
  <c r="AB240"/>
  <c r="X241" s="1"/>
  <c r="Z240"/>
  <c r="Y240" s="1"/>
  <c r="L240"/>
  <c r="K240" s="1"/>
  <c r="N240"/>
  <c r="J241" s="1"/>
  <c r="G239"/>
  <c r="C240" s="1"/>
  <c r="E239"/>
  <c r="D239" s="1"/>
  <c r="AI239"/>
  <c r="AE240" s="1"/>
  <c r="AG239"/>
  <c r="AF239" s="1"/>
  <c r="U239"/>
  <c r="Q240" s="1"/>
  <c r="S239"/>
  <c r="R239" s="1"/>
  <c r="AW237"/>
  <c r="AS238" s="1"/>
  <c r="AU237"/>
  <c r="AT237" s="1"/>
  <c r="BK237"/>
  <c r="BG238" s="1"/>
  <c r="BI237"/>
  <c r="BH237" s="1"/>
  <c r="BR248" l="1"/>
  <c r="BN249" s="1"/>
  <c r="BP248"/>
  <c r="BO248" s="1"/>
  <c r="BD241"/>
  <c r="AZ242" s="1"/>
  <c r="BB241"/>
  <c r="BA241" s="1"/>
  <c r="AP241"/>
  <c r="AL242" s="1"/>
  <c r="AN241"/>
  <c r="AM241" s="1"/>
  <c r="AB241"/>
  <c r="X242" s="1"/>
  <c r="Z241"/>
  <c r="Y241" s="1"/>
  <c r="N241"/>
  <c r="J242" s="1"/>
  <c r="L241"/>
  <c r="K241" s="1"/>
  <c r="U240"/>
  <c r="Q241" s="1"/>
  <c r="S240"/>
  <c r="R240" s="1"/>
  <c r="AI240"/>
  <c r="AE241" s="1"/>
  <c r="AG240"/>
  <c r="AF240" s="1"/>
  <c r="G240"/>
  <c r="C241" s="1"/>
  <c r="E240"/>
  <c r="D240" s="1"/>
  <c r="AW238"/>
  <c r="AS239" s="1"/>
  <c r="AU238"/>
  <c r="AT238" s="1"/>
  <c r="BK238"/>
  <c r="BG239" s="1"/>
  <c r="BI238"/>
  <c r="BH238" s="1"/>
  <c r="BR249" l="1"/>
  <c r="BN250" s="1"/>
  <c r="BP249"/>
  <c r="BO249" s="1"/>
  <c r="BD242"/>
  <c r="AZ243" s="1"/>
  <c r="BB242"/>
  <c r="BA242" s="1"/>
  <c r="AP242"/>
  <c r="AL243" s="1"/>
  <c r="AN242"/>
  <c r="AM242" s="1"/>
  <c r="AB242"/>
  <c r="X243" s="1"/>
  <c r="Z242"/>
  <c r="Y242" s="1"/>
  <c r="N242"/>
  <c r="J243" s="1"/>
  <c r="L242"/>
  <c r="K242" s="1"/>
  <c r="AW239"/>
  <c r="AS240" s="1"/>
  <c r="AU239"/>
  <c r="AT239" s="1"/>
  <c r="AI241"/>
  <c r="AE242" s="1"/>
  <c r="AG241"/>
  <c r="AF241" s="1"/>
  <c r="BK239"/>
  <c r="BG240" s="1"/>
  <c r="BI239"/>
  <c r="BH239" s="1"/>
  <c r="G241"/>
  <c r="C242" s="1"/>
  <c r="E241"/>
  <c r="D241" s="1"/>
  <c r="U241"/>
  <c r="Q242" s="1"/>
  <c r="S241"/>
  <c r="R241" s="1"/>
  <c r="BR250" l="1"/>
  <c r="BN251" s="1"/>
  <c r="BP250"/>
  <c r="BO250" s="1"/>
  <c r="BD243"/>
  <c r="AZ244" s="1"/>
  <c r="BB243"/>
  <c r="BA243" s="1"/>
  <c r="AP243"/>
  <c r="AL244" s="1"/>
  <c r="AN243"/>
  <c r="AM243" s="1"/>
  <c r="AB243"/>
  <c r="X244" s="1"/>
  <c r="Z243"/>
  <c r="Y243" s="1"/>
  <c r="N243"/>
  <c r="J244" s="1"/>
  <c r="L243"/>
  <c r="K243" s="1"/>
  <c r="U242"/>
  <c r="Q243" s="1"/>
  <c r="S242"/>
  <c r="R242" s="1"/>
  <c r="BK240"/>
  <c r="BG241" s="1"/>
  <c r="BI240"/>
  <c r="BH240" s="1"/>
  <c r="AI242"/>
  <c r="AE243" s="1"/>
  <c r="AG242"/>
  <c r="AF242" s="1"/>
  <c r="G242"/>
  <c r="C243" s="1"/>
  <c r="E242"/>
  <c r="D242" s="1"/>
  <c r="AW240"/>
  <c r="AS241" s="1"/>
  <c r="AU240"/>
  <c r="AT240" s="1"/>
  <c r="BR251" l="1"/>
  <c r="BN252" s="1"/>
  <c r="BP251"/>
  <c r="BO251" s="1"/>
  <c r="BB244"/>
  <c r="BA244" s="1"/>
  <c r="BD244"/>
  <c r="AZ245" s="1"/>
  <c r="AN244"/>
  <c r="AM244" s="1"/>
  <c r="AP244"/>
  <c r="AL245" s="1"/>
  <c r="AB244"/>
  <c r="X245" s="1"/>
  <c r="Z244"/>
  <c r="Y244" s="1"/>
  <c r="N244"/>
  <c r="J245" s="1"/>
  <c r="L244"/>
  <c r="K244" s="1"/>
  <c r="AI243"/>
  <c r="AE244" s="1"/>
  <c r="AG243"/>
  <c r="AF243" s="1"/>
  <c r="U243"/>
  <c r="Q244" s="1"/>
  <c r="S243"/>
  <c r="R243" s="1"/>
  <c r="G243"/>
  <c r="C244" s="1"/>
  <c r="E243"/>
  <c r="D243" s="1"/>
  <c r="AW241"/>
  <c r="AS242" s="1"/>
  <c r="AU241"/>
  <c r="AT241" s="1"/>
  <c r="BK241"/>
  <c r="BG242" s="1"/>
  <c r="BI241"/>
  <c r="BH241" s="1"/>
  <c r="BR252" l="1"/>
  <c r="BN253" s="1"/>
  <c r="BP252"/>
  <c r="BO252" s="1"/>
  <c r="BB245"/>
  <c r="BA245" s="1"/>
  <c r="BD245"/>
  <c r="AZ246" s="1"/>
  <c r="AP245"/>
  <c r="AL246" s="1"/>
  <c r="AN245"/>
  <c r="AM245" s="1"/>
  <c r="AB245"/>
  <c r="X246" s="1"/>
  <c r="Z245"/>
  <c r="Y245" s="1"/>
  <c r="N245"/>
  <c r="J246" s="1"/>
  <c r="L245"/>
  <c r="K245" s="1"/>
  <c r="U244"/>
  <c r="Q245" s="1"/>
  <c r="S244"/>
  <c r="R244" s="1"/>
  <c r="AW242"/>
  <c r="AS243" s="1"/>
  <c r="AU242"/>
  <c r="AT242" s="1"/>
  <c r="G244"/>
  <c r="C245" s="1"/>
  <c r="E244"/>
  <c r="D244" s="1"/>
  <c r="AI244"/>
  <c r="AE245" s="1"/>
  <c r="AG244"/>
  <c r="AF244" s="1"/>
  <c r="BK242"/>
  <c r="BG243" s="1"/>
  <c r="BI242"/>
  <c r="BH242" s="1"/>
  <c r="BP253" l="1"/>
  <c r="BO253" s="1"/>
  <c r="BR253"/>
  <c r="BN254" s="1"/>
  <c r="BB246"/>
  <c r="BA246" s="1"/>
  <c r="BD246"/>
  <c r="AZ247" s="1"/>
  <c r="AP246"/>
  <c r="AL247" s="1"/>
  <c r="AN246"/>
  <c r="AM246" s="1"/>
  <c r="AB246"/>
  <c r="X247" s="1"/>
  <c r="Z246"/>
  <c r="Y246" s="1"/>
  <c r="L246"/>
  <c r="K246" s="1"/>
  <c r="N246"/>
  <c r="J247" s="1"/>
  <c r="AW243"/>
  <c r="AS244" s="1"/>
  <c r="AU243"/>
  <c r="AT243" s="1"/>
  <c r="BK243"/>
  <c r="BG244" s="1"/>
  <c r="BI243"/>
  <c r="BH243" s="1"/>
  <c r="U245"/>
  <c r="Q246" s="1"/>
  <c r="S245"/>
  <c r="R245" s="1"/>
  <c r="AI245"/>
  <c r="AE246" s="1"/>
  <c r="AG245"/>
  <c r="AF245" s="1"/>
  <c r="G245"/>
  <c r="C246" s="1"/>
  <c r="E245"/>
  <c r="D245" s="1"/>
  <c r="BR254" l="1"/>
  <c r="BN255" s="1"/>
  <c r="BP254"/>
  <c r="BO254" s="1"/>
  <c r="BB247"/>
  <c r="BA247" s="1"/>
  <c r="BD247"/>
  <c r="AZ248" s="1"/>
  <c r="AP247"/>
  <c r="AL248" s="1"/>
  <c r="AN247"/>
  <c r="AM247" s="1"/>
  <c r="AB247"/>
  <c r="X248" s="1"/>
  <c r="Z247"/>
  <c r="Y247" s="1"/>
  <c r="N247"/>
  <c r="J248" s="1"/>
  <c r="L247"/>
  <c r="K247" s="1"/>
  <c r="U246"/>
  <c r="Q247" s="1"/>
  <c r="S246"/>
  <c r="R246" s="1"/>
  <c r="AI246"/>
  <c r="AE247" s="1"/>
  <c r="AG246"/>
  <c r="AF246" s="1"/>
  <c r="BK244"/>
  <c r="BG245" s="1"/>
  <c r="BI244"/>
  <c r="BH244" s="1"/>
  <c r="G246"/>
  <c r="C247" s="1"/>
  <c r="E246"/>
  <c r="D246" s="1"/>
  <c r="AW244"/>
  <c r="AS245" s="1"/>
  <c r="AU244"/>
  <c r="AT244" s="1"/>
  <c r="BR255" l="1"/>
  <c r="BN256" s="1"/>
  <c r="BP255"/>
  <c r="BO255" s="1"/>
  <c r="BB248"/>
  <c r="BA248" s="1"/>
  <c r="BD248"/>
  <c r="AZ249" s="1"/>
  <c r="AP248"/>
  <c r="AL249" s="1"/>
  <c r="AN248"/>
  <c r="AM248" s="1"/>
  <c r="Z248"/>
  <c r="Y248" s="1"/>
  <c r="AB248"/>
  <c r="X249" s="1"/>
  <c r="L248"/>
  <c r="K248" s="1"/>
  <c r="N248"/>
  <c r="J249" s="1"/>
  <c r="G247"/>
  <c r="C248" s="1"/>
  <c r="E247"/>
  <c r="D247" s="1"/>
  <c r="AW245"/>
  <c r="AS246" s="1"/>
  <c r="AU245"/>
  <c r="AT245" s="1"/>
  <c r="U247"/>
  <c r="Q248" s="1"/>
  <c r="S247"/>
  <c r="R247" s="1"/>
  <c r="BK245"/>
  <c r="BG246" s="1"/>
  <c r="BI245"/>
  <c r="BH245" s="1"/>
  <c r="AI247"/>
  <c r="AE248" s="1"/>
  <c r="AG247"/>
  <c r="AF247" s="1"/>
  <c r="BR256" l="1"/>
  <c r="BN257" s="1"/>
  <c r="BP256"/>
  <c r="BO256" s="1"/>
  <c r="BB249"/>
  <c r="BA249" s="1"/>
  <c r="BD249"/>
  <c r="AZ250" s="1"/>
  <c r="AP249"/>
  <c r="AL250" s="1"/>
  <c r="AN249"/>
  <c r="AM249" s="1"/>
  <c r="AB249"/>
  <c r="X250" s="1"/>
  <c r="Z249"/>
  <c r="Y249" s="1"/>
  <c r="N249"/>
  <c r="J250" s="1"/>
  <c r="L249"/>
  <c r="K249" s="1"/>
  <c r="BK246"/>
  <c r="BG247" s="1"/>
  <c r="BI246"/>
  <c r="BH246" s="1"/>
  <c r="AW246"/>
  <c r="AS247" s="1"/>
  <c r="AU246"/>
  <c r="AT246" s="1"/>
  <c r="AI248"/>
  <c r="AE249" s="1"/>
  <c r="AG248"/>
  <c r="AF248" s="1"/>
  <c r="U248"/>
  <c r="Q249" s="1"/>
  <c r="S248"/>
  <c r="R248" s="1"/>
  <c r="G248"/>
  <c r="C249" s="1"/>
  <c r="E248"/>
  <c r="D248" s="1"/>
  <c r="BP257" l="1"/>
  <c r="BO257" s="1"/>
  <c r="BR257"/>
  <c r="BN258" s="1"/>
  <c r="BD250"/>
  <c r="AZ251" s="1"/>
  <c r="BB250"/>
  <c r="BA250" s="1"/>
  <c r="AP250"/>
  <c r="AL251" s="1"/>
  <c r="AN250"/>
  <c r="AM250" s="1"/>
  <c r="AB250"/>
  <c r="X251" s="1"/>
  <c r="Z250"/>
  <c r="Y250" s="1"/>
  <c r="L250"/>
  <c r="K250" s="1"/>
  <c r="N250"/>
  <c r="J251" s="1"/>
  <c r="AI249"/>
  <c r="AE250" s="1"/>
  <c r="AG249"/>
  <c r="AF249" s="1"/>
  <c r="BK247"/>
  <c r="BG248" s="1"/>
  <c r="BI247"/>
  <c r="BH247" s="1"/>
  <c r="G249"/>
  <c r="C250" s="1"/>
  <c r="E249"/>
  <c r="D249" s="1"/>
  <c r="U249"/>
  <c r="Q250" s="1"/>
  <c r="S249"/>
  <c r="R249" s="1"/>
  <c r="AW247"/>
  <c r="AS248" s="1"/>
  <c r="AU247"/>
  <c r="AT247" s="1"/>
  <c r="BR258" l="1"/>
  <c r="BN259" s="1"/>
  <c r="BP258"/>
  <c r="BO258" s="1"/>
  <c r="BB251"/>
  <c r="BA251" s="1"/>
  <c r="BD251"/>
  <c r="AZ252" s="1"/>
  <c r="AP251"/>
  <c r="AL252" s="1"/>
  <c r="AN251"/>
  <c r="AM251" s="1"/>
  <c r="AB251"/>
  <c r="X252" s="1"/>
  <c r="Z251"/>
  <c r="Y251" s="1"/>
  <c r="N251"/>
  <c r="J252" s="1"/>
  <c r="L251"/>
  <c r="K251" s="1"/>
  <c r="U250"/>
  <c r="Q251" s="1"/>
  <c r="S250"/>
  <c r="R250" s="1"/>
  <c r="G250"/>
  <c r="C251" s="1"/>
  <c r="E250"/>
  <c r="D250" s="1"/>
  <c r="BK248"/>
  <c r="BG249" s="1"/>
  <c r="BI248"/>
  <c r="BH248" s="1"/>
  <c r="AW248"/>
  <c r="AS249" s="1"/>
  <c r="AU248"/>
  <c r="AT248" s="1"/>
  <c r="AI250"/>
  <c r="AE251" s="1"/>
  <c r="AG250"/>
  <c r="AF250" s="1"/>
  <c r="BP259" l="1"/>
  <c r="BO259" s="1"/>
  <c r="BR259"/>
  <c r="BN260" s="1"/>
  <c r="BB252"/>
  <c r="BA252" s="1"/>
  <c r="BD252"/>
  <c r="AZ253" s="1"/>
  <c r="AP252"/>
  <c r="AL253" s="1"/>
  <c r="AN252"/>
  <c r="AM252" s="1"/>
  <c r="AB252"/>
  <c r="X253" s="1"/>
  <c r="Z252"/>
  <c r="Y252" s="1"/>
  <c r="N252"/>
  <c r="J253" s="1"/>
  <c r="L252"/>
  <c r="K252" s="1"/>
  <c r="U251"/>
  <c r="Q252" s="1"/>
  <c r="S251"/>
  <c r="R251" s="1"/>
  <c r="AI251"/>
  <c r="AE252" s="1"/>
  <c r="AG251"/>
  <c r="AF251" s="1"/>
  <c r="BK249"/>
  <c r="BG250" s="1"/>
  <c r="BI249"/>
  <c r="BH249" s="1"/>
  <c r="G251"/>
  <c r="C252" s="1"/>
  <c r="E251"/>
  <c r="D251" s="1"/>
  <c r="AW249"/>
  <c r="AS250" s="1"/>
  <c r="AU249"/>
  <c r="AT249" s="1"/>
  <c r="BR260" l="1"/>
  <c r="BN261" s="1"/>
  <c r="BP260"/>
  <c r="BO260" s="1"/>
  <c r="BB253"/>
  <c r="BA253" s="1"/>
  <c r="BD253"/>
  <c r="AZ254" s="1"/>
  <c r="AP253"/>
  <c r="AL254" s="1"/>
  <c r="AN253"/>
  <c r="AM253" s="1"/>
  <c r="AB253"/>
  <c r="X254" s="1"/>
  <c r="Z253"/>
  <c r="Y253" s="1"/>
  <c r="N253"/>
  <c r="J254" s="1"/>
  <c r="L253"/>
  <c r="K253" s="1"/>
  <c r="AI252"/>
  <c r="AE253" s="1"/>
  <c r="AG252"/>
  <c r="AF252" s="1"/>
  <c r="BK250"/>
  <c r="BG251" s="1"/>
  <c r="BI250"/>
  <c r="BH250" s="1"/>
  <c r="AW250"/>
  <c r="AS251" s="1"/>
  <c r="AU250"/>
  <c r="AT250" s="1"/>
  <c r="G252"/>
  <c r="C253" s="1"/>
  <c r="E252"/>
  <c r="D252" s="1"/>
  <c r="U252"/>
  <c r="Q253" s="1"/>
  <c r="S252"/>
  <c r="R252" s="1"/>
  <c r="BR261" l="1"/>
  <c r="BN262" s="1"/>
  <c r="BP261"/>
  <c r="BO261" s="1"/>
  <c r="BD254"/>
  <c r="AZ255" s="1"/>
  <c r="BB254"/>
  <c r="BA254" s="1"/>
  <c r="AP254"/>
  <c r="AL255" s="1"/>
  <c r="AN254"/>
  <c r="AM254" s="1"/>
  <c r="Z254"/>
  <c r="Y254" s="1"/>
  <c r="AB254"/>
  <c r="X255" s="1"/>
  <c r="N254"/>
  <c r="J255" s="1"/>
  <c r="L254"/>
  <c r="K254" s="1"/>
  <c r="AI253"/>
  <c r="AE254" s="1"/>
  <c r="AG253"/>
  <c r="AF253" s="1"/>
  <c r="U253"/>
  <c r="Q254" s="1"/>
  <c r="S253"/>
  <c r="R253" s="1"/>
  <c r="AW251"/>
  <c r="AS252" s="1"/>
  <c r="AU251"/>
  <c r="AT251" s="1"/>
  <c r="G253"/>
  <c r="C254" s="1"/>
  <c r="E253"/>
  <c r="D253" s="1"/>
  <c r="BK251"/>
  <c r="BG252" s="1"/>
  <c r="BI251"/>
  <c r="BH251" s="1"/>
  <c r="BR262" l="1"/>
  <c r="BN263" s="1"/>
  <c r="BP262"/>
  <c r="BO262" s="1"/>
  <c r="BB255"/>
  <c r="BA255" s="1"/>
  <c r="BD255"/>
  <c r="AZ256" s="1"/>
  <c r="AP255"/>
  <c r="AL256" s="1"/>
  <c r="AN255"/>
  <c r="AM255" s="1"/>
  <c r="Z255"/>
  <c r="Y255" s="1"/>
  <c r="AB255"/>
  <c r="X256" s="1"/>
  <c r="N255"/>
  <c r="J256" s="1"/>
  <c r="L255"/>
  <c r="K255" s="1"/>
  <c r="G254"/>
  <c r="C255" s="1"/>
  <c r="E254"/>
  <c r="D254" s="1"/>
  <c r="AW252"/>
  <c r="AS253" s="1"/>
  <c r="AU252"/>
  <c r="AT252" s="1"/>
  <c r="U254"/>
  <c r="Q255" s="1"/>
  <c r="S254"/>
  <c r="R254" s="1"/>
  <c r="BK252"/>
  <c r="BG253" s="1"/>
  <c r="BI252"/>
  <c r="BH252" s="1"/>
  <c r="AI254"/>
  <c r="AE255" s="1"/>
  <c r="AG254"/>
  <c r="AF254" s="1"/>
  <c r="BR263" l="1"/>
  <c r="BN264" s="1"/>
  <c r="BP263"/>
  <c r="BO263" s="1"/>
  <c r="BB256"/>
  <c r="BA256" s="1"/>
  <c r="BD256"/>
  <c r="AZ257" s="1"/>
  <c r="AP256"/>
  <c r="AL257" s="1"/>
  <c r="AN256"/>
  <c r="AM256" s="1"/>
  <c r="AB256"/>
  <c r="X257" s="1"/>
  <c r="Z256"/>
  <c r="Y256" s="1"/>
  <c r="N256"/>
  <c r="J257" s="1"/>
  <c r="L256"/>
  <c r="K256" s="1"/>
  <c r="BK253"/>
  <c r="BG254" s="1"/>
  <c r="BI253"/>
  <c r="BH253" s="1"/>
  <c r="U255"/>
  <c r="Q256" s="1"/>
  <c r="S255"/>
  <c r="R255" s="1"/>
  <c r="AW253"/>
  <c r="AS254" s="1"/>
  <c r="AU253"/>
  <c r="AT253" s="1"/>
  <c r="AI255"/>
  <c r="AE256" s="1"/>
  <c r="AG255"/>
  <c r="AF255" s="1"/>
  <c r="G255"/>
  <c r="C256" s="1"/>
  <c r="E255"/>
  <c r="D255" s="1"/>
  <c r="BR264" l="1"/>
  <c r="BN265" s="1"/>
  <c r="BP264"/>
  <c r="BO264" s="1"/>
  <c r="BB257"/>
  <c r="BA257" s="1"/>
  <c r="BD257"/>
  <c r="AZ258" s="1"/>
  <c r="AP257"/>
  <c r="AL258" s="1"/>
  <c r="AN257"/>
  <c r="AM257" s="1"/>
  <c r="Z257"/>
  <c r="Y257" s="1"/>
  <c r="AB257"/>
  <c r="X258" s="1"/>
  <c r="N257"/>
  <c r="J258" s="1"/>
  <c r="L257"/>
  <c r="K257" s="1"/>
  <c r="AI256"/>
  <c r="AE257" s="1"/>
  <c r="AG256"/>
  <c r="AF256" s="1"/>
  <c r="U256"/>
  <c r="Q257" s="1"/>
  <c r="S256"/>
  <c r="R256" s="1"/>
  <c r="AW254"/>
  <c r="AS255" s="1"/>
  <c r="AU254"/>
  <c r="AT254" s="1"/>
  <c r="G256"/>
  <c r="C257" s="1"/>
  <c r="E256"/>
  <c r="D256" s="1"/>
  <c r="BK254"/>
  <c r="BG255" s="1"/>
  <c r="BI254"/>
  <c r="BH254" s="1"/>
  <c r="BR265" l="1"/>
  <c r="BN266" s="1"/>
  <c r="BP265"/>
  <c r="BO265" s="1"/>
  <c r="BB258"/>
  <c r="BA258" s="1"/>
  <c r="BD258"/>
  <c r="AZ259" s="1"/>
  <c r="AP258"/>
  <c r="AL259" s="1"/>
  <c r="AN258"/>
  <c r="AM258" s="1"/>
  <c r="AB258"/>
  <c r="X259" s="1"/>
  <c r="Z258"/>
  <c r="Y258" s="1"/>
  <c r="N258"/>
  <c r="J259" s="1"/>
  <c r="L258"/>
  <c r="K258" s="1"/>
  <c r="G257"/>
  <c r="C258" s="1"/>
  <c r="E257"/>
  <c r="D257" s="1"/>
  <c r="AW255"/>
  <c r="AS256" s="1"/>
  <c r="AU255"/>
  <c r="AT255" s="1"/>
  <c r="BK255"/>
  <c r="BG256" s="1"/>
  <c r="BI255"/>
  <c r="BH255" s="1"/>
  <c r="U257"/>
  <c r="Q258" s="1"/>
  <c r="S257"/>
  <c r="R257" s="1"/>
  <c r="AI257"/>
  <c r="AE258" s="1"/>
  <c r="AG257"/>
  <c r="AF257" s="1"/>
  <c r="BR266" l="1"/>
  <c r="BN267" s="1"/>
  <c r="BP266"/>
  <c r="BO266" s="1"/>
  <c r="BB259"/>
  <c r="BA259" s="1"/>
  <c r="BD259"/>
  <c r="AZ260" s="1"/>
  <c r="AP259"/>
  <c r="AL260" s="1"/>
  <c r="AN259"/>
  <c r="AM259" s="1"/>
  <c r="AB259"/>
  <c r="X260" s="1"/>
  <c r="Z259"/>
  <c r="Y259" s="1"/>
  <c r="N259"/>
  <c r="J260" s="1"/>
  <c r="L259"/>
  <c r="K259" s="1"/>
  <c r="AW256"/>
  <c r="AS257" s="1"/>
  <c r="AU256"/>
  <c r="AT256" s="1"/>
  <c r="BK256"/>
  <c r="BG257" s="1"/>
  <c r="BI256"/>
  <c r="BH256" s="1"/>
  <c r="G258"/>
  <c r="C259" s="1"/>
  <c r="E258"/>
  <c r="D258" s="1"/>
  <c r="AI258"/>
  <c r="AE259" s="1"/>
  <c r="AG258"/>
  <c r="AF258" s="1"/>
  <c r="U258"/>
  <c r="Q259" s="1"/>
  <c r="S258"/>
  <c r="R258" s="1"/>
  <c r="BP267" l="1"/>
  <c r="BO267" s="1"/>
  <c r="BR267"/>
  <c r="BN268" s="1"/>
  <c r="BD260"/>
  <c r="AZ261" s="1"/>
  <c r="BB260"/>
  <c r="BA260" s="1"/>
  <c r="AP260"/>
  <c r="AL261" s="1"/>
  <c r="AN260"/>
  <c r="AM260" s="1"/>
  <c r="AB260"/>
  <c r="X261" s="1"/>
  <c r="Z260"/>
  <c r="Y260" s="1"/>
  <c r="N260"/>
  <c r="J261" s="1"/>
  <c r="L260"/>
  <c r="K260" s="1"/>
  <c r="BK257"/>
  <c r="BG258" s="1"/>
  <c r="BI257"/>
  <c r="BH257" s="1"/>
  <c r="AI259"/>
  <c r="AE260" s="1"/>
  <c r="AG259"/>
  <c r="AF259" s="1"/>
  <c r="G259"/>
  <c r="C260" s="1"/>
  <c r="E259"/>
  <c r="D259" s="1"/>
  <c r="U259"/>
  <c r="Q260" s="1"/>
  <c r="S259"/>
  <c r="R259" s="1"/>
  <c r="AW257"/>
  <c r="AS258" s="1"/>
  <c r="AU257"/>
  <c r="AT257" s="1"/>
  <c r="BR268" l="1"/>
  <c r="BN269" s="1"/>
  <c r="BP268"/>
  <c r="BO268" s="1"/>
  <c r="BD261"/>
  <c r="AZ262" s="1"/>
  <c r="BB261"/>
  <c r="BA261" s="1"/>
  <c r="AP261"/>
  <c r="AL262" s="1"/>
  <c r="AN261"/>
  <c r="AM261" s="1"/>
  <c r="AB261"/>
  <c r="X262" s="1"/>
  <c r="Z261"/>
  <c r="Y261" s="1"/>
  <c r="N261"/>
  <c r="J262" s="1"/>
  <c r="L261"/>
  <c r="K261" s="1"/>
  <c r="U260"/>
  <c r="Q261" s="1"/>
  <c r="S260"/>
  <c r="R260" s="1"/>
  <c r="AI260"/>
  <c r="AE261" s="1"/>
  <c r="AG260"/>
  <c r="AF260" s="1"/>
  <c r="G260"/>
  <c r="C261" s="1"/>
  <c r="E260"/>
  <c r="D260" s="1"/>
  <c r="BK258"/>
  <c r="BG259" s="1"/>
  <c r="BI258"/>
  <c r="BH258" s="1"/>
  <c r="AW258"/>
  <c r="AS259" s="1"/>
  <c r="AU258"/>
  <c r="AT258" s="1"/>
  <c r="BP269" l="1"/>
  <c r="BO269" s="1"/>
  <c r="BR269"/>
  <c r="BN270" s="1"/>
  <c r="BD262"/>
  <c r="AZ263" s="1"/>
  <c r="BB262"/>
  <c r="BA262" s="1"/>
  <c r="AP262"/>
  <c r="AL263" s="1"/>
  <c r="AN262"/>
  <c r="AM262" s="1"/>
  <c r="Z262"/>
  <c r="Y262" s="1"/>
  <c r="AB262"/>
  <c r="X263" s="1"/>
  <c r="L262"/>
  <c r="K262" s="1"/>
  <c r="N262"/>
  <c r="J263" s="1"/>
  <c r="G261"/>
  <c r="C262" s="1"/>
  <c r="E261"/>
  <c r="D261" s="1"/>
  <c r="AI261"/>
  <c r="AE262" s="1"/>
  <c r="AG261"/>
  <c r="AF261" s="1"/>
  <c r="AW259"/>
  <c r="AS260" s="1"/>
  <c r="AU259"/>
  <c r="AT259" s="1"/>
  <c r="U261"/>
  <c r="Q262" s="1"/>
  <c r="S261"/>
  <c r="R261" s="1"/>
  <c r="BK259"/>
  <c r="BG260" s="1"/>
  <c r="BI259"/>
  <c r="BH259" s="1"/>
  <c r="BR270" l="1"/>
  <c r="BN271" s="1"/>
  <c r="BP270"/>
  <c r="BO270" s="1"/>
  <c r="BD263"/>
  <c r="AZ264" s="1"/>
  <c r="BB263"/>
  <c r="BA263" s="1"/>
  <c r="AN263"/>
  <c r="AM263" s="1"/>
  <c r="AP263"/>
  <c r="AL264" s="1"/>
  <c r="AB263"/>
  <c r="X264" s="1"/>
  <c r="Z263"/>
  <c r="Y263" s="1"/>
  <c r="N263"/>
  <c r="J264" s="1"/>
  <c r="L263"/>
  <c r="K263" s="1"/>
  <c r="AI262"/>
  <c r="AE263" s="1"/>
  <c r="AG262"/>
  <c r="AF262" s="1"/>
  <c r="U262"/>
  <c r="Q263" s="1"/>
  <c r="S262"/>
  <c r="R262" s="1"/>
  <c r="AW260"/>
  <c r="AS261" s="1"/>
  <c r="AU260"/>
  <c r="AT260" s="1"/>
  <c r="BK260"/>
  <c r="BG261" s="1"/>
  <c r="BI260"/>
  <c r="BH260" s="1"/>
  <c r="G262"/>
  <c r="C263" s="1"/>
  <c r="E262"/>
  <c r="D262" s="1"/>
  <c r="BP271" l="1"/>
  <c r="BO271" s="1"/>
  <c r="BR271"/>
  <c r="BN272" s="1"/>
  <c r="BD264"/>
  <c r="AZ265" s="1"/>
  <c r="BB264"/>
  <c r="BA264" s="1"/>
  <c r="AN264"/>
  <c r="AM264" s="1"/>
  <c r="AP264"/>
  <c r="AL265" s="1"/>
  <c r="Z264"/>
  <c r="Y264" s="1"/>
  <c r="AB264"/>
  <c r="X265" s="1"/>
  <c r="L264"/>
  <c r="K264" s="1"/>
  <c r="N264"/>
  <c r="J265" s="1"/>
  <c r="BK261"/>
  <c r="BG262" s="1"/>
  <c r="BI261"/>
  <c r="BH261" s="1"/>
  <c r="AW261"/>
  <c r="AS262" s="1"/>
  <c r="AU261"/>
  <c r="AT261" s="1"/>
  <c r="G263"/>
  <c r="C264" s="1"/>
  <c r="E263"/>
  <c r="D263" s="1"/>
  <c r="AI263"/>
  <c r="AE264" s="1"/>
  <c r="AG263"/>
  <c r="AF263" s="1"/>
  <c r="U263"/>
  <c r="Q264" s="1"/>
  <c r="S263"/>
  <c r="R263" s="1"/>
  <c r="BP272" l="1"/>
  <c r="BO272" s="1"/>
  <c r="BR272"/>
  <c r="BN273" s="1"/>
  <c r="BD265"/>
  <c r="AZ266" s="1"/>
  <c r="BB265"/>
  <c r="BA265" s="1"/>
  <c r="AP265"/>
  <c r="AL266" s="1"/>
  <c r="AN265"/>
  <c r="AM265" s="1"/>
  <c r="Z265"/>
  <c r="Y265" s="1"/>
  <c r="AB265"/>
  <c r="X266" s="1"/>
  <c r="N265"/>
  <c r="J266" s="1"/>
  <c r="L265"/>
  <c r="K265" s="1"/>
  <c r="AI264"/>
  <c r="AE265" s="1"/>
  <c r="AG264"/>
  <c r="AF264" s="1"/>
  <c r="AW262"/>
  <c r="AS263" s="1"/>
  <c r="AU262"/>
  <c r="AT262" s="1"/>
  <c r="U264"/>
  <c r="Q265" s="1"/>
  <c r="S264"/>
  <c r="R264" s="1"/>
  <c r="G264"/>
  <c r="C265" s="1"/>
  <c r="E264"/>
  <c r="D264" s="1"/>
  <c r="BK262"/>
  <c r="BG263" s="1"/>
  <c r="BI262"/>
  <c r="BH262" s="1"/>
  <c r="BP273" l="1"/>
  <c r="BO273" s="1"/>
  <c r="BR273"/>
  <c r="BN274" s="1"/>
  <c r="BD266"/>
  <c r="AZ267" s="1"/>
  <c r="BB266"/>
  <c r="BA266" s="1"/>
  <c r="AN266"/>
  <c r="AM266" s="1"/>
  <c r="AP266"/>
  <c r="AL267" s="1"/>
  <c r="AB266"/>
  <c r="X267" s="1"/>
  <c r="Z266"/>
  <c r="Y266" s="1"/>
  <c r="N266"/>
  <c r="J267" s="1"/>
  <c r="L266"/>
  <c r="K266" s="1"/>
  <c r="AW263"/>
  <c r="AS264" s="1"/>
  <c r="AU263"/>
  <c r="AT263" s="1"/>
  <c r="BK263"/>
  <c r="BG264" s="1"/>
  <c r="BI263"/>
  <c r="BH263" s="1"/>
  <c r="U265"/>
  <c r="Q266" s="1"/>
  <c r="S265"/>
  <c r="R265" s="1"/>
  <c r="G265"/>
  <c r="C266" s="1"/>
  <c r="E265"/>
  <c r="D265" s="1"/>
  <c r="AI265"/>
  <c r="AE266" s="1"/>
  <c r="AG265"/>
  <c r="AF265" s="1"/>
  <c r="BR274" l="1"/>
  <c r="BN275" s="1"/>
  <c r="BP274"/>
  <c r="BO274" s="1"/>
  <c r="BD267"/>
  <c r="AZ268" s="1"/>
  <c r="BB267"/>
  <c r="BA267" s="1"/>
  <c r="AP267"/>
  <c r="AL268" s="1"/>
  <c r="AN267"/>
  <c r="AM267" s="1"/>
  <c r="AB267"/>
  <c r="X268" s="1"/>
  <c r="Z267"/>
  <c r="Y267" s="1"/>
  <c r="N267"/>
  <c r="J268" s="1"/>
  <c r="L267"/>
  <c r="K267" s="1"/>
  <c r="AW264"/>
  <c r="AS265" s="1"/>
  <c r="AU264"/>
  <c r="AT264" s="1"/>
  <c r="AI266"/>
  <c r="AE267" s="1"/>
  <c r="AG266"/>
  <c r="AF266" s="1"/>
  <c r="U266"/>
  <c r="Q267" s="1"/>
  <c r="S266"/>
  <c r="R266" s="1"/>
  <c r="G266"/>
  <c r="C267" s="1"/>
  <c r="E266"/>
  <c r="D266" s="1"/>
  <c r="BK264"/>
  <c r="BG265" s="1"/>
  <c r="BI264"/>
  <c r="BH264" s="1"/>
  <c r="BP275" l="1"/>
  <c r="BO275" s="1"/>
  <c r="BR275"/>
  <c r="BN276" s="1"/>
  <c r="BB268"/>
  <c r="BA268" s="1"/>
  <c r="BD268"/>
  <c r="AZ269" s="1"/>
  <c r="AP268"/>
  <c r="AL269" s="1"/>
  <c r="AN268"/>
  <c r="AM268" s="1"/>
  <c r="AB268"/>
  <c r="X269" s="1"/>
  <c r="Z268"/>
  <c r="Y268" s="1"/>
  <c r="N268"/>
  <c r="J269" s="1"/>
  <c r="L268"/>
  <c r="K268" s="1"/>
  <c r="U267"/>
  <c r="Q268" s="1"/>
  <c r="S267"/>
  <c r="R267" s="1"/>
  <c r="AI267"/>
  <c r="AE268" s="1"/>
  <c r="AG267"/>
  <c r="AF267" s="1"/>
  <c r="BK265"/>
  <c r="BG266" s="1"/>
  <c r="BI265"/>
  <c r="BH265" s="1"/>
  <c r="G267"/>
  <c r="C268" s="1"/>
  <c r="E267"/>
  <c r="D267" s="1"/>
  <c r="AW265"/>
  <c r="AS266" s="1"/>
  <c r="AU265"/>
  <c r="AT265" s="1"/>
  <c r="BR276" l="1"/>
  <c r="BN277" s="1"/>
  <c r="BP276"/>
  <c r="BO276" s="1"/>
  <c r="BB269"/>
  <c r="BA269" s="1"/>
  <c r="BD269"/>
  <c r="AZ270" s="1"/>
  <c r="AP269"/>
  <c r="AL270" s="1"/>
  <c r="AN269"/>
  <c r="AM269" s="1"/>
  <c r="AB269"/>
  <c r="X270" s="1"/>
  <c r="Z269"/>
  <c r="Y269" s="1"/>
  <c r="N269"/>
  <c r="J270" s="1"/>
  <c r="L269"/>
  <c r="K269" s="1"/>
  <c r="BK266"/>
  <c r="BG267" s="1"/>
  <c r="BI266"/>
  <c r="BH266" s="1"/>
  <c r="U268"/>
  <c r="Q269" s="1"/>
  <c r="S268"/>
  <c r="R268" s="1"/>
  <c r="AI268"/>
  <c r="AE269" s="1"/>
  <c r="AG268"/>
  <c r="AF268" s="1"/>
  <c r="AW266"/>
  <c r="AS267" s="1"/>
  <c r="AU266"/>
  <c r="AT266" s="1"/>
  <c r="G268"/>
  <c r="C269" s="1"/>
  <c r="E268"/>
  <c r="D268" s="1"/>
  <c r="BP277" l="1"/>
  <c r="BO277" s="1"/>
  <c r="BR277"/>
  <c r="BN278" s="1"/>
  <c r="BB270"/>
  <c r="BA270" s="1"/>
  <c r="BD270"/>
  <c r="AZ271" s="1"/>
  <c r="AP270"/>
  <c r="AL271" s="1"/>
  <c r="AN270"/>
  <c r="AM270" s="1"/>
  <c r="AB270"/>
  <c r="X271" s="1"/>
  <c r="Z270"/>
  <c r="Y270" s="1"/>
  <c r="N270"/>
  <c r="J271" s="1"/>
  <c r="L270"/>
  <c r="K270" s="1"/>
  <c r="U269"/>
  <c r="Q270" s="1"/>
  <c r="S269"/>
  <c r="R269" s="1"/>
  <c r="AW267"/>
  <c r="AS268" s="1"/>
  <c r="AU267"/>
  <c r="AT267" s="1"/>
  <c r="G269"/>
  <c r="C270" s="1"/>
  <c r="E269"/>
  <c r="D269" s="1"/>
  <c r="AI269"/>
  <c r="AE270" s="1"/>
  <c r="AG269"/>
  <c r="AF269" s="1"/>
  <c r="BK267"/>
  <c r="BG268" s="1"/>
  <c r="BI267"/>
  <c r="BH267" s="1"/>
  <c r="BR278" l="1"/>
  <c r="BN279" s="1"/>
  <c r="BP278"/>
  <c r="BO278" s="1"/>
  <c r="BD271"/>
  <c r="AZ272" s="1"/>
  <c r="BB271"/>
  <c r="BA271" s="1"/>
  <c r="AP271"/>
  <c r="AL272" s="1"/>
  <c r="AN271"/>
  <c r="AM271" s="1"/>
  <c r="AB271"/>
  <c r="X272" s="1"/>
  <c r="Z271"/>
  <c r="Y271" s="1"/>
  <c r="N271"/>
  <c r="J272" s="1"/>
  <c r="L271"/>
  <c r="K271" s="1"/>
  <c r="G270"/>
  <c r="C271" s="1"/>
  <c r="E270"/>
  <c r="D270" s="1"/>
  <c r="BK268"/>
  <c r="BG269" s="1"/>
  <c r="BI268"/>
  <c r="BH268" s="1"/>
  <c r="AW268"/>
  <c r="AS269" s="1"/>
  <c r="AU268"/>
  <c r="AT268" s="1"/>
  <c r="AI270"/>
  <c r="AE271" s="1"/>
  <c r="AG270"/>
  <c r="AF270" s="1"/>
  <c r="U270"/>
  <c r="Q271" s="1"/>
  <c r="S270"/>
  <c r="R270" s="1"/>
  <c r="BR279" l="1"/>
  <c r="BN280" s="1"/>
  <c r="BP279"/>
  <c r="BO279" s="1"/>
  <c r="BD272"/>
  <c r="AZ273" s="1"/>
  <c r="BB272"/>
  <c r="BA272" s="1"/>
  <c r="AP272"/>
  <c r="AL273" s="1"/>
  <c r="AN272"/>
  <c r="AM272" s="1"/>
  <c r="AB272"/>
  <c r="X273" s="1"/>
  <c r="Z272"/>
  <c r="Y272" s="1"/>
  <c r="L272"/>
  <c r="K272" s="1"/>
  <c r="N272"/>
  <c r="J273" s="1"/>
  <c r="BK269"/>
  <c r="BG270" s="1"/>
  <c r="BI269"/>
  <c r="BH269" s="1"/>
  <c r="G271"/>
  <c r="C272" s="1"/>
  <c r="E271"/>
  <c r="D271" s="1"/>
  <c r="AI271"/>
  <c r="AE272" s="1"/>
  <c r="AG271"/>
  <c r="AF271" s="1"/>
  <c r="U271"/>
  <c r="Q272" s="1"/>
  <c r="S271"/>
  <c r="R271" s="1"/>
  <c r="AW269"/>
  <c r="AS270" s="1"/>
  <c r="AU269"/>
  <c r="AT269" s="1"/>
  <c r="BR280" l="1"/>
  <c r="BN281" s="1"/>
  <c r="BP280"/>
  <c r="BO280" s="1"/>
  <c r="BD273"/>
  <c r="AZ274" s="1"/>
  <c r="BB273"/>
  <c r="BA273" s="1"/>
  <c r="AP273"/>
  <c r="AL274" s="1"/>
  <c r="AN273"/>
  <c r="AM273" s="1"/>
  <c r="Z273"/>
  <c r="Y273" s="1"/>
  <c r="AB273"/>
  <c r="X274" s="1"/>
  <c r="N273"/>
  <c r="J274" s="1"/>
  <c r="L273"/>
  <c r="K273" s="1"/>
  <c r="BK270"/>
  <c r="BG271" s="1"/>
  <c r="BI270"/>
  <c r="BH270" s="1"/>
  <c r="G272"/>
  <c r="C273" s="1"/>
  <c r="E272"/>
  <c r="D272" s="1"/>
  <c r="U272"/>
  <c r="Q273" s="1"/>
  <c r="S272"/>
  <c r="R272" s="1"/>
  <c r="AW270"/>
  <c r="AS271" s="1"/>
  <c r="AU270"/>
  <c r="AT270" s="1"/>
  <c r="AI272"/>
  <c r="AE273" s="1"/>
  <c r="AG272"/>
  <c r="AF272" s="1"/>
  <c r="BR281" l="1"/>
  <c r="BN282" s="1"/>
  <c r="BP281"/>
  <c r="BO281" s="1"/>
  <c r="BD274"/>
  <c r="AZ275" s="1"/>
  <c r="BB274"/>
  <c r="BA274" s="1"/>
  <c r="AP274"/>
  <c r="AL275" s="1"/>
  <c r="AN274"/>
  <c r="AM274" s="1"/>
  <c r="AB274"/>
  <c r="X275" s="1"/>
  <c r="Z274"/>
  <c r="Y274" s="1"/>
  <c r="N274"/>
  <c r="J275" s="1"/>
  <c r="L274"/>
  <c r="K274" s="1"/>
  <c r="BK271"/>
  <c r="BG272" s="1"/>
  <c r="BI271"/>
  <c r="BH271" s="1"/>
  <c r="U273"/>
  <c r="Q274" s="1"/>
  <c r="S273"/>
  <c r="R273" s="1"/>
  <c r="AW271"/>
  <c r="AS272" s="1"/>
  <c r="AU271"/>
  <c r="AT271" s="1"/>
  <c r="AI273"/>
  <c r="AE274" s="1"/>
  <c r="AG273"/>
  <c r="AF273" s="1"/>
  <c r="G273"/>
  <c r="C274" s="1"/>
  <c r="E273"/>
  <c r="D273" s="1"/>
  <c r="BR282" l="1"/>
  <c r="BN283" s="1"/>
  <c r="BP282"/>
  <c r="BO282" s="1"/>
  <c r="BB275"/>
  <c r="BA275" s="1"/>
  <c r="BD275"/>
  <c r="AZ276" s="1"/>
  <c r="AN275"/>
  <c r="AM275" s="1"/>
  <c r="AP275"/>
  <c r="AL276" s="1"/>
  <c r="AB275"/>
  <c r="X276" s="1"/>
  <c r="Z275"/>
  <c r="Y275" s="1"/>
  <c r="N275"/>
  <c r="J276" s="1"/>
  <c r="L275"/>
  <c r="K275" s="1"/>
  <c r="U274"/>
  <c r="Q275" s="1"/>
  <c r="S274"/>
  <c r="R274" s="1"/>
  <c r="BK272"/>
  <c r="BG273" s="1"/>
  <c r="BI272"/>
  <c r="BH272" s="1"/>
  <c r="AI274"/>
  <c r="AE275" s="1"/>
  <c r="AG274"/>
  <c r="AF274" s="1"/>
  <c r="G274"/>
  <c r="C275" s="1"/>
  <c r="E274"/>
  <c r="D274" s="1"/>
  <c r="AW272"/>
  <c r="AS273" s="1"/>
  <c r="AU272"/>
  <c r="AT272" s="1"/>
  <c r="BP283" l="1"/>
  <c r="BO283" s="1"/>
  <c r="BR283"/>
  <c r="BN284" s="1"/>
  <c r="BD276"/>
  <c r="AZ277" s="1"/>
  <c r="BB276"/>
  <c r="BA276" s="1"/>
  <c r="AN276"/>
  <c r="AM276" s="1"/>
  <c r="AP276"/>
  <c r="AL277" s="1"/>
  <c r="AB276"/>
  <c r="X277" s="1"/>
  <c r="Z276"/>
  <c r="Y276" s="1"/>
  <c r="N276"/>
  <c r="J277" s="1"/>
  <c r="L276"/>
  <c r="K276" s="1"/>
  <c r="AI275"/>
  <c r="AE276" s="1"/>
  <c r="AG275"/>
  <c r="AF275" s="1"/>
  <c r="U275"/>
  <c r="Q276" s="1"/>
  <c r="S275"/>
  <c r="R275" s="1"/>
  <c r="G275"/>
  <c r="C276" s="1"/>
  <c r="E275"/>
  <c r="D275" s="1"/>
  <c r="AW273"/>
  <c r="AS274" s="1"/>
  <c r="AU273"/>
  <c r="AT273" s="1"/>
  <c r="BK273"/>
  <c r="BG274" s="1"/>
  <c r="BI273"/>
  <c r="BH273" s="1"/>
  <c r="BR284" l="1"/>
  <c r="BN285" s="1"/>
  <c r="BP284"/>
  <c r="BO284" s="1"/>
  <c r="BD277"/>
  <c r="AZ278" s="1"/>
  <c r="BB277"/>
  <c r="BA277" s="1"/>
  <c r="AP277"/>
  <c r="AL278" s="1"/>
  <c r="AN277"/>
  <c r="AM277" s="1"/>
  <c r="AB277"/>
  <c r="X278" s="1"/>
  <c r="Z277"/>
  <c r="Y277" s="1"/>
  <c r="N277"/>
  <c r="J278" s="1"/>
  <c r="L277"/>
  <c r="K277" s="1"/>
  <c r="AW274"/>
  <c r="AS275" s="1"/>
  <c r="AU274"/>
  <c r="AT274" s="1"/>
  <c r="AI276"/>
  <c r="AE277" s="1"/>
  <c r="AG276"/>
  <c r="AF276" s="1"/>
  <c r="U276"/>
  <c r="Q277" s="1"/>
  <c r="S276"/>
  <c r="R276" s="1"/>
  <c r="BK274"/>
  <c r="BG275" s="1"/>
  <c r="BI274"/>
  <c r="BH274" s="1"/>
  <c r="G276"/>
  <c r="C277" s="1"/>
  <c r="E276"/>
  <c r="D276" s="1"/>
  <c r="BR285" l="1"/>
  <c r="BN286" s="1"/>
  <c r="BP285"/>
  <c r="BO285" s="1"/>
  <c r="BD278"/>
  <c r="AZ279" s="1"/>
  <c r="BB278"/>
  <c r="BA278" s="1"/>
  <c r="AP278"/>
  <c r="AL279" s="1"/>
  <c r="AN278"/>
  <c r="AM278" s="1"/>
  <c r="Z278"/>
  <c r="Y278" s="1"/>
  <c r="AB278"/>
  <c r="X279" s="1"/>
  <c r="N278"/>
  <c r="J279" s="1"/>
  <c r="L278"/>
  <c r="K278" s="1"/>
  <c r="AI277"/>
  <c r="AE278" s="1"/>
  <c r="AG277"/>
  <c r="AF277" s="1"/>
  <c r="BK275"/>
  <c r="BG276" s="1"/>
  <c r="BI275"/>
  <c r="BH275" s="1"/>
  <c r="G277"/>
  <c r="C278" s="1"/>
  <c r="E277"/>
  <c r="D277" s="1"/>
  <c r="U277"/>
  <c r="Q278" s="1"/>
  <c r="S277"/>
  <c r="R277" s="1"/>
  <c r="AW275"/>
  <c r="AS276" s="1"/>
  <c r="AU275"/>
  <c r="AT275" s="1"/>
  <c r="BR286" l="1"/>
  <c r="BN287" s="1"/>
  <c r="BP286"/>
  <c r="BO286" s="1"/>
  <c r="BD279"/>
  <c r="AZ280" s="1"/>
  <c r="BB279"/>
  <c r="BA279" s="1"/>
  <c r="AP279"/>
  <c r="AL280" s="1"/>
  <c r="AN279"/>
  <c r="AM279" s="1"/>
  <c r="AB279"/>
  <c r="X280" s="1"/>
  <c r="Z279"/>
  <c r="Y279" s="1"/>
  <c r="N279"/>
  <c r="J280" s="1"/>
  <c r="L279"/>
  <c r="K279" s="1"/>
  <c r="BK276"/>
  <c r="BG277" s="1"/>
  <c r="BI276"/>
  <c r="BH276" s="1"/>
  <c r="AI278"/>
  <c r="AE279" s="1"/>
  <c r="AG278"/>
  <c r="AF278" s="1"/>
  <c r="AW276"/>
  <c r="AS277" s="1"/>
  <c r="AU276"/>
  <c r="AT276" s="1"/>
  <c r="G278"/>
  <c r="C279" s="1"/>
  <c r="E278"/>
  <c r="D278" s="1"/>
  <c r="U278"/>
  <c r="Q279" s="1"/>
  <c r="S278"/>
  <c r="R278" s="1"/>
  <c r="BR287" l="1"/>
  <c r="BN288" s="1"/>
  <c r="BP287"/>
  <c r="BO287" s="1"/>
  <c r="BD280"/>
  <c r="AZ281" s="1"/>
  <c r="BB280"/>
  <c r="BA280" s="1"/>
  <c r="AP280"/>
  <c r="AL281" s="1"/>
  <c r="AN280"/>
  <c r="AM280" s="1"/>
  <c r="Z280"/>
  <c r="Y280" s="1"/>
  <c r="AB280"/>
  <c r="X281" s="1"/>
  <c r="N280"/>
  <c r="J281" s="1"/>
  <c r="L280"/>
  <c r="K280" s="1"/>
  <c r="AI279"/>
  <c r="AE280" s="1"/>
  <c r="AG279"/>
  <c r="AF279" s="1"/>
  <c r="BK277"/>
  <c r="BG278" s="1"/>
  <c r="BI277"/>
  <c r="BH277" s="1"/>
  <c r="G279"/>
  <c r="C280" s="1"/>
  <c r="E279"/>
  <c r="D279" s="1"/>
  <c r="U279"/>
  <c r="Q280" s="1"/>
  <c r="S279"/>
  <c r="R279" s="1"/>
  <c r="AW277"/>
  <c r="AS278" s="1"/>
  <c r="AU277"/>
  <c r="AT277" s="1"/>
  <c r="BR288" l="1"/>
  <c r="BN289" s="1"/>
  <c r="BP288"/>
  <c r="BO288" s="1"/>
  <c r="BB281"/>
  <c r="BA281" s="1"/>
  <c r="BD281"/>
  <c r="AZ282" s="1"/>
  <c r="AP281"/>
  <c r="AL282" s="1"/>
  <c r="AN281"/>
  <c r="AM281" s="1"/>
  <c r="AB281"/>
  <c r="X282" s="1"/>
  <c r="Z281"/>
  <c r="Y281" s="1"/>
  <c r="N281"/>
  <c r="J282" s="1"/>
  <c r="L281"/>
  <c r="K281" s="1"/>
  <c r="BK278"/>
  <c r="BG279" s="1"/>
  <c r="BI278"/>
  <c r="BH278" s="1"/>
  <c r="U280"/>
  <c r="Q281" s="1"/>
  <c r="S280"/>
  <c r="R280" s="1"/>
  <c r="G280"/>
  <c r="C281" s="1"/>
  <c r="E280"/>
  <c r="D280" s="1"/>
  <c r="AW278"/>
  <c r="AS279" s="1"/>
  <c r="AU278"/>
  <c r="AT278" s="1"/>
  <c r="AI280"/>
  <c r="AE281" s="1"/>
  <c r="AG280"/>
  <c r="AF280" s="1"/>
  <c r="BR289" l="1"/>
  <c r="BN290" s="1"/>
  <c r="BP289"/>
  <c r="BO289" s="1"/>
  <c r="BB282"/>
  <c r="BA282" s="1"/>
  <c r="BD282"/>
  <c r="AZ283" s="1"/>
  <c r="AN282"/>
  <c r="AM282" s="1"/>
  <c r="AP282"/>
  <c r="AL283" s="1"/>
  <c r="Z282"/>
  <c r="Y282" s="1"/>
  <c r="AB282"/>
  <c r="X283" s="1"/>
  <c r="N282"/>
  <c r="J283" s="1"/>
  <c r="L282"/>
  <c r="K282" s="1"/>
  <c r="U281"/>
  <c r="Q282" s="1"/>
  <c r="S281"/>
  <c r="R281" s="1"/>
  <c r="BK279"/>
  <c r="BG280" s="1"/>
  <c r="BI279"/>
  <c r="BH279" s="1"/>
  <c r="AI281"/>
  <c r="AE282" s="1"/>
  <c r="AG281"/>
  <c r="AF281" s="1"/>
  <c r="AW279"/>
  <c r="AS280" s="1"/>
  <c r="AU279"/>
  <c r="AT279" s="1"/>
  <c r="G281"/>
  <c r="C282" s="1"/>
  <c r="E281"/>
  <c r="D281" s="1"/>
  <c r="BP290" l="1"/>
  <c r="BO290" s="1"/>
  <c r="BR290"/>
  <c r="BN291" s="1"/>
  <c r="BB283"/>
  <c r="BA283" s="1"/>
  <c r="BD283"/>
  <c r="AZ284" s="1"/>
  <c r="AP283"/>
  <c r="AL284" s="1"/>
  <c r="AN283"/>
  <c r="AM283" s="1"/>
  <c r="Z283"/>
  <c r="Y283" s="1"/>
  <c r="AB283"/>
  <c r="X284" s="1"/>
  <c r="N283"/>
  <c r="J284" s="1"/>
  <c r="L283"/>
  <c r="K283" s="1"/>
  <c r="AW280"/>
  <c r="AS281" s="1"/>
  <c r="AU280"/>
  <c r="AT280" s="1"/>
  <c r="AI282"/>
  <c r="AE283" s="1"/>
  <c r="AG282"/>
  <c r="AF282" s="1"/>
  <c r="BK280"/>
  <c r="BG281" s="1"/>
  <c r="BI280"/>
  <c r="BH280" s="1"/>
  <c r="G282"/>
  <c r="C283" s="1"/>
  <c r="E282"/>
  <c r="D282" s="1"/>
  <c r="U282"/>
  <c r="Q283" s="1"/>
  <c r="S282"/>
  <c r="R282" s="1"/>
  <c r="BR291" l="1"/>
  <c r="BN292" s="1"/>
  <c r="BP291"/>
  <c r="BO291" s="1"/>
  <c r="BB284"/>
  <c r="BA284" s="1"/>
  <c r="BD284"/>
  <c r="AZ285" s="1"/>
  <c r="AP284"/>
  <c r="AL285" s="1"/>
  <c r="AN284"/>
  <c r="AM284" s="1"/>
  <c r="AB284"/>
  <c r="X285" s="1"/>
  <c r="Z284"/>
  <c r="Y284" s="1"/>
  <c r="N284"/>
  <c r="J285" s="1"/>
  <c r="L284"/>
  <c r="K284" s="1"/>
  <c r="BK281"/>
  <c r="BG282" s="1"/>
  <c r="BI281"/>
  <c r="BH281" s="1"/>
  <c r="U283"/>
  <c r="Q284" s="1"/>
  <c r="S283"/>
  <c r="R283" s="1"/>
  <c r="G283"/>
  <c r="C284" s="1"/>
  <c r="E283"/>
  <c r="D283" s="1"/>
  <c r="AI283"/>
  <c r="AE284" s="1"/>
  <c r="AG283"/>
  <c r="AF283" s="1"/>
  <c r="AW281"/>
  <c r="AS282" s="1"/>
  <c r="AU281"/>
  <c r="AT281" s="1"/>
  <c r="BP292" l="1"/>
  <c r="BO292" s="1"/>
  <c r="BR292"/>
  <c r="BN293" s="1"/>
  <c r="BD285"/>
  <c r="AZ286" s="1"/>
  <c r="BB285"/>
  <c r="BA285" s="1"/>
  <c r="AP285"/>
  <c r="AL286" s="1"/>
  <c r="AN285"/>
  <c r="AM285" s="1"/>
  <c r="Z285"/>
  <c r="Y285" s="1"/>
  <c r="AB285"/>
  <c r="X286" s="1"/>
  <c r="N285"/>
  <c r="J286" s="1"/>
  <c r="L285"/>
  <c r="K285" s="1"/>
  <c r="G284"/>
  <c r="C285" s="1"/>
  <c r="E284"/>
  <c r="D284" s="1"/>
  <c r="AW282"/>
  <c r="AS283" s="1"/>
  <c r="AU282"/>
  <c r="AT282" s="1"/>
  <c r="AI284"/>
  <c r="AE285" s="1"/>
  <c r="AG284"/>
  <c r="AF284" s="1"/>
  <c r="U284"/>
  <c r="Q285" s="1"/>
  <c r="S284"/>
  <c r="R284" s="1"/>
  <c r="BK282"/>
  <c r="BG283" s="1"/>
  <c r="BI282"/>
  <c r="BH282" s="1"/>
  <c r="BR293" l="1"/>
  <c r="BN294" s="1"/>
  <c r="BP293"/>
  <c r="BO293" s="1"/>
  <c r="BD286"/>
  <c r="AZ287" s="1"/>
  <c r="BB286"/>
  <c r="BA286" s="1"/>
  <c r="AP286"/>
  <c r="AL287" s="1"/>
  <c r="AN286"/>
  <c r="AM286" s="1"/>
  <c r="Z286"/>
  <c r="Y286" s="1"/>
  <c r="AB286"/>
  <c r="X287" s="1"/>
  <c r="N286"/>
  <c r="J287" s="1"/>
  <c r="L286"/>
  <c r="K286" s="1"/>
  <c r="AI285"/>
  <c r="AE286" s="1"/>
  <c r="AG285"/>
  <c r="AF285" s="1"/>
  <c r="AW283"/>
  <c r="AS284" s="1"/>
  <c r="AU283"/>
  <c r="AT283" s="1"/>
  <c r="G285"/>
  <c r="C286" s="1"/>
  <c r="E285"/>
  <c r="D285" s="1"/>
  <c r="BK283"/>
  <c r="BG284" s="1"/>
  <c r="BI283"/>
  <c r="BH283" s="1"/>
  <c r="U285"/>
  <c r="Q286" s="1"/>
  <c r="S285"/>
  <c r="R285" s="1"/>
  <c r="BR294" l="1"/>
  <c r="BN295" s="1"/>
  <c r="BP294"/>
  <c r="BO294" s="1"/>
  <c r="BB287"/>
  <c r="BA287" s="1"/>
  <c r="BD287"/>
  <c r="AZ288" s="1"/>
  <c r="AP287"/>
  <c r="AL288" s="1"/>
  <c r="AN287"/>
  <c r="AM287" s="1"/>
  <c r="Z287"/>
  <c r="Y287" s="1"/>
  <c r="AB287"/>
  <c r="X288" s="1"/>
  <c r="N287"/>
  <c r="J288" s="1"/>
  <c r="L287"/>
  <c r="K287" s="1"/>
  <c r="G286"/>
  <c r="C287" s="1"/>
  <c r="E286"/>
  <c r="D286" s="1"/>
  <c r="AW284"/>
  <c r="AS285" s="1"/>
  <c r="AU284"/>
  <c r="AT284" s="1"/>
  <c r="U286"/>
  <c r="Q287" s="1"/>
  <c r="S286"/>
  <c r="R286" s="1"/>
  <c r="BK284"/>
  <c r="BG285" s="1"/>
  <c r="BI284"/>
  <c r="BH284" s="1"/>
  <c r="AI286"/>
  <c r="AE287" s="1"/>
  <c r="AG286"/>
  <c r="AF286" s="1"/>
  <c r="BR295" l="1"/>
  <c r="BN296" s="1"/>
  <c r="BP295"/>
  <c r="BO295" s="1"/>
  <c r="BD288"/>
  <c r="AZ289" s="1"/>
  <c r="BB288"/>
  <c r="BA288" s="1"/>
  <c r="AN288"/>
  <c r="AM288" s="1"/>
  <c r="AP288"/>
  <c r="AL289" s="1"/>
  <c r="AB288"/>
  <c r="X289" s="1"/>
  <c r="Z288"/>
  <c r="Y288" s="1"/>
  <c r="N288"/>
  <c r="J289" s="1"/>
  <c r="L288"/>
  <c r="K288" s="1"/>
  <c r="AW285"/>
  <c r="AS286" s="1"/>
  <c r="AU285"/>
  <c r="AT285" s="1"/>
  <c r="AI287"/>
  <c r="AE288" s="1"/>
  <c r="AG287"/>
  <c r="AF287" s="1"/>
  <c r="G287"/>
  <c r="C288" s="1"/>
  <c r="E287"/>
  <c r="D287" s="1"/>
  <c r="U287"/>
  <c r="Q288" s="1"/>
  <c r="S287"/>
  <c r="R287" s="1"/>
  <c r="BK285"/>
  <c r="BG286" s="1"/>
  <c r="BI285"/>
  <c r="BH285" s="1"/>
  <c r="BR296" l="1"/>
  <c r="BN297" s="1"/>
  <c r="BP296"/>
  <c r="BO296" s="1"/>
  <c r="BD289"/>
  <c r="AZ290" s="1"/>
  <c r="BB289"/>
  <c r="BA289" s="1"/>
  <c r="AP289"/>
  <c r="AL290" s="1"/>
  <c r="AN289"/>
  <c r="AM289" s="1"/>
  <c r="Z289"/>
  <c r="Y289" s="1"/>
  <c r="AB289"/>
  <c r="X290" s="1"/>
  <c r="N289"/>
  <c r="J290" s="1"/>
  <c r="L289"/>
  <c r="K289" s="1"/>
  <c r="G288"/>
  <c r="C289" s="1"/>
  <c r="E288"/>
  <c r="D288" s="1"/>
  <c r="AI288"/>
  <c r="AE289" s="1"/>
  <c r="AG288"/>
  <c r="AF288" s="1"/>
  <c r="U288"/>
  <c r="Q289" s="1"/>
  <c r="S288"/>
  <c r="R288" s="1"/>
  <c r="BK286"/>
  <c r="BG287" s="1"/>
  <c r="BI286"/>
  <c r="BH286" s="1"/>
  <c r="AW286"/>
  <c r="AS287" s="1"/>
  <c r="AU286"/>
  <c r="AT286" s="1"/>
  <c r="BP297" l="1"/>
  <c r="BO297" s="1"/>
  <c r="BR297"/>
  <c r="BN298" s="1"/>
  <c r="BB290"/>
  <c r="BA290" s="1"/>
  <c r="BD290"/>
  <c r="AZ291" s="1"/>
  <c r="AP290"/>
  <c r="AL291" s="1"/>
  <c r="AN290"/>
  <c r="AM290" s="1"/>
  <c r="AB290"/>
  <c r="X291" s="1"/>
  <c r="Z290"/>
  <c r="Y290" s="1"/>
  <c r="N290"/>
  <c r="J291" s="1"/>
  <c r="L290"/>
  <c r="K290" s="1"/>
  <c r="AI289"/>
  <c r="AE290" s="1"/>
  <c r="AG289"/>
  <c r="AF289" s="1"/>
  <c r="BK287"/>
  <c r="BG288" s="1"/>
  <c r="BI287"/>
  <c r="BH287" s="1"/>
  <c r="AW287"/>
  <c r="AS288" s="1"/>
  <c r="AU287"/>
  <c r="AT287" s="1"/>
  <c r="U289"/>
  <c r="Q290" s="1"/>
  <c r="S289"/>
  <c r="R289" s="1"/>
  <c r="G289"/>
  <c r="C290" s="1"/>
  <c r="E289"/>
  <c r="D289" s="1"/>
  <c r="BP298" l="1"/>
  <c r="BO298" s="1"/>
  <c r="BR298"/>
  <c r="BN299" s="1"/>
  <c r="BD291"/>
  <c r="AZ292" s="1"/>
  <c r="BB291"/>
  <c r="BA291" s="1"/>
  <c r="AN291"/>
  <c r="AM291" s="1"/>
  <c r="AP291"/>
  <c r="AL292" s="1"/>
  <c r="AB291"/>
  <c r="X292" s="1"/>
  <c r="Z291"/>
  <c r="Y291" s="1"/>
  <c r="N291"/>
  <c r="J292" s="1"/>
  <c r="L291"/>
  <c r="K291" s="1"/>
  <c r="AW288"/>
  <c r="AS289" s="1"/>
  <c r="AU288"/>
  <c r="AT288" s="1"/>
  <c r="AI290"/>
  <c r="AE291" s="1"/>
  <c r="AG290"/>
  <c r="AF290" s="1"/>
  <c r="G290"/>
  <c r="C291" s="1"/>
  <c r="E290"/>
  <c r="D290" s="1"/>
  <c r="U290"/>
  <c r="Q291" s="1"/>
  <c r="S290"/>
  <c r="R290" s="1"/>
  <c r="BK288"/>
  <c r="BG289" s="1"/>
  <c r="BI288"/>
  <c r="BH288" s="1"/>
  <c r="BR299" l="1"/>
  <c r="BN300" s="1"/>
  <c r="BP299"/>
  <c r="BO299" s="1"/>
  <c r="BD292"/>
  <c r="AZ293" s="1"/>
  <c r="BB292"/>
  <c r="BA292" s="1"/>
  <c r="AP292"/>
  <c r="AL293" s="1"/>
  <c r="AN292"/>
  <c r="AM292" s="1"/>
  <c r="AB292"/>
  <c r="X293" s="1"/>
  <c r="Z292"/>
  <c r="Y292" s="1"/>
  <c r="N292"/>
  <c r="J293" s="1"/>
  <c r="L292"/>
  <c r="K292" s="1"/>
  <c r="AI291"/>
  <c r="AE292" s="1"/>
  <c r="AG291"/>
  <c r="AF291" s="1"/>
  <c r="G291"/>
  <c r="C292" s="1"/>
  <c r="E291"/>
  <c r="D291" s="1"/>
  <c r="U291"/>
  <c r="Q292" s="1"/>
  <c r="S291"/>
  <c r="R291" s="1"/>
  <c r="BK289"/>
  <c r="BG290" s="1"/>
  <c r="BI289"/>
  <c r="BH289" s="1"/>
  <c r="AW289"/>
  <c r="AS290" s="1"/>
  <c r="AU289"/>
  <c r="AT289" s="1"/>
  <c r="BR300" l="1"/>
  <c r="BN301" s="1"/>
  <c r="BP300"/>
  <c r="BO300" s="1"/>
  <c r="BD293"/>
  <c r="AZ294" s="1"/>
  <c r="BB293"/>
  <c r="BA293" s="1"/>
  <c r="AP293"/>
  <c r="AL294" s="1"/>
  <c r="AN293"/>
  <c r="AM293" s="1"/>
  <c r="AB293"/>
  <c r="X294" s="1"/>
  <c r="Z293"/>
  <c r="Y293" s="1"/>
  <c r="N293"/>
  <c r="J294" s="1"/>
  <c r="L293"/>
  <c r="K293" s="1"/>
  <c r="AW290"/>
  <c r="AS291" s="1"/>
  <c r="AU290"/>
  <c r="AT290" s="1"/>
  <c r="AI292"/>
  <c r="AE293" s="1"/>
  <c r="AG292"/>
  <c r="AF292" s="1"/>
  <c r="U292"/>
  <c r="Q293" s="1"/>
  <c r="S292"/>
  <c r="R292" s="1"/>
  <c r="BK290"/>
  <c r="BG291" s="1"/>
  <c r="BI290"/>
  <c r="BH290" s="1"/>
  <c r="G292"/>
  <c r="C293" s="1"/>
  <c r="E292"/>
  <c r="D292" s="1"/>
  <c r="BR301" l="1"/>
  <c r="BN302" s="1"/>
  <c r="BP301"/>
  <c r="BO301" s="1"/>
  <c r="BD294"/>
  <c r="AZ295" s="1"/>
  <c r="BB294"/>
  <c r="BA294" s="1"/>
  <c r="AN294"/>
  <c r="AM294" s="1"/>
  <c r="AP294"/>
  <c r="AL295" s="1"/>
  <c r="AB294"/>
  <c r="X295" s="1"/>
  <c r="Z294"/>
  <c r="Y294" s="1"/>
  <c r="L294"/>
  <c r="K294" s="1"/>
  <c r="N294"/>
  <c r="J295" s="1"/>
  <c r="BK291"/>
  <c r="BG292" s="1"/>
  <c r="BI291"/>
  <c r="BH291" s="1"/>
  <c r="AW291"/>
  <c r="AS292" s="1"/>
  <c r="AU291"/>
  <c r="AT291" s="1"/>
  <c r="AI293"/>
  <c r="AE294" s="1"/>
  <c r="AG293"/>
  <c r="AF293" s="1"/>
  <c r="G293"/>
  <c r="C294" s="1"/>
  <c r="E293"/>
  <c r="D293" s="1"/>
  <c r="U293"/>
  <c r="Q294" s="1"/>
  <c r="S293"/>
  <c r="R293" s="1"/>
  <c r="BR302" l="1"/>
  <c r="BN303" s="1"/>
  <c r="BP302"/>
  <c r="BO302" s="1"/>
  <c r="BD295"/>
  <c r="AZ296" s="1"/>
  <c r="BB295"/>
  <c r="BA295" s="1"/>
  <c r="AN295"/>
  <c r="AM295" s="1"/>
  <c r="AP295"/>
  <c r="AL296" s="1"/>
  <c r="Z295"/>
  <c r="Y295" s="1"/>
  <c r="AB295"/>
  <c r="X296" s="1"/>
  <c r="N295"/>
  <c r="J296" s="1"/>
  <c r="L295"/>
  <c r="K295" s="1"/>
  <c r="AW292"/>
  <c r="AS293" s="1"/>
  <c r="AU292"/>
  <c r="AT292" s="1"/>
  <c r="G294"/>
  <c r="C295" s="1"/>
  <c r="E294"/>
  <c r="D294" s="1"/>
  <c r="AI294"/>
  <c r="AE295" s="1"/>
  <c r="AG294"/>
  <c r="AF294" s="1"/>
  <c r="U294"/>
  <c r="Q295" s="1"/>
  <c r="S294"/>
  <c r="R294" s="1"/>
  <c r="BK292"/>
  <c r="BG293" s="1"/>
  <c r="BI292"/>
  <c r="BH292" s="1"/>
  <c r="BR303" l="1"/>
  <c r="BN304" s="1"/>
  <c r="BP303"/>
  <c r="BO303" s="1"/>
  <c r="BD296"/>
  <c r="AZ297" s="1"/>
  <c r="BB296"/>
  <c r="BA296" s="1"/>
  <c r="AP296"/>
  <c r="AL297" s="1"/>
  <c r="AN296"/>
  <c r="AM296" s="1"/>
  <c r="AB296"/>
  <c r="X297" s="1"/>
  <c r="Z296"/>
  <c r="Y296" s="1"/>
  <c r="N296"/>
  <c r="J297" s="1"/>
  <c r="L296"/>
  <c r="K296" s="1"/>
  <c r="BK293"/>
  <c r="BG294" s="1"/>
  <c r="BI293"/>
  <c r="BH293" s="1"/>
  <c r="AW293"/>
  <c r="AS294" s="1"/>
  <c r="AU293"/>
  <c r="AT293" s="1"/>
  <c r="AI295"/>
  <c r="AE296" s="1"/>
  <c r="AG295"/>
  <c r="AF295" s="1"/>
  <c r="U295"/>
  <c r="Q296" s="1"/>
  <c r="S295"/>
  <c r="R295" s="1"/>
  <c r="G295"/>
  <c r="C296" s="1"/>
  <c r="E295"/>
  <c r="D295" s="1"/>
  <c r="BP304" l="1"/>
  <c r="BO304" s="1"/>
  <c r="BR304"/>
  <c r="BN305" s="1"/>
  <c r="BD297"/>
  <c r="AZ298" s="1"/>
  <c r="BB297"/>
  <c r="BA297" s="1"/>
  <c r="AP297"/>
  <c r="AL298" s="1"/>
  <c r="AN297"/>
  <c r="AM297" s="1"/>
  <c r="AB297"/>
  <c r="X298" s="1"/>
  <c r="Z297"/>
  <c r="Y297" s="1"/>
  <c r="N297"/>
  <c r="J298" s="1"/>
  <c r="L297"/>
  <c r="K297" s="1"/>
  <c r="U296"/>
  <c r="Q297" s="1"/>
  <c r="S296"/>
  <c r="R296" s="1"/>
  <c r="BK294"/>
  <c r="BG295" s="1"/>
  <c r="BI294"/>
  <c r="BH294" s="1"/>
  <c r="AW294"/>
  <c r="AS295" s="1"/>
  <c r="AU294"/>
  <c r="AT294" s="1"/>
  <c r="G296"/>
  <c r="C297" s="1"/>
  <c r="E296"/>
  <c r="D296" s="1"/>
  <c r="AI296"/>
  <c r="AE297" s="1"/>
  <c r="AG296"/>
  <c r="AF296" s="1"/>
  <c r="BR305" l="1"/>
  <c r="BN306" s="1"/>
  <c r="BP305"/>
  <c r="BO305" s="1"/>
  <c r="BD298"/>
  <c r="AZ299" s="1"/>
  <c r="BB298"/>
  <c r="BA298" s="1"/>
  <c r="AN298"/>
  <c r="AM298" s="1"/>
  <c r="AP298"/>
  <c r="AL299" s="1"/>
  <c r="Z298"/>
  <c r="Y298" s="1"/>
  <c r="AB298"/>
  <c r="X299" s="1"/>
  <c r="N298"/>
  <c r="J299" s="1"/>
  <c r="L298"/>
  <c r="K298" s="1"/>
  <c r="U297"/>
  <c r="Q298" s="1"/>
  <c r="S297"/>
  <c r="R297" s="1"/>
  <c r="G297"/>
  <c r="C298" s="1"/>
  <c r="E297"/>
  <c r="D297" s="1"/>
  <c r="BK295"/>
  <c r="BG296" s="1"/>
  <c r="BI295"/>
  <c r="BH295" s="1"/>
  <c r="AI297"/>
  <c r="AE298" s="1"/>
  <c r="AG297"/>
  <c r="AF297" s="1"/>
  <c r="AW295"/>
  <c r="AS296" s="1"/>
  <c r="AU295"/>
  <c r="AT295" s="1"/>
  <c r="BR306" l="1"/>
  <c r="BN307" s="1"/>
  <c r="BP306"/>
  <c r="BO306" s="1"/>
  <c r="BD299"/>
  <c r="AZ300" s="1"/>
  <c r="BB299"/>
  <c r="BA299" s="1"/>
  <c r="AN299"/>
  <c r="AM299" s="1"/>
  <c r="AP299"/>
  <c r="AL300" s="1"/>
  <c r="AB299"/>
  <c r="X300" s="1"/>
  <c r="Z299"/>
  <c r="Y299" s="1"/>
  <c r="N299"/>
  <c r="J300" s="1"/>
  <c r="L299"/>
  <c r="K299" s="1"/>
  <c r="AI298"/>
  <c r="AE299" s="1"/>
  <c r="AG298"/>
  <c r="AF298" s="1"/>
  <c r="BK296"/>
  <c r="BG297" s="1"/>
  <c r="BI296"/>
  <c r="BH296" s="1"/>
  <c r="G298"/>
  <c r="C299" s="1"/>
  <c r="E298"/>
  <c r="D298" s="1"/>
  <c r="AW296"/>
  <c r="AS297" s="1"/>
  <c r="AU296"/>
  <c r="AT296" s="1"/>
  <c r="U298"/>
  <c r="Q299" s="1"/>
  <c r="S298"/>
  <c r="R298" s="1"/>
  <c r="BP307" l="1"/>
  <c r="BO307" s="1"/>
  <c r="BR307"/>
  <c r="BN308" s="1"/>
  <c r="BD300"/>
  <c r="AZ301" s="1"/>
  <c r="BB300"/>
  <c r="BA300" s="1"/>
  <c r="AP300"/>
  <c r="AL301" s="1"/>
  <c r="AN300"/>
  <c r="AM300" s="1"/>
  <c r="AB300"/>
  <c r="X301" s="1"/>
  <c r="Z300"/>
  <c r="Y300" s="1"/>
  <c r="N300"/>
  <c r="J301" s="1"/>
  <c r="L300"/>
  <c r="K300" s="1"/>
  <c r="BK297"/>
  <c r="BG298" s="1"/>
  <c r="BI297"/>
  <c r="BH297" s="1"/>
  <c r="AI299"/>
  <c r="AE300" s="1"/>
  <c r="AG299"/>
  <c r="AF299" s="1"/>
  <c r="G299"/>
  <c r="C300" s="1"/>
  <c r="E299"/>
  <c r="D299" s="1"/>
  <c r="U299"/>
  <c r="Q300" s="1"/>
  <c r="S299"/>
  <c r="R299" s="1"/>
  <c r="AW297"/>
  <c r="AS298" s="1"/>
  <c r="AU297"/>
  <c r="AT297" s="1"/>
  <c r="BR308" l="1"/>
  <c r="BN309" s="1"/>
  <c r="BP308"/>
  <c r="BO308" s="1"/>
  <c r="BD301"/>
  <c r="AZ302" s="1"/>
  <c r="BB301"/>
  <c r="BA301" s="1"/>
  <c r="AP301"/>
  <c r="AL302" s="1"/>
  <c r="AN301"/>
  <c r="AM301" s="1"/>
  <c r="AB301"/>
  <c r="X302" s="1"/>
  <c r="Z301"/>
  <c r="Y301" s="1"/>
  <c r="N301"/>
  <c r="J302" s="1"/>
  <c r="L301"/>
  <c r="K301" s="1"/>
  <c r="AI300"/>
  <c r="AE301" s="1"/>
  <c r="AG300"/>
  <c r="AF300" s="1"/>
  <c r="AW298"/>
  <c r="AS299" s="1"/>
  <c r="AU298"/>
  <c r="AT298" s="1"/>
  <c r="G300"/>
  <c r="C301" s="1"/>
  <c r="E300"/>
  <c r="D300" s="1"/>
  <c r="U300"/>
  <c r="Q301" s="1"/>
  <c r="S300"/>
  <c r="R300" s="1"/>
  <c r="BK298"/>
  <c r="BG299" s="1"/>
  <c r="BI298"/>
  <c r="BH298" s="1"/>
  <c r="BR309" l="1"/>
  <c r="BN310" s="1"/>
  <c r="BP309"/>
  <c r="BO309" s="1"/>
  <c r="BD302"/>
  <c r="AZ303" s="1"/>
  <c r="BB302"/>
  <c r="BA302" s="1"/>
  <c r="AP302"/>
  <c r="AL303" s="1"/>
  <c r="AN302"/>
  <c r="AM302" s="1"/>
  <c r="AB302"/>
  <c r="X303" s="1"/>
  <c r="Z302"/>
  <c r="Y302" s="1"/>
  <c r="N302"/>
  <c r="J303" s="1"/>
  <c r="L302"/>
  <c r="K302" s="1"/>
  <c r="G301"/>
  <c r="C302" s="1"/>
  <c r="E301"/>
  <c r="D301" s="1"/>
  <c r="AW299"/>
  <c r="AS300" s="1"/>
  <c r="AU299"/>
  <c r="AT299" s="1"/>
  <c r="BK299"/>
  <c r="BG300" s="1"/>
  <c r="BI299"/>
  <c r="BH299" s="1"/>
  <c r="U301"/>
  <c r="Q302" s="1"/>
  <c r="S301"/>
  <c r="R301" s="1"/>
  <c r="AI301"/>
  <c r="AE302" s="1"/>
  <c r="AG301"/>
  <c r="AF301" s="1"/>
  <c r="BR310" l="1"/>
  <c r="BN311" s="1"/>
  <c r="BP310"/>
  <c r="BO310" s="1"/>
  <c r="BD303"/>
  <c r="AZ304" s="1"/>
  <c r="BB303"/>
  <c r="BA303" s="1"/>
  <c r="AP303"/>
  <c r="AL304" s="1"/>
  <c r="AN303"/>
  <c r="AM303" s="1"/>
  <c r="AB303"/>
  <c r="X304" s="1"/>
  <c r="Z303"/>
  <c r="Y303" s="1"/>
  <c r="N303"/>
  <c r="J304" s="1"/>
  <c r="L303"/>
  <c r="K303" s="1"/>
  <c r="BK300"/>
  <c r="BG301" s="1"/>
  <c r="BI300"/>
  <c r="BH300" s="1"/>
  <c r="AW300"/>
  <c r="AS301" s="1"/>
  <c r="AU300"/>
  <c r="AT300" s="1"/>
  <c r="U302"/>
  <c r="Q303" s="1"/>
  <c r="S302"/>
  <c r="R302" s="1"/>
  <c r="G302"/>
  <c r="C303" s="1"/>
  <c r="E302"/>
  <c r="D302" s="1"/>
  <c r="AI302"/>
  <c r="AE303" s="1"/>
  <c r="AG302"/>
  <c r="AF302" s="1"/>
  <c r="BP311" l="1"/>
  <c r="BO311" s="1"/>
  <c r="BR311"/>
  <c r="BN312" s="1"/>
  <c r="BB304"/>
  <c r="BA304" s="1"/>
  <c r="BD304"/>
  <c r="AZ305" s="1"/>
  <c r="AN304"/>
  <c r="AM304" s="1"/>
  <c r="AP304"/>
  <c r="AL305" s="1"/>
  <c r="Z304"/>
  <c r="Y304" s="1"/>
  <c r="AB304"/>
  <c r="X305" s="1"/>
  <c r="L304"/>
  <c r="K304" s="1"/>
  <c r="N304"/>
  <c r="J305" s="1"/>
  <c r="G303"/>
  <c r="C304" s="1"/>
  <c r="E303"/>
  <c r="D303" s="1"/>
  <c r="AW301"/>
  <c r="AS302" s="1"/>
  <c r="AU301"/>
  <c r="AT301" s="1"/>
  <c r="AI303"/>
  <c r="AE304" s="1"/>
  <c r="AG303"/>
  <c r="AF303" s="1"/>
  <c r="U303"/>
  <c r="Q304" s="1"/>
  <c r="S303"/>
  <c r="R303" s="1"/>
  <c r="BK301"/>
  <c r="BG302" s="1"/>
  <c r="BI301"/>
  <c r="BH301" s="1"/>
  <c r="BP312" l="1"/>
  <c r="BO312" s="1"/>
  <c r="BR312"/>
  <c r="BN313" s="1"/>
  <c r="BB305"/>
  <c r="BA305" s="1"/>
  <c r="BD305"/>
  <c r="AZ306" s="1"/>
  <c r="AP305"/>
  <c r="AL306" s="1"/>
  <c r="AN305"/>
  <c r="AM305" s="1"/>
  <c r="AB305"/>
  <c r="X306" s="1"/>
  <c r="Z305"/>
  <c r="Y305" s="1"/>
  <c r="L305"/>
  <c r="K305" s="1"/>
  <c r="N305"/>
  <c r="J306" s="1"/>
  <c r="AW302"/>
  <c r="AS303" s="1"/>
  <c r="AU302"/>
  <c r="AT302" s="1"/>
  <c r="AI304"/>
  <c r="AE305" s="1"/>
  <c r="AG304"/>
  <c r="AF304" s="1"/>
  <c r="BK302"/>
  <c r="BG303" s="1"/>
  <c r="BI302"/>
  <c r="BH302" s="1"/>
  <c r="U304"/>
  <c r="Q305" s="1"/>
  <c r="S304"/>
  <c r="R304" s="1"/>
  <c r="G304"/>
  <c r="C305" s="1"/>
  <c r="E304"/>
  <c r="D304" s="1"/>
  <c r="BP313" l="1"/>
  <c r="BO313" s="1"/>
  <c r="BR313"/>
  <c r="BN314" s="1"/>
  <c r="BB306"/>
  <c r="BA306" s="1"/>
  <c r="BD306"/>
  <c r="AZ307" s="1"/>
  <c r="AP306"/>
  <c r="AL307" s="1"/>
  <c r="AN306"/>
  <c r="AM306" s="1"/>
  <c r="AB306"/>
  <c r="X307" s="1"/>
  <c r="Z306"/>
  <c r="Y306" s="1"/>
  <c r="N306"/>
  <c r="J307" s="1"/>
  <c r="L306"/>
  <c r="K306" s="1"/>
  <c r="U305"/>
  <c r="Q306" s="1"/>
  <c r="S305"/>
  <c r="R305" s="1"/>
  <c r="AI305"/>
  <c r="AE306" s="1"/>
  <c r="AG305"/>
  <c r="AF305" s="1"/>
  <c r="G305"/>
  <c r="C306" s="1"/>
  <c r="E305"/>
  <c r="D305" s="1"/>
  <c r="BK303"/>
  <c r="BG304" s="1"/>
  <c r="BI303"/>
  <c r="BH303" s="1"/>
  <c r="AW303"/>
  <c r="AS304" s="1"/>
  <c r="AU303"/>
  <c r="AT303" s="1"/>
  <c r="BR314" l="1"/>
  <c r="BN315" s="1"/>
  <c r="BP314"/>
  <c r="BO314" s="1"/>
  <c r="BB307"/>
  <c r="BA307" s="1"/>
  <c r="BD307"/>
  <c r="AZ308" s="1"/>
  <c r="AP307"/>
  <c r="AL308" s="1"/>
  <c r="AN307"/>
  <c r="AM307" s="1"/>
  <c r="AB307"/>
  <c r="X308" s="1"/>
  <c r="Z307"/>
  <c r="Y307" s="1"/>
  <c r="L307"/>
  <c r="K307" s="1"/>
  <c r="N307"/>
  <c r="J308" s="1"/>
  <c r="AW304"/>
  <c r="AS305" s="1"/>
  <c r="AU304"/>
  <c r="AT304" s="1"/>
  <c r="G306"/>
  <c r="C307" s="1"/>
  <c r="E306"/>
  <c r="D306" s="1"/>
  <c r="AI306"/>
  <c r="AE307" s="1"/>
  <c r="AG306"/>
  <c r="AF306" s="1"/>
  <c r="BK304"/>
  <c r="BG305" s="1"/>
  <c r="BI304"/>
  <c r="BH304" s="1"/>
  <c r="U306"/>
  <c r="Q307" s="1"/>
  <c r="S306"/>
  <c r="R306" s="1"/>
  <c r="BP315" l="1"/>
  <c r="BO315" s="1"/>
  <c r="BR315"/>
  <c r="BN316" s="1"/>
  <c r="BB308"/>
  <c r="BA308" s="1"/>
  <c r="BD308"/>
  <c r="AZ309" s="1"/>
  <c r="AP308"/>
  <c r="AL309" s="1"/>
  <c r="AN308"/>
  <c r="AM308" s="1"/>
  <c r="AB308"/>
  <c r="X309" s="1"/>
  <c r="Z308"/>
  <c r="Y308" s="1"/>
  <c r="L308"/>
  <c r="K308" s="1"/>
  <c r="N308"/>
  <c r="J309" s="1"/>
  <c r="BK305"/>
  <c r="BG306" s="1"/>
  <c r="BI305"/>
  <c r="BH305" s="1"/>
  <c r="AI307"/>
  <c r="AE308" s="1"/>
  <c r="AG307"/>
  <c r="AF307" s="1"/>
  <c r="AW305"/>
  <c r="AS306" s="1"/>
  <c r="AU305"/>
  <c r="AT305" s="1"/>
  <c r="U307"/>
  <c r="Q308" s="1"/>
  <c r="S307"/>
  <c r="R307" s="1"/>
  <c r="G307"/>
  <c r="C308" s="1"/>
  <c r="E307"/>
  <c r="D307" s="1"/>
  <c r="BR316" l="1"/>
  <c r="BN317" s="1"/>
  <c r="BP316"/>
  <c r="BO316" s="1"/>
  <c r="BD309"/>
  <c r="AZ310" s="1"/>
  <c r="BB309"/>
  <c r="BA309" s="1"/>
  <c r="AP309"/>
  <c r="AL310" s="1"/>
  <c r="AN309"/>
  <c r="AM309" s="1"/>
  <c r="AB309"/>
  <c r="X310" s="1"/>
  <c r="Z309"/>
  <c r="Y309" s="1"/>
  <c r="N309"/>
  <c r="J310" s="1"/>
  <c r="L309"/>
  <c r="K309" s="1"/>
  <c r="U308"/>
  <c r="Q309" s="1"/>
  <c r="S308"/>
  <c r="R308" s="1"/>
  <c r="AI308"/>
  <c r="AE309" s="1"/>
  <c r="AG308"/>
  <c r="AF308" s="1"/>
  <c r="G308"/>
  <c r="C309" s="1"/>
  <c r="E308"/>
  <c r="D308" s="1"/>
  <c r="AW306"/>
  <c r="AS307" s="1"/>
  <c r="AU306"/>
  <c r="AT306" s="1"/>
  <c r="BK306"/>
  <c r="BG307" s="1"/>
  <c r="BI306"/>
  <c r="BH306" s="1"/>
  <c r="BR317" l="1"/>
  <c r="BN318" s="1"/>
  <c r="BP317"/>
  <c r="BO317" s="1"/>
  <c r="BD310"/>
  <c r="AZ311" s="1"/>
  <c r="BB310"/>
  <c r="BA310" s="1"/>
  <c r="AP310"/>
  <c r="AL311" s="1"/>
  <c r="AN310"/>
  <c r="AM310" s="1"/>
  <c r="AB310"/>
  <c r="X311" s="1"/>
  <c r="Z310"/>
  <c r="Y310" s="1"/>
  <c r="N310"/>
  <c r="J311" s="1"/>
  <c r="L310"/>
  <c r="K310" s="1"/>
  <c r="AI309"/>
  <c r="AE310" s="1"/>
  <c r="AG309"/>
  <c r="AF309" s="1"/>
  <c r="BK307"/>
  <c r="BG308" s="1"/>
  <c r="BI307"/>
  <c r="BH307" s="1"/>
  <c r="G309"/>
  <c r="C310" s="1"/>
  <c r="E309"/>
  <c r="D309" s="1"/>
  <c r="AW307"/>
  <c r="AS308" s="1"/>
  <c r="AU307"/>
  <c r="AT307" s="1"/>
  <c r="U309"/>
  <c r="Q310" s="1"/>
  <c r="S309"/>
  <c r="R309" s="1"/>
  <c r="BP318" l="1"/>
  <c r="BO318" s="1"/>
  <c r="BR318"/>
  <c r="BN319" s="1"/>
  <c r="BD311"/>
  <c r="AZ312" s="1"/>
  <c r="BB311"/>
  <c r="BA311" s="1"/>
  <c r="AP311"/>
  <c r="AL312" s="1"/>
  <c r="AN311"/>
  <c r="AM311" s="1"/>
  <c r="AB311"/>
  <c r="X312" s="1"/>
  <c r="Z311"/>
  <c r="Y311" s="1"/>
  <c r="L311"/>
  <c r="K311" s="1"/>
  <c r="N311"/>
  <c r="J312" s="1"/>
  <c r="AI310"/>
  <c r="AE311" s="1"/>
  <c r="AG310"/>
  <c r="AF310" s="1"/>
  <c r="G310"/>
  <c r="C311" s="1"/>
  <c r="E310"/>
  <c r="D310" s="1"/>
  <c r="AW308"/>
  <c r="AS309" s="1"/>
  <c r="AU308"/>
  <c r="AT308" s="1"/>
  <c r="U310"/>
  <c r="Q311" s="1"/>
  <c r="S310"/>
  <c r="R310" s="1"/>
  <c r="BK308"/>
  <c r="BG309" s="1"/>
  <c r="BI308"/>
  <c r="BH308" s="1"/>
  <c r="BR319" l="1"/>
  <c r="BN320" s="1"/>
  <c r="BP319"/>
  <c r="BO319" s="1"/>
  <c r="BD312"/>
  <c r="AZ313" s="1"/>
  <c r="BB312"/>
  <c r="BA312" s="1"/>
  <c r="AN312"/>
  <c r="AM312" s="1"/>
  <c r="AP312"/>
  <c r="AL313" s="1"/>
  <c r="Z312"/>
  <c r="Y312" s="1"/>
  <c r="AB312"/>
  <c r="X313" s="1"/>
  <c r="L312"/>
  <c r="K312" s="1"/>
  <c r="N312"/>
  <c r="J313" s="1"/>
  <c r="G311"/>
  <c r="C312" s="1"/>
  <c r="E311"/>
  <c r="D311" s="1"/>
  <c r="U311"/>
  <c r="Q312" s="1"/>
  <c r="S311"/>
  <c r="R311" s="1"/>
  <c r="BK309"/>
  <c r="BG310" s="1"/>
  <c r="BI309"/>
  <c r="BH309" s="1"/>
  <c r="AW309"/>
  <c r="AS310" s="1"/>
  <c r="AU309"/>
  <c r="AT309" s="1"/>
  <c r="AI311"/>
  <c r="AE312" s="1"/>
  <c r="AG311"/>
  <c r="AF311" s="1"/>
  <c r="BR320" l="1"/>
  <c r="BN321" s="1"/>
  <c r="BP320"/>
  <c r="BO320" s="1"/>
  <c r="BB313"/>
  <c r="BA313" s="1"/>
  <c r="BD313"/>
  <c r="AZ314" s="1"/>
  <c r="AN313"/>
  <c r="AM313" s="1"/>
  <c r="AP313"/>
  <c r="AL314" s="1"/>
  <c r="Z313"/>
  <c r="Y313" s="1"/>
  <c r="AB313"/>
  <c r="X314" s="1"/>
  <c r="N313"/>
  <c r="J314" s="1"/>
  <c r="L313"/>
  <c r="K313" s="1"/>
  <c r="BK310"/>
  <c r="BG311" s="1"/>
  <c r="BI310"/>
  <c r="BH310" s="1"/>
  <c r="U312"/>
  <c r="Q313" s="1"/>
  <c r="S312"/>
  <c r="R312" s="1"/>
  <c r="AI312"/>
  <c r="AE313" s="1"/>
  <c r="AG312"/>
  <c r="AF312" s="1"/>
  <c r="AW310"/>
  <c r="AS311" s="1"/>
  <c r="AU310"/>
  <c r="AT310" s="1"/>
  <c r="G312"/>
  <c r="C313" s="1"/>
  <c r="E312"/>
  <c r="D312" s="1"/>
  <c r="BP321" l="1"/>
  <c r="BO321" s="1"/>
  <c r="BR321"/>
  <c r="BN322" s="1"/>
  <c r="BD314"/>
  <c r="AZ315" s="1"/>
  <c r="BB314"/>
  <c r="BA314" s="1"/>
  <c r="AP314"/>
  <c r="AL315" s="1"/>
  <c r="AN314"/>
  <c r="AM314" s="1"/>
  <c r="Z314"/>
  <c r="Y314" s="1"/>
  <c r="AB314"/>
  <c r="X315" s="1"/>
  <c r="L314"/>
  <c r="K314" s="1"/>
  <c r="N314"/>
  <c r="J315" s="1"/>
  <c r="AI313"/>
  <c r="AE314" s="1"/>
  <c r="AG313"/>
  <c r="AF313" s="1"/>
  <c r="U313"/>
  <c r="Q314" s="1"/>
  <c r="S313"/>
  <c r="R313" s="1"/>
  <c r="G313"/>
  <c r="C314" s="1"/>
  <c r="E313"/>
  <c r="D313" s="1"/>
  <c r="AW311"/>
  <c r="AS312" s="1"/>
  <c r="AU311"/>
  <c r="AT311" s="1"/>
  <c r="BK311"/>
  <c r="BG312" s="1"/>
  <c r="BI311"/>
  <c r="BH311" s="1"/>
  <c r="BR322" l="1"/>
  <c r="BN323" s="1"/>
  <c r="BP322"/>
  <c r="BO322" s="1"/>
  <c r="BB315"/>
  <c r="BA315" s="1"/>
  <c r="BD315"/>
  <c r="AZ316" s="1"/>
  <c r="AP315"/>
  <c r="AL316" s="1"/>
  <c r="AN315"/>
  <c r="AM315" s="1"/>
  <c r="AB315"/>
  <c r="X316" s="1"/>
  <c r="Z315"/>
  <c r="Y315" s="1"/>
  <c r="L315"/>
  <c r="K315" s="1"/>
  <c r="N315"/>
  <c r="J316" s="1"/>
  <c r="U314"/>
  <c r="Q315" s="1"/>
  <c r="S314"/>
  <c r="R314" s="1"/>
  <c r="G314"/>
  <c r="C315" s="1"/>
  <c r="E314"/>
  <c r="D314" s="1"/>
  <c r="AW312"/>
  <c r="AS313" s="1"/>
  <c r="AU312"/>
  <c r="AT312" s="1"/>
  <c r="BK312"/>
  <c r="BG313" s="1"/>
  <c r="BI312"/>
  <c r="BH312" s="1"/>
  <c r="AI314"/>
  <c r="AE315" s="1"/>
  <c r="AG314"/>
  <c r="AF314" s="1"/>
  <c r="BR323" l="1"/>
  <c r="BN324" s="1"/>
  <c r="BP323"/>
  <c r="BO323" s="1"/>
  <c r="BB316"/>
  <c r="BA316" s="1"/>
  <c r="BD316"/>
  <c r="AZ317" s="1"/>
  <c r="AP316"/>
  <c r="AL317" s="1"/>
  <c r="AN316"/>
  <c r="AM316" s="1"/>
  <c r="AB316"/>
  <c r="X317" s="1"/>
  <c r="Z316"/>
  <c r="Y316" s="1"/>
  <c r="N316"/>
  <c r="J317" s="1"/>
  <c r="L316"/>
  <c r="K316" s="1"/>
  <c r="BK313"/>
  <c r="BG314" s="1"/>
  <c r="BI313"/>
  <c r="BH313" s="1"/>
  <c r="G315"/>
  <c r="C316" s="1"/>
  <c r="E315"/>
  <c r="D315" s="1"/>
  <c r="U315"/>
  <c r="Q316" s="1"/>
  <c r="S315"/>
  <c r="R315" s="1"/>
  <c r="AI315"/>
  <c r="AE316" s="1"/>
  <c r="AG315"/>
  <c r="AF315" s="1"/>
  <c r="AW313"/>
  <c r="AS314" s="1"/>
  <c r="AU313"/>
  <c r="AT313" s="1"/>
  <c r="BR324" l="1"/>
  <c r="BN325" s="1"/>
  <c r="BP324"/>
  <c r="BO324" s="1"/>
  <c r="BB317"/>
  <c r="BA317" s="1"/>
  <c r="BD317"/>
  <c r="AZ318" s="1"/>
  <c r="AN317"/>
  <c r="AM317" s="1"/>
  <c r="AP317"/>
  <c r="AL318" s="1"/>
  <c r="AB317"/>
  <c r="X318" s="1"/>
  <c r="Z317"/>
  <c r="Y317" s="1"/>
  <c r="N317"/>
  <c r="J318" s="1"/>
  <c r="L317"/>
  <c r="K317" s="1"/>
  <c r="AW314"/>
  <c r="AS315" s="1"/>
  <c r="AU314"/>
  <c r="AT314" s="1"/>
  <c r="AI316"/>
  <c r="AE317" s="1"/>
  <c r="AG316"/>
  <c r="AF316" s="1"/>
  <c r="G316"/>
  <c r="C317" s="1"/>
  <c r="E316"/>
  <c r="D316" s="1"/>
  <c r="U316"/>
  <c r="Q317" s="1"/>
  <c r="S316"/>
  <c r="R316" s="1"/>
  <c r="BK314"/>
  <c r="BG315" s="1"/>
  <c r="BI314"/>
  <c r="BH314" s="1"/>
  <c r="BP325" l="1"/>
  <c r="BO325" s="1"/>
  <c r="BR325"/>
  <c r="BN326" s="1"/>
  <c r="BD318"/>
  <c r="AZ319" s="1"/>
  <c r="BB318"/>
  <c r="BA318" s="1"/>
  <c r="AP318"/>
  <c r="AL319" s="1"/>
  <c r="AN318"/>
  <c r="AM318" s="1"/>
  <c r="Z318"/>
  <c r="Y318" s="1"/>
  <c r="AB318"/>
  <c r="X319" s="1"/>
  <c r="N318"/>
  <c r="J319" s="1"/>
  <c r="L318"/>
  <c r="K318" s="1"/>
  <c r="G317"/>
  <c r="C318" s="1"/>
  <c r="E317"/>
  <c r="D317" s="1"/>
  <c r="AW315"/>
  <c r="AS316" s="1"/>
  <c r="AU315"/>
  <c r="AT315" s="1"/>
  <c r="AI317"/>
  <c r="AE318" s="1"/>
  <c r="AG317"/>
  <c r="AF317" s="1"/>
  <c r="BK315"/>
  <c r="BG316" s="1"/>
  <c r="BI315"/>
  <c r="BH315" s="1"/>
  <c r="U317"/>
  <c r="Q318" s="1"/>
  <c r="S317"/>
  <c r="R317" s="1"/>
  <c r="BR326" l="1"/>
  <c r="BN327" s="1"/>
  <c r="BP326"/>
  <c r="BO326" s="1"/>
  <c r="BD319"/>
  <c r="AZ320" s="1"/>
  <c r="BB319"/>
  <c r="BA319" s="1"/>
  <c r="AP319"/>
  <c r="AL320" s="1"/>
  <c r="AN319"/>
  <c r="AM319" s="1"/>
  <c r="AB319"/>
  <c r="X320" s="1"/>
  <c r="Z319"/>
  <c r="Y319" s="1"/>
  <c r="N319"/>
  <c r="J320" s="1"/>
  <c r="L319"/>
  <c r="K319" s="1"/>
  <c r="AW316"/>
  <c r="AS317" s="1"/>
  <c r="AU316"/>
  <c r="AT316" s="1"/>
  <c r="BK316"/>
  <c r="BG317" s="1"/>
  <c r="BI316"/>
  <c r="BH316" s="1"/>
  <c r="G318"/>
  <c r="C319" s="1"/>
  <c r="E318"/>
  <c r="D318" s="1"/>
  <c r="U318"/>
  <c r="Q319" s="1"/>
  <c r="S318"/>
  <c r="R318" s="1"/>
  <c r="AI318"/>
  <c r="AE319" s="1"/>
  <c r="AG318"/>
  <c r="AF318" s="1"/>
  <c r="BP327" l="1"/>
  <c r="BO327" s="1"/>
  <c r="BR327"/>
  <c r="BN328" s="1"/>
  <c r="BD320"/>
  <c r="AZ321" s="1"/>
  <c r="BB320"/>
  <c r="BA320" s="1"/>
  <c r="AP320"/>
  <c r="AL321" s="1"/>
  <c r="AN320"/>
  <c r="AM320" s="1"/>
  <c r="AB320"/>
  <c r="X321" s="1"/>
  <c r="Z320"/>
  <c r="Y320" s="1"/>
  <c r="N320"/>
  <c r="J321" s="1"/>
  <c r="L320"/>
  <c r="K320" s="1"/>
  <c r="BK317"/>
  <c r="BG318" s="1"/>
  <c r="BI317"/>
  <c r="BH317" s="1"/>
  <c r="G319"/>
  <c r="C320" s="1"/>
  <c r="E319"/>
  <c r="D319" s="1"/>
  <c r="U319"/>
  <c r="Q320" s="1"/>
  <c r="S319"/>
  <c r="R319" s="1"/>
  <c r="AI319"/>
  <c r="AE320" s="1"/>
  <c r="AG319"/>
  <c r="AF319" s="1"/>
  <c r="AW317"/>
  <c r="AS318" s="1"/>
  <c r="AU317"/>
  <c r="AT317" s="1"/>
  <c r="BR328" l="1"/>
  <c r="BN329" s="1"/>
  <c r="BP328"/>
  <c r="BO328" s="1"/>
  <c r="BD321"/>
  <c r="AZ322" s="1"/>
  <c r="BB321"/>
  <c r="BA321" s="1"/>
  <c r="AP321"/>
  <c r="AL322" s="1"/>
  <c r="AN321"/>
  <c r="AM321" s="1"/>
  <c r="AB321"/>
  <c r="X322" s="1"/>
  <c r="Z321"/>
  <c r="Y321" s="1"/>
  <c r="N321"/>
  <c r="J322" s="1"/>
  <c r="L321"/>
  <c r="K321" s="1"/>
  <c r="AI320"/>
  <c r="AE321" s="1"/>
  <c r="AG320"/>
  <c r="AF320" s="1"/>
  <c r="U320"/>
  <c r="Q321" s="1"/>
  <c r="S320"/>
  <c r="R320" s="1"/>
  <c r="BK318"/>
  <c r="BG319" s="1"/>
  <c r="BI318"/>
  <c r="BH318" s="1"/>
  <c r="AW318"/>
  <c r="AS319" s="1"/>
  <c r="AU318"/>
  <c r="AT318" s="1"/>
  <c r="G320"/>
  <c r="C321" s="1"/>
  <c r="E320"/>
  <c r="D320" s="1"/>
  <c r="BP329" l="1"/>
  <c r="BO329" s="1"/>
  <c r="BR329"/>
  <c r="BN330" s="1"/>
  <c r="BD322"/>
  <c r="AZ323" s="1"/>
  <c r="BB322"/>
  <c r="BA322" s="1"/>
  <c r="AP322"/>
  <c r="AL323" s="1"/>
  <c r="AN322"/>
  <c r="AM322" s="1"/>
  <c r="Z322"/>
  <c r="Y322" s="1"/>
  <c r="AB322"/>
  <c r="X323" s="1"/>
  <c r="N322"/>
  <c r="J323" s="1"/>
  <c r="L322"/>
  <c r="K322" s="1"/>
  <c r="U321"/>
  <c r="Q322" s="1"/>
  <c r="S321"/>
  <c r="R321" s="1"/>
  <c r="BK319"/>
  <c r="BG320" s="1"/>
  <c r="BI319"/>
  <c r="BH319" s="1"/>
  <c r="AW319"/>
  <c r="AS320" s="1"/>
  <c r="AU319"/>
  <c r="AT319" s="1"/>
  <c r="G321"/>
  <c r="C322" s="1"/>
  <c r="E321"/>
  <c r="D321" s="1"/>
  <c r="AI321"/>
  <c r="AE322" s="1"/>
  <c r="AG321"/>
  <c r="AF321" s="1"/>
  <c r="BR330" l="1"/>
  <c r="BN331" s="1"/>
  <c r="BP330"/>
  <c r="BO330" s="1"/>
  <c r="BB323"/>
  <c r="BA323" s="1"/>
  <c r="BD323"/>
  <c r="AZ324" s="1"/>
  <c r="AP323"/>
  <c r="AL324" s="1"/>
  <c r="AN323"/>
  <c r="AM323" s="1"/>
  <c r="AB323"/>
  <c r="X324" s="1"/>
  <c r="Z323"/>
  <c r="Y323" s="1"/>
  <c r="L323"/>
  <c r="K323" s="1"/>
  <c r="N323"/>
  <c r="J324" s="1"/>
  <c r="G322"/>
  <c r="C323" s="1"/>
  <c r="E322"/>
  <c r="D322" s="1"/>
  <c r="U322"/>
  <c r="Q323" s="1"/>
  <c r="S322"/>
  <c r="R322" s="1"/>
  <c r="AW320"/>
  <c r="AS321" s="1"/>
  <c r="AU320"/>
  <c r="AT320" s="1"/>
  <c r="AI322"/>
  <c r="AE323" s="1"/>
  <c r="AG322"/>
  <c r="AF322" s="1"/>
  <c r="BK320"/>
  <c r="BG321" s="1"/>
  <c r="BI320"/>
  <c r="BH320" s="1"/>
  <c r="BR331" l="1"/>
  <c r="BN332" s="1"/>
  <c r="BP331"/>
  <c r="BO331" s="1"/>
  <c r="BD324"/>
  <c r="AZ325" s="1"/>
  <c r="BB324"/>
  <c r="BA324" s="1"/>
  <c r="AP324"/>
  <c r="AL325" s="1"/>
  <c r="AN324"/>
  <c r="AM324" s="1"/>
  <c r="AB324"/>
  <c r="X325" s="1"/>
  <c r="Z324"/>
  <c r="Y324" s="1"/>
  <c r="N324"/>
  <c r="J325" s="1"/>
  <c r="L324"/>
  <c r="K324" s="1"/>
  <c r="AI323"/>
  <c r="AE324" s="1"/>
  <c r="AG323"/>
  <c r="AF323" s="1"/>
  <c r="U323"/>
  <c r="Q324" s="1"/>
  <c r="S323"/>
  <c r="R323" s="1"/>
  <c r="AW321"/>
  <c r="AS322" s="1"/>
  <c r="AU321"/>
  <c r="AT321" s="1"/>
  <c r="BK321"/>
  <c r="BG322" s="1"/>
  <c r="BI321"/>
  <c r="BH321" s="1"/>
  <c r="G323"/>
  <c r="C324" s="1"/>
  <c r="E323"/>
  <c r="D323" s="1"/>
  <c r="BR332" l="1"/>
  <c r="BN333" s="1"/>
  <c r="BP332"/>
  <c r="BO332" s="1"/>
  <c r="BB325"/>
  <c r="BA325" s="1"/>
  <c r="BD325"/>
  <c r="AZ326" s="1"/>
  <c r="AP325"/>
  <c r="AL326" s="1"/>
  <c r="AN325"/>
  <c r="AM325" s="1"/>
  <c r="AB325"/>
  <c r="X326" s="1"/>
  <c r="Z325"/>
  <c r="Y325" s="1"/>
  <c r="N325"/>
  <c r="J326" s="1"/>
  <c r="L325"/>
  <c r="K325" s="1"/>
  <c r="U324"/>
  <c r="Q325" s="1"/>
  <c r="S324"/>
  <c r="R324" s="1"/>
  <c r="AW322"/>
  <c r="AS323" s="1"/>
  <c r="AU322"/>
  <c r="AT322" s="1"/>
  <c r="G324"/>
  <c r="C325" s="1"/>
  <c r="E324"/>
  <c r="D324" s="1"/>
  <c r="BK322"/>
  <c r="BG323" s="1"/>
  <c r="BI322"/>
  <c r="BH322" s="1"/>
  <c r="AI324"/>
  <c r="AE325" s="1"/>
  <c r="AG324"/>
  <c r="AF324" s="1"/>
  <c r="BR333" l="1"/>
  <c r="BN334" s="1"/>
  <c r="BP333"/>
  <c r="BO333" s="1"/>
  <c r="BD326"/>
  <c r="AZ327" s="1"/>
  <c r="BB326"/>
  <c r="BA326" s="1"/>
  <c r="AP326"/>
  <c r="AL327" s="1"/>
  <c r="AN326"/>
  <c r="AM326" s="1"/>
  <c r="AB326"/>
  <c r="X327" s="1"/>
  <c r="Z326"/>
  <c r="Y326" s="1"/>
  <c r="N326"/>
  <c r="J327" s="1"/>
  <c r="L326"/>
  <c r="K326" s="1"/>
  <c r="BK323"/>
  <c r="BG324" s="1"/>
  <c r="BI323"/>
  <c r="BH323" s="1"/>
  <c r="AI325"/>
  <c r="AE326" s="1"/>
  <c r="AG325"/>
  <c r="AF325" s="1"/>
  <c r="AW323"/>
  <c r="AS324" s="1"/>
  <c r="AU323"/>
  <c r="AT323" s="1"/>
  <c r="G325"/>
  <c r="C326" s="1"/>
  <c r="E325"/>
  <c r="D325" s="1"/>
  <c r="U325"/>
  <c r="Q326" s="1"/>
  <c r="S325"/>
  <c r="R325" s="1"/>
  <c r="BR334" l="1"/>
  <c r="BN335" s="1"/>
  <c r="BP334"/>
  <c r="BO334" s="1"/>
  <c r="BB327"/>
  <c r="BA327" s="1"/>
  <c r="BD327"/>
  <c r="AZ328" s="1"/>
  <c r="AP327"/>
  <c r="AL328" s="1"/>
  <c r="AN327"/>
  <c r="AM327" s="1"/>
  <c r="AB327"/>
  <c r="X328" s="1"/>
  <c r="Z327"/>
  <c r="Y327" s="1"/>
  <c r="N327"/>
  <c r="J328" s="1"/>
  <c r="L327"/>
  <c r="K327" s="1"/>
  <c r="BK324"/>
  <c r="BG325" s="1"/>
  <c r="BI324"/>
  <c r="BH324" s="1"/>
  <c r="AW324"/>
  <c r="AS325" s="1"/>
  <c r="AU324"/>
  <c r="AT324" s="1"/>
  <c r="U326"/>
  <c r="Q327" s="1"/>
  <c r="S326"/>
  <c r="R326" s="1"/>
  <c r="G326"/>
  <c r="C327" s="1"/>
  <c r="E326"/>
  <c r="D326" s="1"/>
  <c r="AI326"/>
  <c r="AE327" s="1"/>
  <c r="AG326"/>
  <c r="AF326" s="1"/>
  <c r="BR335" l="1"/>
  <c r="BN336" s="1"/>
  <c r="BP335"/>
  <c r="BO335" s="1"/>
  <c r="BD328"/>
  <c r="AZ329" s="1"/>
  <c r="BB328"/>
  <c r="BA328" s="1"/>
  <c r="AP328"/>
  <c r="AL329" s="1"/>
  <c r="AN328"/>
  <c r="AM328" s="1"/>
  <c r="AB328"/>
  <c r="X329" s="1"/>
  <c r="Z328"/>
  <c r="Y328" s="1"/>
  <c r="N328"/>
  <c r="J329" s="1"/>
  <c r="L328"/>
  <c r="K328" s="1"/>
  <c r="AW325"/>
  <c r="AS326" s="1"/>
  <c r="AU325"/>
  <c r="AT325" s="1"/>
  <c r="G327"/>
  <c r="C328" s="1"/>
  <c r="E327"/>
  <c r="D327" s="1"/>
  <c r="U327"/>
  <c r="Q328" s="1"/>
  <c r="S327"/>
  <c r="R327" s="1"/>
  <c r="AI327"/>
  <c r="AE328" s="1"/>
  <c r="AG327"/>
  <c r="AF327" s="1"/>
  <c r="BK325"/>
  <c r="BG326" s="1"/>
  <c r="BI325"/>
  <c r="BH325" s="1"/>
  <c r="BR336" l="1"/>
  <c r="BN337" s="1"/>
  <c r="BP336"/>
  <c r="BO336" s="1"/>
  <c r="BB329"/>
  <c r="BA329" s="1"/>
  <c r="BD329"/>
  <c r="AZ330" s="1"/>
  <c r="AP329"/>
  <c r="AL330" s="1"/>
  <c r="AN329"/>
  <c r="AM329" s="1"/>
  <c r="AB329"/>
  <c r="X330" s="1"/>
  <c r="Z329"/>
  <c r="Y329" s="1"/>
  <c r="N329"/>
  <c r="J330" s="1"/>
  <c r="L329"/>
  <c r="K329" s="1"/>
  <c r="U328"/>
  <c r="Q329" s="1"/>
  <c r="S328"/>
  <c r="R328" s="1"/>
  <c r="AI328"/>
  <c r="AE329" s="1"/>
  <c r="AG328"/>
  <c r="AF328" s="1"/>
  <c r="BK326"/>
  <c r="BG327" s="1"/>
  <c r="BI326"/>
  <c r="BH326" s="1"/>
  <c r="G328"/>
  <c r="C329" s="1"/>
  <c r="E328"/>
  <c r="D328" s="1"/>
  <c r="AW326"/>
  <c r="AS327" s="1"/>
  <c r="AU326"/>
  <c r="AT326" s="1"/>
  <c r="BP337" l="1"/>
  <c r="BO337" s="1"/>
  <c r="BR337"/>
  <c r="BN338" s="1"/>
  <c r="BD330"/>
  <c r="AZ331" s="1"/>
  <c r="BB330"/>
  <c r="BA330" s="1"/>
  <c r="AN330"/>
  <c r="AM330" s="1"/>
  <c r="AP330"/>
  <c r="AL331" s="1"/>
  <c r="AB330"/>
  <c r="X331" s="1"/>
  <c r="Z330"/>
  <c r="Y330" s="1"/>
  <c r="N330"/>
  <c r="J331" s="1"/>
  <c r="L330"/>
  <c r="K330" s="1"/>
  <c r="U329"/>
  <c r="Q330" s="1"/>
  <c r="S329"/>
  <c r="R329" s="1"/>
  <c r="BK327"/>
  <c r="BG328" s="1"/>
  <c r="BI327"/>
  <c r="BH327" s="1"/>
  <c r="AW327"/>
  <c r="AS328" s="1"/>
  <c r="AU327"/>
  <c r="AT327" s="1"/>
  <c r="G329"/>
  <c r="C330" s="1"/>
  <c r="E329"/>
  <c r="D329" s="1"/>
  <c r="AI329"/>
  <c r="AE330" s="1"/>
  <c r="AG329"/>
  <c r="AF329" s="1"/>
  <c r="BP338" l="1"/>
  <c r="BO338" s="1"/>
  <c r="BR338"/>
  <c r="BN339" s="1"/>
  <c r="BD331"/>
  <c r="AZ332" s="1"/>
  <c r="BB331"/>
  <c r="BA331" s="1"/>
  <c r="AN331"/>
  <c r="AM331" s="1"/>
  <c r="AP331"/>
  <c r="AL332" s="1"/>
  <c r="AB331"/>
  <c r="X332" s="1"/>
  <c r="Z331"/>
  <c r="Y331" s="1"/>
  <c r="L331"/>
  <c r="K331" s="1"/>
  <c r="N331"/>
  <c r="J332" s="1"/>
  <c r="G330"/>
  <c r="C331" s="1"/>
  <c r="E330"/>
  <c r="D330" s="1"/>
  <c r="AW328"/>
  <c r="AS329" s="1"/>
  <c r="AU328"/>
  <c r="AT328" s="1"/>
  <c r="BK328"/>
  <c r="BG329" s="1"/>
  <c r="BI328"/>
  <c r="BH328" s="1"/>
  <c r="AI330"/>
  <c r="AE331" s="1"/>
  <c r="AG330"/>
  <c r="AF330" s="1"/>
  <c r="U330"/>
  <c r="Q331" s="1"/>
  <c r="S330"/>
  <c r="R330" s="1"/>
  <c r="BR339" l="1"/>
  <c r="BN340" s="1"/>
  <c r="BP339"/>
  <c r="BO339" s="1"/>
  <c r="BD332"/>
  <c r="AZ333" s="1"/>
  <c r="BB332"/>
  <c r="BA332" s="1"/>
  <c r="AN332"/>
  <c r="AM332" s="1"/>
  <c r="AP332"/>
  <c r="AL333" s="1"/>
  <c r="AB332"/>
  <c r="X333" s="1"/>
  <c r="Z332"/>
  <c r="Y332" s="1"/>
  <c r="N332"/>
  <c r="J333" s="1"/>
  <c r="L332"/>
  <c r="K332" s="1"/>
  <c r="AW329"/>
  <c r="AS330" s="1"/>
  <c r="AU329"/>
  <c r="AT329" s="1"/>
  <c r="AI331"/>
  <c r="AE332" s="1"/>
  <c r="AG331"/>
  <c r="AF331" s="1"/>
  <c r="BK329"/>
  <c r="BG330" s="1"/>
  <c r="BI329"/>
  <c r="BH329" s="1"/>
  <c r="G331"/>
  <c r="C332" s="1"/>
  <c r="E331"/>
  <c r="D331" s="1"/>
  <c r="U331"/>
  <c r="Q332" s="1"/>
  <c r="S331"/>
  <c r="R331" s="1"/>
  <c r="BR340" l="1"/>
  <c r="BN341" s="1"/>
  <c r="BP340"/>
  <c r="BO340" s="1"/>
  <c r="BD333"/>
  <c r="AZ334" s="1"/>
  <c r="BB333"/>
  <c r="BA333" s="1"/>
  <c r="AN333"/>
  <c r="AM333" s="1"/>
  <c r="AP333"/>
  <c r="AL334" s="1"/>
  <c r="Z333"/>
  <c r="Y333" s="1"/>
  <c r="AB333"/>
  <c r="X334" s="1"/>
  <c r="N333"/>
  <c r="J334" s="1"/>
  <c r="L333"/>
  <c r="K333" s="1"/>
  <c r="BK330"/>
  <c r="BG331" s="1"/>
  <c r="BI330"/>
  <c r="BH330" s="1"/>
  <c r="AI332"/>
  <c r="AE333" s="1"/>
  <c r="AG332"/>
  <c r="AF332" s="1"/>
  <c r="U332"/>
  <c r="Q333" s="1"/>
  <c r="S332"/>
  <c r="R332" s="1"/>
  <c r="G332"/>
  <c r="C333" s="1"/>
  <c r="E332"/>
  <c r="D332" s="1"/>
  <c r="AW330"/>
  <c r="AS331" s="1"/>
  <c r="AU330"/>
  <c r="AT330" s="1"/>
  <c r="BP341" l="1"/>
  <c r="BO341" s="1"/>
  <c r="BR341"/>
  <c r="BN342" s="1"/>
  <c r="BD334"/>
  <c r="AZ335" s="1"/>
  <c r="BB334"/>
  <c r="BA334" s="1"/>
  <c r="AP334"/>
  <c r="AL335" s="1"/>
  <c r="AN334"/>
  <c r="AM334" s="1"/>
  <c r="AB334"/>
  <c r="X335" s="1"/>
  <c r="Z334"/>
  <c r="Y334" s="1"/>
  <c r="N334"/>
  <c r="J335" s="1"/>
  <c r="L334"/>
  <c r="K334" s="1"/>
  <c r="U333"/>
  <c r="Q334" s="1"/>
  <c r="S333"/>
  <c r="R333" s="1"/>
  <c r="AW331"/>
  <c r="AS332" s="1"/>
  <c r="AU331"/>
  <c r="AT331" s="1"/>
  <c r="G333"/>
  <c r="C334" s="1"/>
  <c r="E333"/>
  <c r="D333" s="1"/>
  <c r="AI333"/>
  <c r="AE334" s="1"/>
  <c r="AG333"/>
  <c r="AF333" s="1"/>
  <c r="BK331"/>
  <c r="BG332" s="1"/>
  <c r="BI331"/>
  <c r="BH331" s="1"/>
  <c r="BP342" l="1"/>
  <c r="BO342" s="1"/>
  <c r="BR342"/>
  <c r="BN343" s="1"/>
  <c r="BD335"/>
  <c r="AZ336" s="1"/>
  <c r="BB335"/>
  <c r="BA335" s="1"/>
  <c r="AP335"/>
  <c r="AL336" s="1"/>
  <c r="AN335"/>
  <c r="AM335" s="1"/>
  <c r="Z335"/>
  <c r="Y335" s="1"/>
  <c r="AB335"/>
  <c r="X336" s="1"/>
  <c r="N335"/>
  <c r="J336" s="1"/>
  <c r="L335"/>
  <c r="K335" s="1"/>
  <c r="U334"/>
  <c r="Q335" s="1"/>
  <c r="S334"/>
  <c r="R334" s="1"/>
  <c r="G334"/>
  <c r="C335" s="1"/>
  <c r="E334"/>
  <c r="D334" s="1"/>
  <c r="AW332"/>
  <c r="AS333" s="1"/>
  <c r="AU332"/>
  <c r="AT332" s="1"/>
  <c r="BK332"/>
  <c r="BG333" s="1"/>
  <c r="BI332"/>
  <c r="BH332" s="1"/>
  <c r="AI334"/>
  <c r="AE335" s="1"/>
  <c r="AG334"/>
  <c r="AF334" s="1"/>
  <c r="BP343" l="1"/>
  <c r="BO343" s="1"/>
  <c r="BR343"/>
  <c r="BN344" s="1"/>
  <c r="BB336"/>
  <c r="BA336" s="1"/>
  <c r="BD336"/>
  <c r="AZ337" s="1"/>
  <c r="AP336"/>
  <c r="AL337" s="1"/>
  <c r="AN336"/>
  <c r="AM336" s="1"/>
  <c r="Z336"/>
  <c r="Y336" s="1"/>
  <c r="AB336"/>
  <c r="X337" s="1"/>
  <c r="N336"/>
  <c r="J337" s="1"/>
  <c r="L336"/>
  <c r="K336" s="1"/>
  <c r="AW333"/>
  <c r="AS334" s="1"/>
  <c r="AU333"/>
  <c r="AT333" s="1"/>
  <c r="AI335"/>
  <c r="AE336" s="1"/>
  <c r="AG335"/>
  <c r="AF335" s="1"/>
  <c r="G335"/>
  <c r="C336" s="1"/>
  <c r="E335"/>
  <c r="D335" s="1"/>
  <c r="BK333"/>
  <c r="BG334" s="1"/>
  <c r="BI333"/>
  <c r="BH333" s="1"/>
  <c r="U335"/>
  <c r="Q336" s="1"/>
  <c r="S335"/>
  <c r="R335" s="1"/>
  <c r="BR344" l="1"/>
  <c r="BN345" s="1"/>
  <c r="BP344"/>
  <c r="BO344" s="1"/>
  <c r="BB337"/>
  <c r="BA337" s="1"/>
  <c r="BD337"/>
  <c r="AZ338" s="1"/>
  <c r="AP337"/>
  <c r="AL338" s="1"/>
  <c r="AN337"/>
  <c r="AM337" s="1"/>
  <c r="AB337"/>
  <c r="X338" s="1"/>
  <c r="Z337"/>
  <c r="Y337" s="1"/>
  <c r="N337"/>
  <c r="J338" s="1"/>
  <c r="L337"/>
  <c r="K337" s="1"/>
  <c r="G336"/>
  <c r="C337" s="1"/>
  <c r="E336"/>
  <c r="D336" s="1"/>
  <c r="BK334"/>
  <c r="BG335" s="1"/>
  <c r="BI334"/>
  <c r="BH334" s="1"/>
  <c r="AI336"/>
  <c r="AE337" s="1"/>
  <c r="AG336"/>
  <c r="AF336" s="1"/>
  <c r="U336"/>
  <c r="Q337" s="1"/>
  <c r="S336"/>
  <c r="R336" s="1"/>
  <c r="AW334"/>
  <c r="AS335" s="1"/>
  <c r="AU334"/>
  <c r="AT334" s="1"/>
  <c r="BP345" l="1"/>
  <c r="BO345" s="1"/>
  <c r="BR345"/>
  <c r="BN346" s="1"/>
  <c r="BB338"/>
  <c r="BA338" s="1"/>
  <c r="BD338"/>
  <c r="AZ339" s="1"/>
  <c r="AP338"/>
  <c r="AL339" s="1"/>
  <c r="AN338"/>
  <c r="AM338" s="1"/>
  <c r="AB338"/>
  <c r="X339" s="1"/>
  <c r="Z338"/>
  <c r="Y338" s="1"/>
  <c r="N338"/>
  <c r="J339" s="1"/>
  <c r="L338"/>
  <c r="K338" s="1"/>
  <c r="U337"/>
  <c r="Q338" s="1"/>
  <c r="S337"/>
  <c r="R337" s="1"/>
  <c r="BK335"/>
  <c r="BG336" s="1"/>
  <c r="BI335"/>
  <c r="BH335" s="1"/>
  <c r="AW335"/>
  <c r="AS336" s="1"/>
  <c r="AU335"/>
  <c r="AT335" s="1"/>
  <c r="G337"/>
  <c r="C338" s="1"/>
  <c r="E337"/>
  <c r="D337" s="1"/>
  <c r="AI337"/>
  <c r="AE338" s="1"/>
  <c r="AG337"/>
  <c r="AF337" s="1"/>
  <c r="BP346" l="1"/>
  <c r="BO346" s="1"/>
  <c r="BR346"/>
  <c r="BN347" s="1"/>
  <c r="BB339"/>
  <c r="BA339" s="1"/>
  <c r="BD339"/>
  <c r="AZ340" s="1"/>
  <c r="AP339"/>
  <c r="AL340" s="1"/>
  <c r="AN339"/>
  <c r="AM339" s="1"/>
  <c r="AB339"/>
  <c r="X340" s="1"/>
  <c r="Z339"/>
  <c r="Y339" s="1"/>
  <c r="N339"/>
  <c r="J340" s="1"/>
  <c r="L339"/>
  <c r="K339" s="1"/>
  <c r="AW336"/>
  <c r="AS337" s="1"/>
  <c r="AU336"/>
  <c r="AT336" s="1"/>
  <c r="AI338"/>
  <c r="AE339" s="1"/>
  <c r="AG338"/>
  <c r="AF338" s="1"/>
  <c r="BK336"/>
  <c r="BG337" s="1"/>
  <c r="BI336"/>
  <c r="BH336" s="1"/>
  <c r="G338"/>
  <c r="C339" s="1"/>
  <c r="E338"/>
  <c r="D338" s="1"/>
  <c r="U338"/>
  <c r="Q339" s="1"/>
  <c r="S338"/>
  <c r="R338" s="1"/>
  <c r="BR347" l="1"/>
  <c r="BN348" s="1"/>
  <c r="BP347"/>
  <c r="BO347" s="1"/>
  <c r="BD340"/>
  <c r="AZ341" s="1"/>
  <c r="BB340"/>
  <c r="BA340" s="1"/>
  <c r="AN340"/>
  <c r="AM340" s="1"/>
  <c r="AP340"/>
  <c r="AL341" s="1"/>
  <c r="Z340"/>
  <c r="Y340" s="1"/>
  <c r="AB340"/>
  <c r="X341" s="1"/>
  <c r="N340"/>
  <c r="J341" s="1"/>
  <c r="L340"/>
  <c r="K340" s="1"/>
  <c r="AI339"/>
  <c r="AE340" s="1"/>
  <c r="AG339"/>
  <c r="AF339" s="1"/>
  <c r="U339"/>
  <c r="Q340" s="1"/>
  <c r="S339"/>
  <c r="R339" s="1"/>
  <c r="AW337"/>
  <c r="AS338" s="1"/>
  <c r="AU337"/>
  <c r="AT337" s="1"/>
  <c r="BK337"/>
  <c r="BG338" s="1"/>
  <c r="BI337"/>
  <c r="BH337" s="1"/>
  <c r="G339"/>
  <c r="C340" s="1"/>
  <c r="E339"/>
  <c r="D339" s="1"/>
  <c r="BR348" l="1"/>
  <c r="BN349" s="1"/>
  <c r="BP348"/>
  <c r="BO348" s="1"/>
  <c r="BB341"/>
  <c r="BA341" s="1"/>
  <c r="BD341"/>
  <c r="AZ342" s="1"/>
  <c r="AN341"/>
  <c r="AM341" s="1"/>
  <c r="AP341"/>
  <c r="AL342" s="1"/>
  <c r="AB341"/>
  <c r="X342" s="1"/>
  <c r="Z341"/>
  <c r="Y341" s="1"/>
  <c r="N341"/>
  <c r="J342" s="1"/>
  <c r="L341"/>
  <c r="K341" s="1"/>
  <c r="U340"/>
  <c r="Q341" s="1"/>
  <c r="S340"/>
  <c r="R340" s="1"/>
  <c r="G340"/>
  <c r="C341" s="1"/>
  <c r="E340"/>
  <c r="D340" s="1"/>
  <c r="BK338"/>
  <c r="BG339" s="1"/>
  <c r="BI338"/>
  <c r="BH338" s="1"/>
  <c r="AI340"/>
  <c r="AE341" s="1"/>
  <c r="AG340"/>
  <c r="AF340" s="1"/>
  <c r="AW338"/>
  <c r="AS339" s="1"/>
  <c r="AU338"/>
  <c r="AT338" s="1"/>
  <c r="BR349" l="1"/>
  <c r="BN350" s="1"/>
  <c r="BP349"/>
  <c r="BO349" s="1"/>
  <c r="BD342"/>
  <c r="AZ343" s="1"/>
  <c r="BB342"/>
  <c r="BA342" s="1"/>
  <c r="AP342"/>
  <c r="AL343" s="1"/>
  <c r="AN342"/>
  <c r="AM342" s="1"/>
  <c r="AB342"/>
  <c r="X343" s="1"/>
  <c r="Z342"/>
  <c r="Y342" s="1"/>
  <c r="N342"/>
  <c r="J343" s="1"/>
  <c r="L342"/>
  <c r="K342" s="1"/>
  <c r="BK339"/>
  <c r="BG340" s="1"/>
  <c r="BI339"/>
  <c r="BH339" s="1"/>
  <c r="G341"/>
  <c r="C342" s="1"/>
  <c r="E341"/>
  <c r="D341" s="1"/>
  <c r="AI341"/>
  <c r="AE342" s="1"/>
  <c r="AG341"/>
  <c r="AF341" s="1"/>
  <c r="AW339"/>
  <c r="AS340" s="1"/>
  <c r="AU339"/>
  <c r="AT339" s="1"/>
  <c r="U341"/>
  <c r="Q342" s="1"/>
  <c r="S341"/>
  <c r="R341" s="1"/>
  <c r="BR350" l="1"/>
  <c r="BN351" s="1"/>
  <c r="BP350"/>
  <c r="BO350" s="1"/>
  <c r="BD343"/>
  <c r="AZ344" s="1"/>
  <c r="BB343"/>
  <c r="BA343" s="1"/>
  <c r="AP343"/>
  <c r="AL344" s="1"/>
  <c r="AN343"/>
  <c r="AM343" s="1"/>
  <c r="Z343"/>
  <c r="Y343" s="1"/>
  <c r="AB343"/>
  <c r="X344" s="1"/>
  <c r="N343"/>
  <c r="J344" s="1"/>
  <c r="L343"/>
  <c r="K343" s="1"/>
  <c r="AW340"/>
  <c r="AS341" s="1"/>
  <c r="AU340"/>
  <c r="AT340" s="1"/>
  <c r="U342"/>
  <c r="Q343" s="1"/>
  <c r="S342"/>
  <c r="R342" s="1"/>
  <c r="G342"/>
  <c r="C343" s="1"/>
  <c r="E342"/>
  <c r="D342" s="1"/>
  <c r="AI342"/>
  <c r="AE343" s="1"/>
  <c r="AG342"/>
  <c r="AF342" s="1"/>
  <c r="BK340"/>
  <c r="BG341" s="1"/>
  <c r="BI340"/>
  <c r="BH340" s="1"/>
  <c r="BP351" l="1"/>
  <c r="BO351" s="1"/>
  <c r="BR351"/>
  <c r="BN352" s="1"/>
  <c r="BB344"/>
  <c r="BA344" s="1"/>
  <c r="BD344"/>
  <c r="AZ345" s="1"/>
  <c r="AP344"/>
  <c r="AL345" s="1"/>
  <c r="AN344"/>
  <c r="AM344" s="1"/>
  <c r="AB344"/>
  <c r="X345" s="1"/>
  <c r="Z344"/>
  <c r="Y344" s="1"/>
  <c r="N344"/>
  <c r="J345" s="1"/>
  <c r="L344"/>
  <c r="K344" s="1"/>
  <c r="AW341"/>
  <c r="AS342" s="1"/>
  <c r="AU341"/>
  <c r="AT341" s="1"/>
  <c r="G343"/>
  <c r="C344" s="1"/>
  <c r="E343"/>
  <c r="D343" s="1"/>
  <c r="U343"/>
  <c r="Q344" s="1"/>
  <c r="S343"/>
  <c r="R343" s="1"/>
  <c r="BK341"/>
  <c r="BG342" s="1"/>
  <c r="BI341"/>
  <c r="BH341" s="1"/>
  <c r="AI343"/>
  <c r="AE344" s="1"/>
  <c r="AG343"/>
  <c r="AF343" s="1"/>
  <c r="BR352" l="1"/>
  <c r="BN353" s="1"/>
  <c r="BP352"/>
  <c r="BO352" s="1"/>
  <c r="BD345"/>
  <c r="AZ346" s="1"/>
  <c r="BB345"/>
  <c r="BA345" s="1"/>
  <c r="AP345"/>
  <c r="AL346" s="1"/>
  <c r="AN345"/>
  <c r="AM345" s="1"/>
  <c r="Z345"/>
  <c r="Y345" s="1"/>
  <c r="AB345"/>
  <c r="X346" s="1"/>
  <c r="N345"/>
  <c r="J346" s="1"/>
  <c r="L345"/>
  <c r="K345" s="1"/>
  <c r="BK342"/>
  <c r="BG343" s="1"/>
  <c r="BI342"/>
  <c r="BH342" s="1"/>
  <c r="G344"/>
  <c r="C345" s="1"/>
  <c r="E344"/>
  <c r="D344" s="1"/>
  <c r="AI344"/>
  <c r="AE345" s="1"/>
  <c r="AG344"/>
  <c r="AF344" s="1"/>
  <c r="AW342"/>
  <c r="AS343" s="1"/>
  <c r="AU342"/>
  <c r="AT342" s="1"/>
  <c r="U344"/>
  <c r="Q345" s="1"/>
  <c r="S344"/>
  <c r="R344" s="1"/>
  <c r="BR353" l="1"/>
  <c r="BN354" s="1"/>
  <c r="BP353"/>
  <c r="BO353" s="1"/>
  <c r="BB346"/>
  <c r="BA346" s="1"/>
  <c r="BD346"/>
  <c r="AZ347" s="1"/>
  <c r="AP346"/>
  <c r="AL347" s="1"/>
  <c r="AN346"/>
  <c r="AM346" s="1"/>
  <c r="AB346"/>
  <c r="X347" s="1"/>
  <c r="Z346"/>
  <c r="Y346" s="1"/>
  <c r="N346"/>
  <c r="J347" s="1"/>
  <c r="L346"/>
  <c r="K346" s="1"/>
  <c r="G345"/>
  <c r="C346" s="1"/>
  <c r="E345"/>
  <c r="D345" s="1"/>
  <c r="AI345"/>
  <c r="AE346" s="1"/>
  <c r="AG345"/>
  <c r="AF345" s="1"/>
  <c r="U345"/>
  <c r="Q346" s="1"/>
  <c r="S345"/>
  <c r="R345" s="1"/>
  <c r="AW343"/>
  <c r="AS344" s="1"/>
  <c r="AU343"/>
  <c r="AT343" s="1"/>
  <c r="BK343"/>
  <c r="BG344" s="1"/>
  <c r="BI343"/>
  <c r="BH343" s="1"/>
  <c r="BR354" l="1"/>
  <c r="BN355" s="1"/>
  <c r="BP354"/>
  <c r="BO354" s="1"/>
  <c r="BB347"/>
  <c r="BA347" s="1"/>
  <c r="BD347"/>
  <c r="AZ348" s="1"/>
  <c r="AN347"/>
  <c r="AM347" s="1"/>
  <c r="AP347"/>
  <c r="AL348" s="1"/>
  <c r="AB347"/>
  <c r="X348" s="1"/>
  <c r="Z347"/>
  <c r="Y347" s="1"/>
  <c r="N347"/>
  <c r="J348" s="1"/>
  <c r="L347"/>
  <c r="K347" s="1"/>
  <c r="G346"/>
  <c r="C347" s="1"/>
  <c r="E346"/>
  <c r="D346" s="1"/>
  <c r="BK344"/>
  <c r="BG345" s="1"/>
  <c r="BI344"/>
  <c r="BH344" s="1"/>
  <c r="AI346"/>
  <c r="AE347" s="1"/>
  <c r="AG346"/>
  <c r="AF346" s="1"/>
  <c r="U346"/>
  <c r="Q347" s="1"/>
  <c r="S346"/>
  <c r="R346" s="1"/>
  <c r="AW344"/>
  <c r="AS345" s="1"/>
  <c r="AU344"/>
  <c r="AT344" s="1"/>
  <c r="BR355" l="1"/>
  <c r="BN356" s="1"/>
  <c r="BP355"/>
  <c r="BO355" s="1"/>
  <c r="BD348"/>
  <c r="AZ349" s="1"/>
  <c r="BB348"/>
  <c r="BA348" s="1"/>
  <c r="AP348"/>
  <c r="AL349" s="1"/>
  <c r="AN348"/>
  <c r="AM348" s="1"/>
  <c r="AB348"/>
  <c r="X349" s="1"/>
  <c r="Z348"/>
  <c r="Y348" s="1"/>
  <c r="N348"/>
  <c r="J349" s="1"/>
  <c r="L348"/>
  <c r="K348" s="1"/>
  <c r="BK345"/>
  <c r="BG346" s="1"/>
  <c r="BI345"/>
  <c r="BH345" s="1"/>
  <c r="G347"/>
  <c r="C348" s="1"/>
  <c r="E347"/>
  <c r="D347" s="1"/>
  <c r="U347"/>
  <c r="Q348" s="1"/>
  <c r="S347"/>
  <c r="R347" s="1"/>
  <c r="AW345"/>
  <c r="AS346" s="1"/>
  <c r="AU345"/>
  <c r="AT345" s="1"/>
  <c r="AI347"/>
  <c r="AE348" s="1"/>
  <c r="AG347"/>
  <c r="AF347" s="1"/>
  <c r="BR356" l="1"/>
  <c r="BN357" s="1"/>
  <c r="BP356"/>
  <c r="BO356" s="1"/>
  <c r="BD349"/>
  <c r="AZ350" s="1"/>
  <c r="BB349"/>
  <c r="BA349" s="1"/>
  <c r="AP349"/>
  <c r="AL350" s="1"/>
  <c r="AN349"/>
  <c r="AM349" s="1"/>
  <c r="AB349"/>
  <c r="X350" s="1"/>
  <c r="Z349"/>
  <c r="Y349" s="1"/>
  <c r="N349"/>
  <c r="J350" s="1"/>
  <c r="L349"/>
  <c r="K349" s="1"/>
  <c r="U348"/>
  <c r="Q349" s="1"/>
  <c r="S348"/>
  <c r="R348" s="1"/>
  <c r="G348"/>
  <c r="C349" s="1"/>
  <c r="E348"/>
  <c r="D348" s="1"/>
  <c r="AW346"/>
  <c r="AS347" s="1"/>
  <c r="AU346"/>
  <c r="AT346" s="1"/>
  <c r="AI348"/>
  <c r="AE349" s="1"/>
  <c r="AG348"/>
  <c r="AF348" s="1"/>
  <c r="BK346"/>
  <c r="BG347" s="1"/>
  <c r="BI346"/>
  <c r="BH346" s="1"/>
  <c r="BR357" l="1"/>
  <c r="BN358" s="1"/>
  <c r="BP357"/>
  <c r="BO357" s="1"/>
  <c r="BD350"/>
  <c r="AZ351" s="1"/>
  <c r="BB350"/>
  <c r="BA350" s="1"/>
  <c r="AP350"/>
  <c r="AL351" s="1"/>
  <c r="AN350"/>
  <c r="AM350" s="1"/>
  <c r="AB350"/>
  <c r="X351" s="1"/>
  <c r="Z350"/>
  <c r="Y350" s="1"/>
  <c r="N350"/>
  <c r="J351" s="1"/>
  <c r="L350"/>
  <c r="K350" s="1"/>
  <c r="AW347"/>
  <c r="AS348" s="1"/>
  <c r="AU347"/>
  <c r="AT347" s="1"/>
  <c r="BK347"/>
  <c r="BG348" s="1"/>
  <c r="BI347"/>
  <c r="BH347" s="1"/>
  <c r="G349"/>
  <c r="C350" s="1"/>
  <c r="E349"/>
  <c r="D349" s="1"/>
  <c r="AI349"/>
  <c r="AE350" s="1"/>
  <c r="AG349"/>
  <c r="AF349" s="1"/>
  <c r="U349"/>
  <c r="Q350" s="1"/>
  <c r="S349"/>
  <c r="R349" s="1"/>
  <c r="BP358" l="1"/>
  <c r="BO358" s="1"/>
  <c r="BR358"/>
  <c r="BN359" s="1"/>
  <c r="BD351"/>
  <c r="AZ352" s="1"/>
  <c r="BB351"/>
  <c r="BA351" s="1"/>
  <c r="AP351"/>
  <c r="AL352" s="1"/>
  <c r="AN351"/>
  <c r="AM351" s="1"/>
  <c r="AB351"/>
  <c r="X352" s="1"/>
  <c r="Z351"/>
  <c r="Y351" s="1"/>
  <c r="N351"/>
  <c r="J352" s="1"/>
  <c r="L351"/>
  <c r="K351" s="1"/>
  <c r="BK348"/>
  <c r="BG349" s="1"/>
  <c r="BI348"/>
  <c r="BH348" s="1"/>
  <c r="U350"/>
  <c r="Q351" s="1"/>
  <c r="S350"/>
  <c r="R350" s="1"/>
  <c r="AI350"/>
  <c r="AE351" s="1"/>
  <c r="AG350"/>
  <c r="AF350" s="1"/>
  <c r="G350"/>
  <c r="C351" s="1"/>
  <c r="E350"/>
  <c r="D350" s="1"/>
  <c r="AW348"/>
  <c r="AS349" s="1"/>
  <c r="AU348"/>
  <c r="AT348" s="1"/>
  <c r="BR359" l="1"/>
  <c r="BN360" s="1"/>
  <c r="BP359"/>
  <c r="BO359" s="1"/>
  <c r="BB352"/>
  <c r="BA352" s="1"/>
  <c r="BD352"/>
  <c r="AZ353" s="1"/>
  <c r="AN352"/>
  <c r="AM352" s="1"/>
  <c r="AP352"/>
  <c r="AL353" s="1"/>
  <c r="AB352"/>
  <c r="X353" s="1"/>
  <c r="Z352"/>
  <c r="Y352" s="1"/>
  <c r="N352"/>
  <c r="J353" s="1"/>
  <c r="L352"/>
  <c r="K352" s="1"/>
  <c r="BK349"/>
  <c r="BG350" s="1"/>
  <c r="BI349"/>
  <c r="BH349" s="1"/>
  <c r="U351"/>
  <c r="Q352" s="1"/>
  <c r="S351"/>
  <c r="R351" s="1"/>
  <c r="AW349"/>
  <c r="AS350" s="1"/>
  <c r="AU349"/>
  <c r="AT349" s="1"/>
  <c r="AI351"/>
  <c r="AE352" s="1"/>
  <c r="AG351"/>
  <c r="AF351" s="1"/>
  <c r="G351"/>
  <c r="C352" s="1"/>
  <c r="E351"/>
  <c r="D351" s="1"/>
  <c r="BR360" l="1"/>
  <c r="BN361" s="1"/>
  <c r="BP360"/>
  <c r="BO360" s="1"/>
  <c r="BB353"/>
  <c r="BA353" s="1"/>
  <c r="BD353"/>
  <c r="AZ354" s="1"/>
  <c r="AN353"/>
  <c r="AM353" s="1"/>
  <c r="AP353"/>
  <c r="AL354" s="1"/>
  <c r="Z353"/>
  <c r="Y353" s="1"/>
  <c r="AB353"/>
  <c r="X354" s="1"/>
  <c r="N353"/>
  <c r="J354" s="1"/>
  <c r="L353"/>
  <c r="K353" s="1"/>
  <c r="BK350"/>
  <c r="BG351" s="1"/>
  <c r="BI350"/>
  <c r="BH350" s="1"/>
  <c r="AI352"/>
  <c r="AE353" s="1"/>
  <c r="AG352"/>
  <c r="AF352" s="1"/>
  <c r="G352"/>
  <c r="C353" s="1"/>
  <c r="E352"/>
  <c r="D352" s="1"/>
  <c r="AW350"/>
  <c r="AS351" s="1"/>
  <c r="AU350"/>
  <c r="AT350" s="1"/>
  <c r="U352"/>
  <c r="Q353" s="1"/>
  <c r="S352"/>
  <c r="R352" s="1"/>
  <c r="BR361" l="1"/>
  <c r="BN362" s="1"/>
  <c r="BP361"/>
  <c r="BO361" s="1"/>
  <c r="BB354"/>
  <c r="BA354" s="1"/>
  <c r="BD354"/>
  <c r="AZ355" s="1"/>
  <c r="AP354"/>
  <c r="AL355" s="1"/>
  <c r="AN354"/>
  <c r="AM354" s="1"/>
  <c r="AB354"/>
  <c r="X355" s="1"/>
  <c r="Z354"/>
  <c r="Y354" s="1"/>
  <c r="N354"/>
  <c r="J355" s="1"/>
  <c r="L354"/>
  <c r="K354" s="1"/>
  <c r="AW351"/>
  <c r="AS352" s="1"/>
  <c r="AU351"/>
  <c r="AT351" s="1"/>
  <c r="G353"/>
  <c r="C354" s="1"/>
  <c r="E353"/>
  <c r="D353" s="1"/>
  <c r="AI353"/>
  <c r="AE354" s="1"/>
  <c r="AG353"/>
  <c r="AF353" s="1"/>
  <c r="U353"/>
  <c r="Q354" s="1"/>
  <c r="S353"/>
  <c r="R353" s="1"/>
  <c r="BK351"/>
  <c r="BG352" s="1"/>
  <c r="BI351"/>
  <c r="BH351" s="1"/>
  <c r="BR362" l="1"/>
  <c r="BN363" s="1"/>
  <c r="BP362"/>
  <c r="BO362" s="1"/>
  <c r="BD355"/>
  <c r="AZ356" s="1"/>
  <c r="BB355"/>
  <c r="BA355" s="1"/>
  <c r="AN355"/>
  <c r="AM355" s="1"/>
  <c r="AP355"/>
  <c r="AL356" s="1"/>
  <c r="AB355"/>
  <c r="X356" s="1"/>
  <c r="Z355"/>
  <c r="Y355" s="1"/>
  <c r="N355"/>
  <c r="J356" s="1"/>
  <c r="L355"/>
  <c r="K355" s="1"/>
  <c r="AW352"/>
  <c r="AS353" s="1"/>
  <c r="AU352"/>
  <c r="AT352" s="1"/>
  <c r="U354"/>
  <c r="Q355" s="1"/>
  <c r="S354"/>
  <c r="R354" s="1"/>
  <c r="G354"/>
  <c r="C355" s="1"/>
  <c r="E354"/>
  <c r="D354" s="1"/>
  <c r="BK352"/>
  <c r="BG353" s="1"/>
  <c r="BI352"/>
  <c r="BH352" s="1"/>
  <c r="AI354"/>
  <c r="AE355" s="1"/>
  <c r="AG354"/>
  <c r="AF354" s="1"/>
  <c r="BR363" l="1"/>
  <c r="BN364" s="1"/>
  <c r="BP363"/>
  <c r="BO363" s="1"/>
  <c r="BD356"/>
  <c r="AZ357" s="1"/>
  <c r="BB356"/>
  <c r="BA356" s="1"/>
  <c r="AP356"/>
  <c r="AL357" s="1"/>
  <c r="AN356"/>
  <c r="AM356" s="1"/>
  <c r="AB356"/>
  <c r="X357" s="1"/>
  <c r="Z356"/>
  <c r="Y356" s="1"/>
  <c r="N356"/>
  <c r="J357" s="1"/>
  <c r="L356"/>
  <c r="K356" s="1"/>
  <c r="G355"/>
  <c r="C356" s="1"/>
  <c r="E355"/>
  <c r="D355" s="1"/>
  <c r="U355"/>
  <c r="Q356" s="1"/>
  <c r="S355"/>
  <c r="R355" s="1"/>
  <c r="AW353"/>
  <c r="AS354" s="1"/>
  <c r="AU353"/>
  <c r="AT353" s="1"/>
  <c r="BK353"/>
  <c r="BG354" s="1"/>
  <c r="BI353"/>
  <c r="BH353" s="1"/>
  <c r="AI355"/>
  <c r="AE356" s="1"/>
  <c r="AG355"/>
  <c r="AF355" s="1"/>
  <c r="BP364" l="1"/>
  <c r="BO364" s="1"/>
  <c r="BR364"/>
  <c r="BN365" s="1"/>
  <c r="BD357"/>
  <c r="AZ358" s="1"/>
  <c r="BB357"/>
  <c r="BA357" s="1"/>
  <c r="AP357"/>
  <c r="AL358" s="1"/>
  <c r="AN357"/>
  <c r="AM357" s="1"/>
  <c r="AB357"/>
  <c r="X358" s="1"/>
  <c r="Z357"/>
  <c r="Y357" s="1"/>
  <c r="N357"/>
  <c r="J358" s="1"/>
  <c r="L357"/>
  <c r="K357" s="1"/>
  <c r="AI356"/>
  <c r="AE357" s="1"/>
  <c r="AG356"/>
  <c r="AF356" s="1"/>
  <c r="AW354"/>
  <c r="AS355" s="1"/>
  <c r="AU354"/>
  <c r="AT354" s="1"/>
  <c r="G356"/>
  <c r="C357" s="1"/>
  <c r="E356"/>
  <c r="D356" s="1"/>
  <c r="BK354"/>
  <c r="BG355" s="1"/>
  <c r="BI354"/>
  <c r="BH354" s="1"/>
  <c r="U356"/>
  <c r="Q357" s="1"/>
  <c r="S356"/>
  <c r="R356" s="1"/>
  <c r="BR365" l="1"/>
  <c r="BN366" s="1"/>
  <c r="BP365"/>
  <c r="BO365" s="1"/>
  <c r="BD358"/>
  <c r="AZ359" s="1"/>
  <c r="BB358"/>
  <c r="BA358" s="1"/>
  <c r="AP358"/>
  <c r="AL359" s="1"/>
  <c r="AN358"/>
  <c r="AM358" s="1"/>
  <c r="AB358"/>
  <c r="X359" s="1"/>
  <c r="Z358"/>
  <c r="Y358" s="1"/>
  <c r="N358"/>
  <c r="J359" s="1"/>
  <c r="L358"/>
  <c r="K358" s="1"/>
  <c r="G357"/>
  <c r="C358" s="1"/>
  <c r="E357"/>
  <c r="D357" s="1"/>
  <c r="AW355"/>
  <c r="AS356" s="1"/>
  <c r="AU355"/>
  <c r="AT355" s="1"/>
  <c r="BK355"/>
  <c r="BG356" s="1"/>
  <c r="BI355"/>
  <c r="BH355" s="1"/>
  <c r="U357"/>
  <c r="Q358" s="1"/>
  <c r="S357"/>
  <c r="R357" s="1"/>
  <c r="AI357"/>
  <c r="AE358" s="1"/>
  <c r="AG357"/>
  <c r="AF357" s="1"/>
  <c r="BR366" l="1"/>
  <c r="BN367" s="1"/>
  <c r="BP366"/>
  <c r="BO366" s="1"/>
  <c r="BB359"/>
  <c r="BA359" s="1"/>
  <c r="BD359"/>
  <c r="AZ360" s="1"/>
  <c r="AP359"/>
  <c r="AL360" s="1"/>
  <c r="AN359"/>
  <c r="AM359" s="1"/>
  <c r="AB359"/>
  <c r="X360" s="1"/>
  <c r="Z359"/>
  <c r="Y359" s="1"/>
  <c r="N359"/>
  <c r="J360" s="1"/>
  <c r="L359"/>
  <c r="K359" s="1"/>
  <c r="AW356"/>
  <c r="AS357" s="1"/>
  <c r="AU356"/>
  <c r="AT356" s="1"/>
  <c r="AI358"/>
  <c r="AE359" s="1"/>
  <c r="AG358"/>
  <c r="AF358" s="1"/>
  <c r="BK356"/>
  <c r="BG357" s="1"/>
  <c r="BI356"/>
  <c r="BH356" s="1"/>
  <c r="U358"/>
  <c r="Q359" s="1"/>
  <c r="S358"/>
  <c r="R358" s="1"/>
  <c r="G358"/>
  <c r="C359" s="1"/>
  <c r="E358"/>
  <c r="D358" s="1"/>
  <c r="BP367" l="1"/>
  <c r="BO367" s="1"/>
  <c r="BR367"/>
  <c r="BN368" s="1"/>
  <c r="BD360"/>
  <c r="AZ361" s="1"/>
  <c r="BB360"/>
  <c r="BA360" s="1"/>
  <c r="AP360"/>
  <c r="AL361" s="1"/>
  <c r="AN360"/>
  <c r="AM360" s="1"/>
  <c r="AB360"/>
  <c r="X361" s="1"/>
  <c r="Z360"/>
  <c r="Y360" s="1"/>
  <c r="N360"/>
  <c r="J361" s="1"/>
  <c r="L360"/>
  <c r="K360" s="1"/>
  <c r="AI359"/>
  <c r="AE360" s="1"/>
  <c r="AG359"/>
  <c r="AF359" s="1"/>
  <c r="AW357"/>
  <c r="AS358" s="1"/>
  <c r="AU357"/>
  <c r="AT357" s="1"/>
  <c r="BK357"/>
  <c r="BG358" s="1"/>
  <c r="BI357"/>
  <c r="BH357" s="1"/>
  <c r="U359"/>
  <c r="Q360" s="1"/>
  <c r="S359"/>
  <c r="R359" s="1"/>
  <c r="G359"/>
  <c r="C360" s="1"/>
  <c r="E359"/>
  <c r="D359" s="1"/>
  <c r="BR368" l="1"/>
  <c r="BN369" s="1"/>
  <c r="BP368"/>
  <c r="BO368" s="1"/>
  <c r="BD361"/>
  <c r="AZ362" s="1"/>
  <c r="BB361"/>
  <c r="BA361" s="1"/>
  <c r="AN361"/>
  <c r="AM361" s="1"/>
  <c r="AP361"/>
  <c r="AL362" s="1"/>
  <c r="AB361"/>
  <c r="X362" s="1"/>
  <c r="Z361"/>
  <c r="Y361" s="1"/>
  <c r="N361"/>
  <c r="J362" s="1"/>
  <c r="L361"/>
  <c r="K361" s="1"/>
  <c r="U360"/>
  <c r="Q361" s="1"/>
  <c r="S360"/>
  <c r="R360" s="1"/>
  <c r="AW358"/>
  <c r="AS359" s="1"/>
  <c r="AU358"/>
  <c r="AT358" s="1"/>
  <c r="G360"/>
  <c r="C361" s="1"/>
  <c r="E360"/>
  <c r="D360" s="1"/>
  <c r="BK358"/>
  <c r="BG359" s="1"/>
  <c r="BI358"/>
  <c r="BH358" s="1"/>
  <c r="AI360"/>
  <c r="AE361" s="1"/>
  <c r="AG360"/>
  <c r="AF360" s="1"/>
  <c r="BR369" l="1"/>
  <c r="BN370" s="1"/>
  <c r="BP369"/>
  <c r="BO369" s="1"/>
  <c r="BD362"/>
  <c r="AZ363" s="1"/>
  <c r="BB362"/>
  <c r="BA362" s="1"/>
  <c r="AP362"/>
  <c r="AL363" s="1"/>
  <c r="AN362"/>
  <c r="AM362" s="1"/>
  <c r="AB362"/>
  <c r="X363" s="1"/>
  <c r="Z362"/>
  <c r="Y362" s="1"/>
  <c r="N362"/>
  <c r="J363" s="1"/>
  <c r="L362"/>
  <c r="K362" s="1"/>
  <c r="U361"/>
  <c r="Q362" s="1"/>
  <c r="S361"/>
  <c r="R361" s="1"/>
  <c r="AW359"/>
  <c r="AS360" s="1"/>
  <c r="AU359"/>
  <c r="AT359" s="1"/>
  <c r="AI361"/>
  <c r="AE362" s="1"/>
  <c r="AG361"/>
  <c r="AF361" s="1"/>
  <c r="BK359"/>
  <c r="BG360" s="1"/>
  <c r="BI359"/>
  <c r="BH359" s="1"/>
  <c r="G361"/>
  <c r="C362" s="1"/>
  <c r="E361"/>
  <c r="D361" s="1"/>
  <c r="BR370" l="1"/>
  <c r="BN371" s="1"/>
  <c r="BP370"/>
  <c r="BO370" s="1"/>
  <c r="BD363"/>
  <c r="AZ364" s="1"/>
  <c r="BB363"/>
  <c r="BA363" s="1"/>
  <c r="AP363"/>
  <c r="AL364" s="1"/>
  <c r="AN363"/>
  <c r="AM363" s="1"/>
  <c r="AB363"/>
  <c r="X364" s="1"/>
  <c r="Z363"/>
  <c r="Y363" s="1"/>
  <c r="L363"/>
  <c r="K363" s="1"/>
  <c r="N363"/>
  <c r="J364" s="1"/>
  <c r="BK360"/>
  <c r="BG361" s="1"/>
  <c r="BI360"/>
  <c r="BH360" s="1"/>
  <c r="AW360"/>
  <c r="AS361" s="1"/>
  <c r="AU360"/>
  <c r="AT360" s="1"/>
  <c r="AI362"/>
  <c r="AE363" s="1"/>
  <c r="AG362"/>
  <c r="AF362" s="1"/>
  <c r="U362"/>
  <c r="Q363" s="1"/>
  <c r="S362"/>
  <c r="R362" s="1"/>
  <c r="G362"/>
  <c r="C363" s="1"/>
  <c r="E362"/>
  <c r="D362" s="1"/>
  <c r="BR371" l="1"/>
  <c r="BN372" s="1"/>
  <c r="BP371"/>
  <c r="BO371" s="1"/>
  <c r="BB364"/>
  <c r="BA364" s="1"/>
  <c r="BD364"/>
  <c r="AZ365" s="1"/>
  <c r="AP364"/>
  <c r="AL365" s="1"/>
  <c r="AN364"/>
  <c r="AM364" s="1"/>
  <c r="AB364"/>
  <c r="X365" s="1"/>
  <c r="Z364"/>
  <c r="Y364" s="1"/>
  <c r="L364"/>
  <c r="K364" s="1"/>
  <c r="N364"/>
  <c r="J365" s="1"/>
  <c r="AI363"/>
  <c r="AE364" s="1"/>
  <c r="AG363"/>
  <c r="AF363" s="1"/>
  <c r="G363"/>
  <c r="C364" s="1"/>
  <c r="E363"/>
  <c r="D363" s="1"/>
  <c r="U363"/>
  <c r="Q364" s="1"/>
  <c r="S363"/>
  <c r="R363" s="1"/>
  <c r="AW361"/>
  <c r="AS362" s="1"/>
  <c r="AU361"/>
  <c r="AT361" s="1"/>
  <c r="BK361"/>
  <c r="BG362" s="1"/>
  <c r="BI361"/>
  <c r="BH361" s="1"/>
  <c r="BR372" l="1"/>
  <c r="BN373" s="1"/>
  <c r="BP372"/>
  <c r="BO372" s="1"/>
  <c r="BD365"/>
  <c r="AZ366" s="1"/>
  <c r="BB365"/>
  <c r="BA365" s="1"/>
  <c r="AP365"/>
  <c r="AL366" s="1"/>
  <c r="AN365"/>
  <c r="AM365" s="1"/>
  <c r="AB365"/>
  <c r="X366" s="1"/>
  <c r="Z365"/>
  <c r="Y365" s="1"/>
  <c r="N365"/>
  <c r="J366" s="1"/>
  <c r="L365"/>
  <c r="K365" s="1"/>
  <c r="AI364"/>
  <c r="AE365" s="1"/>
  <c r="AG364"/>
  <c r="AF364" s="1"/>
  <c r="U364"/>
  <c r="Q365" s="1"/>
  <c r="S364"/>
  <c r="R364" s="1"/>
  <c r="BK362"/>
  <c r="BG363" s="1"/>
  <c r="BI362"/>
  <c r="BH362" s="1"/>
  <c r="G364"/>
  <c r="C365" s="1"/>
  <c r="E364"/>
  <c r="D364" s="1"/>
  <c r="AW362"/>
  <c r="AS363" s="1"/>
  <c r="AU362"/>
  <c r="AT362" s="1"/>
  <c r="BP373" l="1"/>
  <c r="BO373" s="1"/>
  <c r="BR373"/>
  <c r="BN374" s="1"/>
  <c r="BD366"/>
  <c r="AZ367" s="1"/>
  <c r="BB366"/>
  <c r="BA366" s="1"/>
  <c r="AN366"/>
  <c r="AM366" s="1"/>
  <c r="AP366"/>
  <c r="AL367" s="1"/>
  <c r="AB366"/>
  <c r="X367" s="1"/>
  <c r="Z366"/>
  <c r="Y366" s="1"/>
  <c r="L366"/>
  <c r="K366" s="1"/>
  <c r="N366"/>
  <c r="J367" s="1"/>
  <c r="G365"/>
  <c r="C366" s="1"/>
  <c r="E365"/>
  <c r="D365" s="1"/>
  <c r="BK363"/>
  <c r="BG364" s="1"/>
  <c r="BI363"/>
  <c r="BH363" s="1"/>
  <c r="AI365"/>
  <c r="AE366" s="1"/>
  <c r="AG365"/>
  <c r="AF365" s="1"/>
  <c r="AW363"/>
  <c r="AS364" s="1"/>
  <c r="AU363"/>
  <c r="AT363" s="1"/>
  <c r="U365"/>
  <c r="Q366" s="1"/>
  <c r="S365"/>
  <c r="R365" s="1"/>
  <c r="BR374" l="1"/>
  <c r="BN375" s="1"/>
  <c r="BP374"/>
  <c r="BO374" s="1"/>
  <c r="BB367"/>
  <c r="BA367" s="1"/>
  <c r="BD367"/>
  <c r="AZ368" s="1"/>
  <c r="AP367"/>
  <c r="AL368" s="1"/>
  <c r="AN367"/>
  <c r="AM367" s="1"/>
  <c r="AB367"/>
  <c r="X368" s="1"/>
  <c r="Z367"/>
  <c r="Y367" s="1"/>
  <c r="L367"/>
  <c r="K367" s="1"/>
  <c r="N367"/>
  <c r="J368" s="1"/>
  <c r="BK364"/>
  <c r="BG365" s="1"/>
  <c r="BI364"/>
  <c r="BH364" s="1"/>
  <c r="AI366"/>
  <c r="AE367" s="1"/>
  <c r="AG366"/>
  <c r="AF366" s="1"/>
  <c r="G366"/>
  <c r="C367" s="1"/>
  <c r="E366"/>
  <c r="D366" s="1"/>
  <c r="U366"/>
  <c r="Q367" s="1"/>
  <c r="S366"/>
  <c r="R366" s="1"/>
  <c r="AW364"/>
  <c r="AS365" s="1"/>
  <c r="AU364"/>
  <c r="AT364" s="1"/>
  <c r="BP375" l="1"/>
  <c r="BO375" s="1"/>
  <c r="BR375"/>
  <c r="BN376" s="1"/>
  <c r="BD368"/>
  <c r="AZ369" s="1"/>
  <c r="BB368"/>
  <c r="BA368" s="1"/>
  <c r="AP368"/>
  <c r="AL369" s="1"/>
  <c r="AN368"/>
  <c r="AM368" s="1"/>
  <c r="AB368"/>
  <c r="X369" s="1"/>
  <c r="Z368"/>
  <c r="Y368" s="1"/>
  <c r="N368"/>
  <c r="J369" s="1"/>
  <c r="L368"/>
  <c r="K368" s="1"/>
  <c r="AI367"/>
  <c r="AE368" s="1"/>
  <c r="AG367"/>
  <c r="AF367" s="1"/>
  <c r="U367"/>
  <c r="Q368" s="1"/>
  <c r="S367"/>
  <c r="R367" s="1"/>
  <c r="AW365"/>
  <c r="AS366" s="1"/>
  <c r="AU365"/>
  <c r="AT365" s="1"/>
  <c r="G367"/>
  <c r="C368" s="1"/>
  <c r="E367"/>
  <c r="D367" s="1"/>
  <c r="BK365"/>
  <c r="BG366" s="1"/>
  <c r="BI365"/>
  <c r="BH365" s="1"/>
  <c r="BR376" l="1"/>
  <c r="BN377" s="1"/>
  <c r="BP376"/>
  <c r="BO376" s="1"/>
  <c r="BD369"/>
  <c r="AZ370" s="1"/>
  <c r="BB369"/>
  <c r="BA369" s="1"/>
  <c r="AP369"/>
  <c r="AL370" s="1"/>
  <c r="AN369"/>
  <c r="AM369" s="1"/>
  <c r="Z369"/>
  <c r="Y369" s="1"/>
  <c r="AB369"/>
  <c r="X370" s="1"/>
  <c r="N369"/>
  <c r="J370" s="1"/>
  <c r="L369"/>
  <c r="K369" s="1"/>
  <c r="AW366"/>
  <c r="AS367" s="1"/>
  <c r="AU366"/>
  <c r="AT366" s="1"/>
  <c r="U368"/>
  <c r="Q369" s="1"/>
  <c r="S368"/>
  <c r="R368" s="1"/>
  <c r="BK366"/>
  <c r="BG367" s="1"/>
  <c r="BI366"/>
  <c r="BH366" s="1"/>
  <c r="G368"/>
  <c r="C369" s="1"/>
  <c r="E368"/>
  <c r="D368" s="1"/>
  <c r="AI368"/>
  <c r="AE369" s="1"/>
  <c r="AG368"/>
  <c r="AF368" s="1"/>
  <c r="BR377" l="1"/>
  <c r="BN378" s="1"/>
  <c r="BP377"/>
  <c r="BO377" s="1"/>
  <c r="BD370"/>
  <c r="AZ371" s="1"/>
  <c r="BB370"/>
  <c r="BA370" s="1"/>
  <c r="AP370"/>
  <c r="AL371" s="1"/>
  <c r="AN370"/>
  <c r="AM370" s="1"/>
  <c r="AB370"/>
  <c r="X371" s="1"/>
  <c r="Z370"/>
  <c r="Y370" s="1"/>
  <c r="N370"/>
  <c r="J371" s="1"/>
  <c r="L370"/>
  <c r="K370" s="1"/>
  <c r="U369"/>
  <c r="Q370" s="1"/>
  <c r="S369"/>
  <c r="R369" s="1"/>
  <c r="G369"/>
  <c r="C370" s="1"/>
  <c r="E369"/>
  <c r="D369" s="1"/>
  <c r="BK367"/>
  <c r="BG368" s="1"/>
  <c r="BI367"/>
  <c r="BH367" s="1"/>
  <c r="AW367"/>
  <c r="AS368" s="1"/>
  <c r="AU367"/>
  <c r="AT367" s="1"/>
  <c r="AI369"/>
  <c r="AE370" s="1"/>
  <c r="AG369"/>
  <c r="AF369" s="1"/>
  <c r="BR378" l="1"/>
  <c r="BN379" s="1"/>
  <c r="BP378"/>
  <c r="BO378" s="1"/>
  <c r="BD371"/>
  <c r="AZ372" s="1"/>
  <c r="BB371"/>
  <c r="BA371" s="1"/>
  <c r="AP371"/>
  <c r="AL372" s="1"/>
  <c r="AN371"/>
  <c r="AM371" s="1"/>
  <c r="AB371"/>
  <c r="X372" s="1"/>
  <c r="Z371"/>
  <c r="Y371" s="1"/>
  <c r="L371"/>
  <c r="K371" s="1"/>
  <c r="N371"/>
  <c r="J372" s="1"/>
  <c r="BK368"/>
  <c r="BG369" s="1"/>
  <c r="BI368"/>
  <c r="BH368" s="1"/>
  <c r="G370"/>
  <c r="C371" s="1"/>
  <c r="E370"/>
  <c r="D370" s="1"/>
  <c r="AI370"/>
  <c r="AE371" s="1"/>
  <c r="AG370"/>
  <c r="AF370" s="1"/>
  <c r="AW368"/>
  <c r="AS369" s="1"/>
  <c r="AU368"/>
  <c r="AT368" s="1"/>
  <c r="U370"/>
  <c r="Q371" s="1"/>
  <c r="S370"/>
  <c r="R370" s="1"/>
  <c r="BR379" l="1"/>
  <c r="BN380" s="1"/>
  <c r="BP379"/>
  <c r="BO379" s="1"/>
  <c r="BD372"/>
  <c r="AZ373" s="1"/>
  <c r="BB372"/>
  <c r="BA372" s="1"/>
  <c r="AP372"/>
  <c r="AL373" s="1"/>
  <c r="AN372"/>
  <c r="AM372" s="1"/>
  <c r="AB372"/>
  <c r="X373" s="1"/>
  <c r="Z372"/>
  <c r="Y372" s="1"/>
  <c r="N372"/>
  <c r="J373" s="1"/>
  <c r="L372"/>
  <c r="K372" s="1"/>
  <c r="G371"/>
  <c r="C372" s="1"/>
  <c r="E371"/>
  <c r="D371" s="1"/>
  <c r="AI371"/>
  <c r="AE372" s="1"/>
  <c r="AG371"/>
  <c r="AF371" s="1"/>
  <c r="U371"/>
  <c r="Q372" s="1"/>
  <c r="S371"/>
  <c r="R371" s="1"/>
  <c r="AW369"/>
  <c r="AS370" s="1"/>
  <c r="AU369"/>
  <c r="AT369" s="1"/>
  <c r="BK369"/>
  <c r="BG370" s="1"/>
  <c r="BI369"/>
  <c r="BH369" s="1"/>
  <c r="BP380" l="1"/>
  <c r="BO380" s="1"/>
  <c r="BR380"/>
  <c r="BN381" s="1"/>
  <c r="BD373"/>
  <c r="AZ374" s="1"/>
  <c r="BB373"/>
  <c r="BA373" s="1"/>
  <c r="AP373"/>
  <c r="AL374" s="1"/>
  <c r="AN373"/>
  <c r="AM373" s="1"/>
  <c r="AB373"/>
  <c r="X374" s="1"/>
  <c r="Z373"/>
  <c r="Y373" s="1"/>
  <c r="N373"/>
  <c r="J374" s="1"/>
  <c r="L373"/>
  <c r="K373" s="1"/>
  <c r="AW370"/>
  <c r="AS371" s="1"/>
  <c r="AU370"/>
  <c r="AT370" s="1"/>
  <c r="G372"/>
  <c r="C373" s="1"/>
  <c r="E372"/>
  <c r="D372" s="1"/>
  <c r="BK370"/>
  <c r="BG371" s="1"/>
  <c r="BI370"/>
  <c r="BH370" s="1"/>
  <c r="U372"/>
  <c r="Q373" s="1"/>
  <c r="S372"/>
  <c r="R372" s="1"/>
  <c r="AI372"/>
  <c r="AE373" s="1"/>
  <c r="AG372"/>
  <c r="AF372" s="1"/>
  <c r="BR381" l="1"/>
  <c r="BN382" s="1"/>
  <c r="BP381"/>
  <c r="BO381" s="1"/>
  <c r="BB374"/>
  <c r="BA374" s="1"/>
  <c r="BD374"/>
  <c r="AZ375" s="1"/>
  <c r="AP374"/>
  <c r="AL375" s="1"/>
  <c r="AN374"/>
  <c r="AM374" s="1"/>
  <c r="AB374"/>
  <c r="X375" s="1"/>
  <c r="Z374"/>
  <c r="Y374" s="1"/>
  <c r="N374"/>
  <c r="J375" s="1"/>
  <c r="L374"/>
  <c r="K374" s="1"/>
  <c r="BK371"/>
  <c r="BG372" s="1"/>
  <c r="BI371"/>
  <c r="BH371" s="1"/>
  <c r="G373"/>
  <c r="C374" s="1"/>
  <c r="E373"/>
  <c r="D373" s="1"/>
  <c r="U373"/>
  <c r="Q374" s="1"/>
  <c r="S373"/>
  <c r="R373" s="1"/>
  <c r="AI373"/>
  <c r="AE374" s="1"/>
  <c r="AG373"/>
  <c r="AF373" s="1"/>
  <c r="AW371"/>
  <c r="AS372" s="1"/>
  <c r="AU371"/>
  <c r="AT371" s="1"/>
  <c r="BR382" l="1"/>
  <c r="BN383" s="1"/>
  <c r="BP382"/>
  <c r="BO382" s="1"/>
  <c r="BD375"/>
  <c r="AZ376" s="1"/>
  <c r="BB375"/>
  <c r="BA375" s="1"/>
  <c r="AP375"/>
  <c r="AL376" s="1"/>
  <c r="AN375"/>
  <c r="AM375" s="1"/>
  <c r="AB375"/>
  <c r="X376" s="1"/>
  <c r="Z375"/>
  <c r="Y375" s="1"/>
  <c r="N375"/>
  <c r="J376" s="1"/>
  <c r="L375"/>
  <c r="K375" s="1"/>
  <c r="U374"/>
  <c r="Q375" s="1"/>
  <c r="S374"/>
  <c r="R374" s="1"/>
  <c r="AW372"/>
  <c r="AS373" s="1"/>
  <c r="AU372"/>
  <c r="AT372" s="1"/>
  <c r="G374"/>
  <c r="C375" s="1"/>
  <c r="E374"/>
  <c r="D374" s="1"/>
  <c r="AI374"/>
  <c r="AE375" s="1"/>
  <c r="AG374"/>
  <c r="AF374" s="1"/>
  <c r="BK372"/>
  <c r="BG373" s="1"/>
  <c r="BI372"/>
  <c r="BH372" s="1"/>
  <c r="BR383" l="1"/>
  <c r="BN384" s="1"/>
  <c r="BP383"/>
  <c r="BO383" s="1"/>
  <c r="BD376"/>
  <c r="AZ377" s="1"/>
  <c r="BB376"/>
  <c r="BA376" s="1"/>
  <c r="AN376"/>
  <c r="AM376" s="1"/>
  <c r="AP376"/>
  <c r="AL377" s="1"/>
  <c r="AB376"/>
  <c r="X377" s="1"/>
  <c r="Z376"/>
  <c r="Y376" s="1"/>
  <c r="N376"/>
  <c r="J377" s="1"/>
  <c r="L376"/>
  <c r="K376" s="1"/>
  <c r="BK373"/>
  <c r="BG374" s="1"/>
  <c r="BI373"/>
  <c r="BH373" s="1"/>
  <c r="G375"/>
  <c r="C376" s="1"/>
  <c r="E375"/>
  <c r="D375" s="1"/>
  <c r="AW373"/>
  <c r="AS374" s="1"/>
  <c r="AU373"/>
  <c r="AT373" s="1"/>
  <c r="AI375"/>
  <c r="AE376" s="1"/>
  <c r="AG375"/>
  <c r="AF375" s="1"/>
  <c r="U375"/>
  <c r="Q376" s="1"/>
  <c r="S375"/>
  <c r="R375" s="1"/>
  <c r="BP384" l="1"/>
  <c r="BO384" s="1"/>
  <c r="BR384"/>
  <c r="BN385" s="1"/>
  <c r="BD377"/>
  <c r="AZ378" s="1"/>
  <c r="BB377"/>
  <c r="BA377" s="1"/>
  <c r="AN377"/>
  <c r="AM377" s="1"/>
  <c r="AP377"/>
  <c r="AL378" s="1"/>
  <c r="AB377"/>
  <c r="X378" s="1"/>
  <c r="Z377"/>
  <c r="Y377" s="1"/>
  <c r="N377"/>
  <c r="J378" s="1"/>
  <c r="L377"/>
  <c r="K377" s="1"/>
  <c r="BK374"/>
  <c r="BG375" s="1"/>
  <c r="BI374"/>
  <c r="BH374" s="1"/>
  <c r="AW374"/>
  <c r="AS375" s="1"/>
  <c r="AU374"/>
  <c r="AT374" s="1"/>
  <c r="U376"/>
  <c r="Q377" s="1"/>
  <c r="S376"/>
  <c r="R376" s="1"/>
  <c r="G376"/>
  <c r="C377" s="1"/>
  <c r="E376"/>
  <c r="D376" s="1"/>
  <c r="AI376"/>
  <c r="AE377" s="1"/>
  <c r="AG376"/>
  <c r="AF376" s="1"/>
  <c r="BR385" l="1"/>
  <c r="BN386" s="1"/>
  <c r="BP385"/>
  <c r="BO385" s="1"/>
  <c r="BD378"/>
  <c r="AZ379" s="1"/>
  <c r="BB378"/>
  <c r="BA378" s="1"/>
  <c r="AP378"/>
  <c r="AL379" s="1"/>
  <c r="AN378"/>
  <c r="AM378" s="1"/>
  <c r="AB378"/>
  <c r="X379" s="1"/>
  <c r="Z378"/>
  <c r="Y378" s="1"/>
  <c r="L378"/>
  <c r="K378" s="1"/>
  <c r="N378"/>
  <c r="J379" s="1"/>
  <c r="G377"/>
  <c r="C378" s="1"/>
  <c r="E377"/>
  <c r="D377" s="1"/>
  <c r="AI377"/>
  <c r="AE378" s="1"/>
  <c r="AG377"/>
  <c r="AF377" s="1"/>
  <c r="AW375"/>
  <c r="AS376" s="1"/>
  <c r="AU375"/>
  <c r="AT375" s="1"/>
  <c r="U377"/>
  <c r="Q378" s="1"/>
  <c r="S377"/>
  <c r="R377" s="1"/>
  <c r="BK375"/>
  <c r="BG376" s="1"/>
  <c r="BI375"/>
  <c r="BH375" s="1"/>
  <c r="BR386" l="1"/>
  <c r="BN387" s="1"/>
  <c r="BP386"/>
  <c r="BO386" s="1"/>
  <c r="BD379"/>
  <c r="AZ380" s="1"/>
  <c r="BB379"/>
  <c r="BA379" s="1"/>
  <c r="AP379"/>
  <c r="AL380" s="1"/>
  <c r="AN379"/>
  <c r="AM379" s="1"/>
  <c r="AB379"/>
  <c r="X380" s="1"/>
  <c r="Z379"/>
  <c r="Y379" s="1"/>
  <c r="N379"/>
  <c r="J380" s="1"/>
  <c r="L379"/>
  <c r="K379" s="1"/>
  <c r="BK376"/>
  <c r="BG377" s="1"/>
  <c r="BI376"/>
  <c r="BH376" s="1"/>
  <c r="AI378"/>
  <c r="AE379" s="1"/>
  <c r="AG378"/>
  <c r="AF378" s="1"/>
  <c r="AW376"/>
  <c r="AS377" s="1"/>
  <c r="AU376"/>
  <c r="AT376" s="1"/>
  <c r="U378"/>
  <c r="Q379" s="1"/>
  <c r="S378"/>
  <c r="R378" s="1"/>
  <c r="G378"/>
  <c r="C379" s="1"/>
  <c r="E378"/>
  <c r="D378" s="1"/>
  <c r="BP387" l="1"/>
  <c r="BO387" s="1"/>
  <c r="BR387"/>
  <c r="BN388" s="1"/>
  <c r="BD380"/>
  <c r="AZ381" s="1"/>
  <c r="BB380"/>
  <c r="BA380" s="1"/>
  <c r="AN380"/>
  <c r="AM380" s="1"/>
  <c r="AP380"/>
  <c r="AL381" s="1"/>
  <c r="Z380"/>
  <c r="Y380" s="1"/>
  <c r="AB380"/>
  <c r="X381" s="1"/>
  <c r="N380"/>
  <c r="J381" s="1"/>
  <c r="L380"/>
  <c r="K380" s="1"/>
  <c r="AW377"/>
  <c r="AS378" s="1"/>
  <c r="AU377"/>
  <c r="AT377" s="1"/>
  <c r="U379"/>
  <c r="Q380" s="1"/>
  <c r="S379"/>
  <c r="R379" s="1"/>
  <c r="BK377"/>
  <c r="BG378" s="1"/>
  <c r="BI377"/>
  <c r="BH377" s="1"/>
  <c r="G379"/>
  <c r="C380" s="1"/>
  <c r="E379"/>
  <c r="D379" s="1"/>
  <c r="AI379"/>
  <c r="AE380" s="1"/>
  <c r="AG379"/>
  <c r="AF379" s="1"/>
  <c r="BR388" l="1"/>
  <c r="BN389" s="1"/>
  <c r="BP388"/>
  <c r="BO388" s="1"/>
  <c r="BD381"/>
  <c r="AZ382" s="1"/>
  <c r="BB381"/>
  <c r="BA381" s="1"/>
  <c r="AP381"/>
  <c r="AL382" s="1"/>
  <c r="AN381"/>
  <c r="AM381" s="1"/>
  <c r="AB381"/>
  <c r="X382" s="1"/>
  <c r="Z381"/>
  <c r="Y381" s="1"/>
  <c r="N381"/>
  <c r="J382" s="1"/>
  <c r="L381"/>
  <c r="K381" s="1"/>
  <c r="BK378"/>
  <c r="BG379" s="1"/>
  <c r="BI378"/>
  <c r="BH378" s="1"/>
  <c r="AI380"/>
  <c r="AE381" s="1"/>
  <c r="AG380"/>
  <c r="AF380" s="1"/>
  <c r="U380"/>
  <c r="Q381" s="1"/>
  <c r="S380"/>
  <c r="R380" s="1"/>
  <c r="G380"/>
  <c r="C381" s="1"/>
  <c r="E380"/>
  <c r="D380" s="1"/>
  <c r="AW378"/>
  <c r="AS379" s="1"/>
  <c r="AU378"/>
  <c r="AT378" s="1"/>
  <c r="BR389" l="1"/>
  <c r="BN390" s="1"/>
  <c r="BP389"/>
  <c r="BO389" s="1"/>
  <c r="BB382"/>
  <c r="BA382" s="1"/>
  <c r="BD382"/>
  <c r="AZ383" s="1"/>
  <c r="AN382"/>
  <c r="AM382" s="1"/>
  <c r="AP382"/>
  <c r="AL383" s="1"/>
  <c r="AB382"/>
  <c r="X383" s="1"/>
  <c r="Z382"/>
  <c r="Y382" s="1"/>
  <c r="N382"/>
  <c r="J383" s="1"/>
  <c r="L382"/>
  <c r="K382" s="1"/>
  <c r="AI381"/>
  <c r="AE382" s="1"/>
  <c r="AG381"/>
  <c r="AF381" s="1"/>
  <c r="BK379"/>
  <c r="BG380" s="1"/>
  <c r="BI379"/>
  <c r="BH379" s="1"/>
  <c r="G381"/>
  <c r="C382" s="1"/>
  <c r="E381"/>
  <c r="D381" s="1"/>
  <c r="AW379"/>
  <c r="AS380" s="1"/>
  <c r="AU379"/>
  <c r="AT379" s="1"/>
  <c r="U381"/>
  <c r="Q382" s="1"/>
  <c r="S381"/>
  <c r="R381" s="1"/>
  <c r="BP390" l="1"/>
  <c r="BO390" s="1"/>
  <c r="BR390"/>
  <c r="BN391" s="1"/>
  <c r="BB383"/>
  <c r="BA383" s="1"/>
  <c r="BD383"/>
  <c r="AZ384" s="1"/>
  <c r="AP383"/>
  <c r="AL384" s="1"/>
  <c r="AN383"/>
  <c r="AM383" s="1"/>
  <c r="AB383"/>
  <c r="X384" s="1"/>
  <c r="Z383"/>
  <c r="Y383" s="1"/>
  <c r="N383"/>
  <c r="J384" s="1"/>
  <c r="L383"/>
  <c r="K383" s="1"/>
  <c r="G382"/>
  <c r="C383" s="1"/>
  <c r="E382"/>
  <c r="D382" s="1"/>
  <c r="AW380"/>
  <c r="AS381" s="1"/>
  <c r="AU380"/>
  <c r="AT380" s="1"/>
  <c r="BK380"/>
  <c r="BG381" s="1"/>
  <c r="BI380"/>
  <c r="BH380" s="1"/>
  <c r="AI382"/>
  <c r="AE383" s="1"/>
  <c r="AG382"/>
  <c r="AF382" s="1"/>
  <c r="U382"/>
  <c r="Q383" s="1"/>
  <c r="S382"/>
  <c r="R382" s="1"/>
  <c r="BR391" l="1"/>
  <c r="BN392" s="1"/>
  <c r="BP391"/>
  <c r="BO391" s="1"/>
  <c r="BD384"/>
  <c r="AZ385" s="1"/>
  <c r="BB384"/>
  <c r="BA384" s="1"/>
  <c r="AN384"/>
  <c r="AM384" s="1"/>
  <c r="AP384"/>
  <c r="AL385" s="1"/>
  <c r="AB384"/>
  <c r="X385" s="1"/>
  <c r="Z384"/>
  <c r="Y384" s="1"/>
  <c r="N384"/>
  <c r="J385" s="1"/>
  <c r="L384"/>
  <c r="K384" s="1"/>
  <c r="BK381"/>
  <c r="BG382" s="1"/>
  <c r="BI381"/>
  <c r="BH381" s="1"/>
  <c r="AW381"/>
  <c r="AS382" s="1"/>
  <c r="AU381"/>
  <c r="AT381" s="1"/>
  <c r="U383"/>
  <c r="Q384" s="1"/>
  <c r="S383"/>
  <c r="R383" s="1"/>
  <c r="AI383"/>
  <c r="AE384" s="1"/>
  <c r="AG383"/>
  <c r="AF383" s="1"/>
  <c r="G383"/>
  <c r="C384" s="1"/>
  <c r="E383"/>
  <c r="D383" s="1"/>
  <c r="BR392" l="1"/>
  <c r="BN393" s="1"/>
  <c r="BP392"/>
  <c r="BO392" s="1"/>
  <c r="BD385"/>
  <c r="AZ386" s="1"/>
  <c r="BB385"/>
  <c r="BA385" s="1"/>
  <c r="AP385"/>
  <c r="AL386" s="1"/>
  <c r="AN385"/>
  <c r="AM385" s="1"/>
  <c r="AB385"/>
  <c r="X386" s="1"/>
  <c r="Z385"/>
  <c r="Y385" s="1"/>
  <c r="N385"/>
  <c r="J386" s="1"/>
  <c r="L385"/>
  <c r="K385" s="1"/>
  <c r="G384"/>
  <c r="C385" s="1"/>
  <c r="E384"/>
  <c r="D384" s="1"/>
  <c r="AW382"/>
  <c r="AS383" s="1"/>
  <c r="AU382"/>
  <c r="AT382" s="1"/>
  <c r="AI384"/>
  <c r="AE385" s="1"/>
  <c r="AG384"/>
  <c r="AF384" s="1"/>
  <c r="U384"/>
  <c r="Q385" s="1"/>
  <c r="S384"/>
  <c r="R384" s="1"/>
  <c r="BK382"/>
  <c r="BG383" s="1"/>
  <c r="BI382"/>
  <c r="BH382" s="1"/>
  <c r="BP393" l="1"/>
  <c r="BO393" s="1"/>
  <c r="BR393"/>
  <c r="BN394" s="1"/>
  <c r="BD386"/>
  <c r="AZ387" s="1"/>
  <c r="BB386"/>
  <c r="BA386" s="1"/>
  <c r="AP386"/>
  <c r="AL387" s="1"/>
  <c r="AN386"/>
  <c r="AM386" s="1"/>
  <c r="AB386"/>
  <c r="X387" s="1"/>
  <c r="Z386"/>
  <c r="Y386" s="1"/>
  <c r="N386"/>
  <c r="J387" s="1"/>
  <c r="L386"/>
  <c r="K386" s="1"/>
  <c r="AI385"/>
  <c r="AE386" s="1"/>
  <c r="AG385"/>
  <c r="AF385" s="1"/>
  <c r="BK383"/>
  <c r="BG384" s="1"/>
  <c r="BI383"/>
  <c r="BH383" s="1"/>
  <c r="AW383"/>
  <c r="AS384" s="1"/>
  <c r="AU383"/>
  <c r="AT383" s="1"/>
  <c r="U385"/>
  <c r="Q386" s="1"/>
  <c r="S385"/>
  <c r="R385" s="1"/>
  <c r="G385"/>
  <c r="C386" s="1"/>
  <c r="E385"/>
  <c r="D385" s="1"/>
  <c r="BP394" l="1"/>
  <c r="BO394" s="1"/>
  <c r="BR394"/>
  <c r="BN395" s="1"/>
  <c r="BD387"/>
  <c r="AZ388" s="1"/>
  <c r="BB387"/>
  <c r="BA387" s="1"/>
  <c r="AP387"/>
  <c r="AL388" s="1"/>
  <c r="AN387"/>
  <c r="AM387" s="1"/>
  <c r="AB387"/>
  <c r="X388" s="1"/>
  <c r="Z387"/>
  <c r="Y387" s="1"/>
  <c r="N387"/>
  <c r="J388" s="1"/>
  <c r="L387"/>
  <c r="K387" s="1"/>
  <c r="U386"/>
  <c r="Q387" s="1"/>
  <c r="S386"/>
  <c r="R386" s="1"/>
  <c r="AW384"/>
  <c r="AS385" s="1"/>
  <c r="AU384"/>
  <c r="AT384" s="1"/>
  <c r="AI386"/>
  <c r="AE387" s="1"/>
  <c r="AG386"/>
  <c r="AF386" s="1"/>
  <c r="BK384"/>
  <c r="BG385" s="1"/>
  <c r="BI384"/>
  <c r="BH384" s="1"/>
  <c r="G386"/>
  <c r="C387" s="1"/>
  <c r="E386"/>
  <c r="D386" s="1"/>
  <c r="BP395" l="1"/>
  <c r="BO395" s="1"/>
  <c r="BR395"/>
  <c r="BN396" s="1"/>
  <c r="BD388"/>
  <c r="AZ389" s="1"/>
  <c r="BB388"/>
  <c r="BA388" s="1"/>
  <c r="AP388"/>
  <c r="AL389" s="1"/>
  <c r="AN388"/>
  <c r="AM388" s="1"/>
  <c r="AB388"/>
  <c r="X389" s="1"/>
  <c r="Z388"/>
  <c r="Y388" s="1"/>
  <c r="N388"/>
  <c r="J389" s="1"/>
  <c r="L388"/>
  <c r="K388" s="1"/>
  <c r="AW385"/>
  <c r="AS386" s="1"/>
  <c r="AU385"/>
  <c r="AT385" s="1"/>
  <c r="AI387"/>
  <c r="AE388" s="1"/>
  <c r="AG387"/>
  <c r="AF387" s="1"/>
  <c r="G387"/>
  <c r="C388" s="1"/>
  <c r="E387"/>
  <c r="D387" s="1"/>
  <c r="BK385"/>
  <c r="BG386" s="1"/>
  <c r="BI385"/>
  <c r="BH385" s="1"/>
  <c r="U387"/>
  <c r="Q388" s="1"/>
  <c r="S387"/>
  <c r="R387" s="1"/>
  <c r="BP396" l="1"/>
  <c r="BO396" s="1"/>
  <c r="BR396"/>
  <c r="BN397" s="1"/>
  <c r="BD389"/>
  <c r="AZ390" s="1"/>
  <c r="BB389"/>
  <c r="BA389" s="1"/>
  <c r="AP389"/>
  <c r="AL390" s="1"/>
  <c r="AN389"/>
  <c r="AM389" s="1"/>
  <c r="AB389"/>
  <c r="X390" s="1"/>
  <c r="Z389"/>
  <c r="Y389" s="1"/>
  <c r="N389"/>
  <c r="J390" s="1"/>
  <c r="L389"/>
  <c r="K389" s="1"/>
  <c r="AI388"/>
  <c r="AE389" s="1"/>
  <c r="AG388"/>
  <c r="AF388" s="1"/>
  <c r="AW386"/>
  <c r="AS387" s="1"/>
  <c r="AU386"/>
  <c r="AT386" s="1"/>
  <c r="U388"/>
  <c r="Q389" s="1"/>
  <c r="S388"/>
  <c r="R388" s="1"/>
  <c r="BK386"/>
  <c r="BG387" s="1"/>
  <c r="BI386"/>
  <c r="BH386" s="1"/>
  <c r="G388"/>
  <c r="C389" s="1"/>
  <c r="E388"/>
  <c r="D388" s="1"/>
  <c r="BP397" l="1"/>
  <c r="BO397" s="1"/>
  <c r="BR397"/>
  <c r="BN398" s="1"/>
  <c r="BD390"/>
  <c r="AZ391" s="1"/>
  <c r="BB390"/>
  <c r="BA390" s="1"/>
  <c r="AP390"/>
  <c r="AL391" s="1"/>
  <c r="AN390"/>
  <c r="AM390" s="1"/>
  <c r="AB390"/>
  <c r="X391" s="1"/>
  <c r="Z390"/>
  <c r="Y390" s="1"/>
  <c r="N390"/>
  <c r="J391" s="1"/>
  <c r="L390"/>
  <c r="K390" s="1"/>
  <c r="BK387"/>
  <c r="BG388" s="1"/>
  <c r="BI387"/>
  <c r="BH387" s="1"/>
  <c r="AW387"/>
  <c r="AS388" s="1"/>
  <c r="AU387"/>
  <c r="AT387" s="1"/>
  <c r="G389"/>
  <c r="C390" s="1"/>
  <c r="E389"/>
  <c r="D389" s="1"/>
  <c r="U389"/>
  <c r="Q390" s="1"/>
  <c r="S389"/>
  <c r="R389" s="1"/>
  <c r="AI389"/>
  <c r="AE390" s="1"/>
  <c r="AG389"/>
  <c r="AF389" s="1"/>
  <c r="BP398" l="1"/>
  <c r="BO398" s="1"/>
  <c r="BR398"/>
  <c r="BN399" s="1"/>
  <c r="BD391"/>
  <c r="AZ392" s="1"/>
  <c r="BB391"/>
  <c r="BA391" s="1"/>
  <c r="AP391"/>
  <c r="AL392" s="1"/>
  <c r="AN391"/>
  <c r="AM391" s="1"/>
  <c r="Z391"/>
  <c r="Y391" s="1"/>
  <c r="AB391"/>
  <c r="X392" s="1"/>
  <c r="N391"/>
  <c r="J392" s="1"/>
  <c r="L391"/>
  <c r="K391" s="1"/>
  <c r="G390"/>
  <c r="C391" s="1"/>
  <c r="E390"/>
  <c r="D390" s="1"/>
  <c r="BK388"/>
  <c r="BG389" s="1"/>
  <c r="BI388"/>
  <c r="BH388" s="1"/>
  <c r="AI390"/>
  <c r="AE391" s="1"/>
  <c r="AG390"/>
  <c r="AF390" s="1"/>
  <c r="AW388"/>
  <c r="AS389" s="1"/>
  <c r="AU388"/>
  <c r="AT388" s="1"/>
  <c r="U390"/>
  <c r="Q391" s="1"/>
  <c r="S390"/>
  <c r="R390" s="1"/>
  <c r="BR399" l="1"/>
  <c r="BN400" s="1"/>
  <c r="BP399"/>
  <c r="BO399" s="1"/>
  <c r="BD392"/>
  <c r="AZ393" s="1"/>
  <c r="BB392"/>
  <c r="BA392" s="1"/>
  <c r="AP392"/>
  <c r="AL393" s="1"/>
  <c r="AN392"/>
  <c r="AM392" s="1"/>
  <c r="AB392"/>
  <c r="X393" s="1"/>
  <c r="Z392"/>
  <c r="Y392" s="1"/>
  <c r="N392"/>
  <c r="J393" s="1"/>
  <c r="L392"/>
  <c r="K392" s="1"/>
  <c r="U391"/>
  <c r="Q392" s="1"/>
  <c r="S391"/>
  <c r="R391" s="1"/>
  <c r="G391"/>
  <c r="C392" s="1"/>
  <c r="E391"/>
  <c r="D391" s="1"/>
  <c r="BK389"/>
  <c r="BG390" s="1"/>
  <c r="BI389"/>
  <c r="BH389" s="1"/>
  <c r="AW389"/>
  <c r="AS390" s="1"/>
  <c r="AU389"/>
  <c r="AT389" s="1"/>
  <c r="AI391"/>
  <c r="AE392" s="1"/>
  <c r="AG391"/>
  <c r="AF391" s="1"/>
  <c r="BP400" l="1"/>
  <c r="BO400" s="1"/>
  <c r="BR400"/>
  <c r="BN401" s="1"/>
  <c r="BD393"/>
  <c r="AZ394" s="1"/>
  <c r="BB393"/>
  <c r="BA393" s="1"/>
  <c r="AP393"/>
  <c r="AL394" s="1"/>
  <c r="AN393"/>
  <c r="AM393" s="1"/>
  <c r="AB393"/>
  <c r="X394" s="1"/>
  <c r="Z393"/>
  <c r="Y393" s="1"/>
  <c r="N393"/>
  <c r="J394" s="1"/>
  <c r="L393"/>
  <c r="K393" s="1"/>
  <c r="AW390"/>
  <c r="AS391" s="1"/>
  <c r="AU390"/>
  <c r="AT390" s="1"/>
  <c r="U392"/>
  <c r="Q393" s="1"/>
  <c r="S392"/>
  <c r="R392" s="1"/>
  <c r="G392"/>
  <c r="C393" s="1"/>
  <c r="E392"/>
  <c r="D392" s="1"/>
  <c r="AI392"/>
  <c r="AE393" s="1"/>
  <c r="AG392"/>
  <c r="AF392" s="1"/>
  <c r="BK390"/>
  <c r="BG391" s="1"/>
  <c r="BI390"/>
  <c r="BH390" s="1"/>
  <c r="BR401" l="1"/>
  <c r="BN402" s="1"/>
  <c r="BP401"/>
  <c r="BO401" s="1"/>
  <c r="BD394"/>
  <c r="AZ395" s="1"/>
  <c r="BB394"/>
  <c r="BA394" s="1"/>
  <c r="AP394"/>
  <c r="AL395" s="1"/>
  <c r="AN394"/>
  <c r="AM394" s="1"/>
  <c r="AB394"/>
  <c r="X395" s="1"/>
  <c r="Z394"/>
  <c r="Y394" s="1"/>
  <c r="N394"/>
  <c r="J395" s="1"/>
  <c r="L394"/>
  <c r="K394" s="1"/>
  <c r="AI393"/>
  <c r="AE394" s="1"/>
  <c r="AG393"/>
  <c r="AF393" s="1"/>
  <c r="U393"/>
  <c r="Q394" s="1"/>
  <c r="S393"/>
  <c r="R393" s="1"/>
  <c r="AW391"/>
  <c r="AS392" s="1"/>
  <c r="AU391"/>
  <c r="AT391" s="1"/>
  <c r="BK391"/>
  <c r="BG392" s="1"/>
  <c r="BI391"/>
  <c r="BH391" s="1"/>
  <c r="G393"/>
  <c r="C394" s="1"/>
  <c r="E393"/>
  <c r="D393" s="1"/>
  <c r="BR402" l="1"/>
  <c r="BN403" s="1"/>
  <c r="BP402"/>
  <c r="BO402" s="1"/>
  <c r="BB395"/>
  <c r="BA395" s="1"/>
  <c r="BD395"/>
  <c r="AZ396" s="1"/>
  <c r="AP395"/>
  <c r="AL396" s="1"/>
  <c r="AN395"/>
  <c r="AM395" s="1"/>
  <c r="AB395"/>
  <c r="X396" s="1"/>
  <c r="Z395"/>
  <c r="Y395" s="1"/>
  <c r="N395"/>
  <c r="J396" s="1"/>
  <c r="L395"/>
  <c r="K395" s="1"/>
  <c r="BK392"/>
  <c r="BG393" s="1"/>
  <c r="BI392"/>
  <c r="BH392" s="1"/>
  <c r="U394"/>
  <c r="Q395" s="1"/>
  <c r="S394"/>
  <c r="R394" s="1"/>
  <c r="AW392"/>
  <c r="AS393" s="1"/>
  <c r="AU392"/>
  <c r="AT392" s="1"/>
  <c r="G394"/>
  <c r="C395" s="1"/>
  <c r="E394"/>
  <c r="D394" s="1"/>
  <c r="AI394"/>
  <c r="AE395" s="1"/>
  <c r="AG394"/>
  <c r="AF394" s="1"/>
  <c r="BR403" l="1"/>
  <c r="BN404" s="1"/>
  <c r="BP403"/>
  <c r="BO403" s="1"/>
  <c r="BD396"/>
  <c r="AZ397" s="1"/>
  <c r="BB396"/>
  <c r="BA396" s="1"/>
  <c r="AP396"/>
  <c r="AL397" s="1"/>
  <c r="AN396"/>
  <c r="AM396" s="1"/>
  <c r="AB396"/>
  <c r="X397" s="1"/>
  <c r="Z396"/>
  <c r="Y396" s="1"/>
  <c r="N396"/>
  <c r="J397" s="1"/>
  <c r="L396"/>
  <c r="K396" s="1"/>
  <c r="G395"/>
  <c r="C396" s="1"/>
  <c r="E395"/>
  <c r="D395" s="1"/>
  <c r="AI395"/>
  <c r="AE396" s="1"/>
  <c r="AG395"/>
  <c r="AF395" s="1"/>
  <c r="U395"/>
  <c r="Q396" s="1"/>
  <c r="S395"/>
  <c r="R395" s="1"/>
  <c r="AW393"/>
  <c r="AS394" s="1"/>
  <c r="AU393"/>
  <c r="AT393" s="1"/>
  <c r="BK393"/>
  <c r="BG394" s="1"/>
  <c r="BI393"/>
  <c r="BH393" s="1"/>
  <c r="BR404" l="1"/>
  <c r="BN405" s="1"/>
  <c r="BP404"/>
  <c r="BO404" s="1"/>
  <c r="BD397"/>
  <c r="AZ398" s="1"/>
  <c r="BB397"/>
  <c r="BA397" s="1"/>
  <c r="AP397"/>
  <c r="AL398" s="1"/>
  <c r="AN397"/>
  <c r="AM397" s="1"/>
  <c r="AB397"/>
  <c r="X398" s="1"/>
  <c r="Z397"/>
  <c r="Y397" s="1"/>
  <c r="N397"/>
  <c r="J398" s="1"/>
  <c r="L397"/>
  <c r="K397" s="1"/>
  <c r="G396"/>
  <c r="C397" s="1"/>
  <c r="E396"/>
  <c r="D396" s="1"/>
  <c r="AI396"/>
  <c r="AE397" s="1"/>
  <c r="AG396"/>
  <c r="AF396" s="1"/>
  <c r="U396"/>
  <c r="Q397" s="1"/>
  <c r="S396"/>
  <c r="R396" s="1"/>
  <c r="BK394"/>
  <c r="BG395" s="1"/>
  <c r="BI394"/>
  <c r="BH394" s="1"/>
  <c r="AW394"/>
  <c r="AS395" s="1"/>
  <c r="AU394"/>
  <c r="AT394" s="1"/>
  <c r="BP405" l="1"/>
  <c r="BO405" s="1"/>
  <c r="BR405"/>
  <c r="BN406" s="1"/>
  <c r="BD398"/>
  <c r="AZ399" s="1"/>
  <c r="BB398"/>
  <c r="BA398" s="1"/>
  <c r="AP398"/>
  <c r="AL399" s="1"/>
  <c r="AN398"/>
  <c r="AM398" s="1"/>
  <c r="AB398"/>
  <c r="X399" s="1"/>
  <c r="Z398"/>
  <c r="Y398" s="1"/>
  <c r="L398"/>
  <c r="K398" s="1"/>
  <c r="N398"/>
  <c r="J399" s="1"/>
  <c r="AW395"/>
  <c r="AS396" s="1"/>
  <c r="AU395"/>
  <c r="AT395" s="1"/>
  <c r="BK395"/>
  <c r="BG396" s="1"/>
  <c r="BI395"/>
  <c r="BH395" s="1"/>
  <c r="U397"/>
  <c r="Q398" s="1"/>
  <c r="S397"/>
  <c r="R397" s="1"/>
  <c r="G397"/>
  <c r="C398" s="1"/>
  <c r="E397"/>
  <c r="D397" s="1"/>
  <c r="AI397"/>
  <c r="AE398" s="1"/>
  <c r="AG397"/>
  <c r="AF397" s="1"/>
  <c r="BR406" l="1"/>
  <c r="BN407" s="1"/>
  <c r="BP406"/>
  <c r="BO406" s="1"/>
  <c r="BB399"/>
  <c r="BA399" s="1"/>
  <c r="BD399"/>
  <c r="AZ400" s="1"/>
  <c r="AP399"/>
  <c r="AL400" s="1"/>
  <c r="AN399"/>
  <c r="AM399" s="1"/>
  <c r="AB399"/>
  <c r="X400" s="1"/>
  <c r="Z399"/>
  <c r="Y399" s="1"/>
  <c r="L399"/>
  <c r="K399" s="1"/>
  <c r="N399"/>
  <c r="J400" s="1"/>
  <c r="AI398"/>
  <c r="AE399" s="1"/>
  <c r="AG398"/>
  <c r="AF398" s="1"/>
  <c r="BK396"/>
  <c r="BG397" s="1"/>
  <c r="BI396"/>
  <c r="BH396" s="1"/>
  <c r="G398"/>
  <c r="C399" s="1"/>
  <c r="E398"/>
  <c r="D398" s="1"/>
  <c r="U398"/>
  <c r="Q399" s="1"/>
  <c r="S398"/>
  <c r="R398" s="1"/>
  <c r="AW396"/>
  <c r="AS397" s="1"/>
  <c r="AU396"/>
  <c r="AT396" s="1"/>
  <c r="BR407" l="1"/>
  <c r="BN408" s="1"/>
  <c r="BP407"/>
  <c r="BO407" s="1"/>
  <c r="BD400"/>
  <c r="AZ401" s="1"/>
  <c r="BB400"/>
  <c r="BA400" s="1"/>
  <c r="AN400"/>
  <c r="AM400" s="1"/>
  <c r="AP400"/>
  <c r="AL401" s="1"/>
  <c r="AB400"/>
  <c r="X401" s="1"/>
  <c r="Z400"/>
  <c r="Y400" s="1"/>
  <c r="N400"/>
  <c r="J401" s="1"/>
  <c r="L400"/>
  <c r="K400" s="1"/>
  <c r="U399"/>
  <c r="Q400" s="1"/>
  <c r="S399"/>
  <c r="R399" s="1"/>
  <c r="BK397"/>
  <c r="BG398" s="1"/>
  <c r="BI397"/>
  <c r="BH397" s="1"/>
  <c r="AW397"/>
  <c r="AS398" s="1"/>
  <c r="AU397"/>
  <c r="AT397" s="1"/>
  <c r="G399"/>
  <c r="C400" s="1"/>
  <c r="E399"/>
  <c r="D399" s="1"/>
  <c r="AI399"/>
  <c r="AE400" s="1"/>
  <c r="AG399"/>
  <c r="AF399" s="1"/>
  <c r="BP408" l="1"/>
  <c r="BO408" s="1"/>
  <c r="BR408"/>
  <c r="BN409" s="1"/>
  <c r="BD401"/>
  <c r="AZ402" s="1"/>
  <c r="BB401"/>
  <c r="BA401" s="1"/>
  <c r="AP401"/>
  <c r="AL402" s="1"/>
  <c r="AN401"/>
  <c r="AM401" s="1"/>
  <c r="AB401"/>
  <c r="X402" s="1"/>
  <c r="Z401"/>
  <c r="Y401" s="1"/>
  <c r="N401"/>
  <c r="J402" s="1"/>
  <c r="L401"/>
  <c r="K401" s="1"/>
  <c r="BK398"/>
  <c r="BG399" s="1"/>
  <c r="BI398"/>
  <c r="BH398" s="1"/>
  <c r="U400"/>
  <c r="Q401" s="1"/>
  <c r="S400"/>
  <c r="R400" s="1"/>
  <c r="G400"/>
  <c r="C401" s="1"/>
  <c r="E400"/>
  <c r="D400" s="1"/>
  <c r="AI400"/>
  <c r="AE401" s="1"/>
  <c r="AG400"/>
  <c r="AF400" s="1"/>
  <c r="AW398"/>
  <c r="AS399" s="1"/>
  <c r="AU398"/>
  <c r="AT398" s="1"/>
  <c r="BR409" l="1"/>
  <c r="BN410" s="1"/>
  <c r="BP409"/>
  <c r="BO409" s="1"/>
  <c r="BD402"/>
  <c r="AZ403" s="1"/>
  <c r="BB402"/>
  <c r="BA402" s="1"/>
  <c r="AP402"/>
  <c r="AL403" s="1"/>
  <c r="AN402"/>
  <c r="AM402" s="1"/>
  <c r="AB402"/>
  <c r="X403" s="1"/>
  <c r="Z402"/>
  <c r="Y402" s="1"/>
  <c r="N402"/>
  <c r="J403" s="1"/>
  <c r="L402"/>
  <c r="K402" s="1"/>
  <c r="U401"/>
  <c r="Q402" s="1"/>
  <c r="S401"/>
  <c r="R401" s="1"/>
  <c r="AI401"/>
  <c r="AE402" s="1"/>
  <c r="AG401"/>
  <c r="AF401" s="1"/>
  <c r="AW399"/>
  <c r="AS400" s="1"/>
  <c r="AU399"/>
  <c r="AT399" s="1"/>
  <c r="G401"/>
  <c r="C402" s="1"/>
  <c r="E401"/>
  <c r="D401" s="1"/>
  <c r="BK399"/>
  <c r="BG400" s="1"/>
  <c r="BI399"/>
  <c r="BH399" s="1"/>
  <c r="BR410" l="1"/>
  <c r="BN411" s="1"/>
  <c r="BP410"/>
  <c r="BO410" s="1"/>
  <c r="BD403"/>
  <c r="AZ404" s="1"/>
  <c r="BB403"/>
  <c r="BA403" s="1"/>
  <c r="AP403"/>
  <c r="AL404" s="1"/>
  <c r="AN403"/>
  <c r="AM403" s="1"/>
  <c r="Z403"/>
  <c r="Y403" s="1"/>
  <c r="AB403"/>
  <c r="X404" s="1"/>
  <c r="N403"/>
  <c r="J404" s="1"/>
  <c r="L403"/>
  <c r="K403" s="1"/>
  <c r="BK400"/>
  <c r="BG401" s="1"/>
  <c r="BI400"/>
  <c r="BH400" s="1"/>
  <c r="U402"/>
  <c r="Q403" s="1"/>
  <c r="S402"/>
  <c r="R402" s="1"/>
  <c r="AW400"/>
  <c r="AS401" s="1"/>
  <c r="AU400"/>
  <c r="AT400" s="1"/>
  <c r="AI402"/>
  <c r="AE403" s="1"/>
  <c r="AG402"/>
  <c r="AF402" s="1"/>
  <c r="G402"/>
  <c r="C403" s="1"/>
  <c r="E402"/>
  <c r="D402" s="1"/>
  <c r="BR411" l="1"/>
  <c r="BN412" s="1"/>
  <c r="BP411"/>
  <c r="BO411" s="1"/>
  <c r="BB404"/>
  <c r="BA404" s="1"/>
  <c r="BD404"/>
  <c r="AZ405" s="1"/>
  <c r="AP404"/>
  <c r="AL405" s="1"/>
  <c r="AN404"/>
  <c r="AM404" s="1"/>
  <c r="AB404"/>
  <c r="X405" s="1"/>
  <c r="Z404"/>
  <c r="Y404" s="1"/>
  <c r="N404"/>
  <c r="J405" s="1"/>
  <c r="L404"/>
  <c r="K404" s="1"/>
  <c r="G403"/>
  <c r="C404" s="1"/>
  <c r="E403"/>
  <c r="D403" s="1"/>
  <c r="AI403"/>
  <c r="AE404" s="1"/>
  <c r="AG403"/>
  <c r="AF403" s="1"/>
  <c r="BK401"/>
  <c r="BG402" s="1"/>
  <c r="BI401"/>
  <c r="BH401" s="1"/>
  <c r="U403"/>
  <c r="Q404" s="1"/>
  <c r="S403"/>
  <c r="R403" s="1"/>
  <c r="AW401"/>
  <c r="AS402" s="1"/>
  <c r="AU401"/>
  <c r="AT401" s="1"/>
  <c r="BR412" l="1"/>
  <c r="BN413" s="1"/>
  <c r="BP412"/>
  <c r="BO412" s="1"/>
  <c r="BB405"/>
  <c r="BA405" s="1"/>
  <c r="BD405"/>
  <c r="AZ406" s="1"/>
  <c r="AP405"/>
  <c r="AL406" s="1"/>
  <c r="AN405"/>
  <c r="AM405" s="1"/>
  <c r="AB405"/>
  <c r="X406" s="1"/>
  <c r="Z405"/>
  <c r="Y405" s="1"/>
  <c r="N405"/>
  <c r="J406" s="1"/>
  <c r="L405"/>
  <c r="K405" s="1"/>
  <c r="AI404"/>
  <c r="AE405" s="1"/>
  <c r="AG404"/>
  <c r="AF404" s="1"/>
  <c r="G404"/>
  <c r="C405" s="1"/>
  <c r="E404"/>
  <c r="D404" s="1"/>
  <c r="U404"/>
  <c r="Q405" s="1"/>
  <c r="S404"/>
  <c r="R404" s="1"/>
  <c r="BK402"/>
  <c r="BG403" s="1"/>
  <c r="BI402"/>
  <c r="BH402" s="1"/>
  <c r="AW402"/>
  <c r="AS403" s="1"/>
  <c r="AU402"/>
  <c r="AT402" s="1"/>
  <c r="BR413" l="1"/>
  <c r="BN414" s="1"/>
  <c r="BP413"/>
  <c r="BO413" s="1"/>
  <c r="BD406"/>
  <c r="AZ407" s="1"/>
  <c r="BB406"/>
  <c r="BA406" s="1"/>
  <c r="AP406"/>
  <c r="AL407" s="1"/>
  <c r="AN406"/>
  <c r="AM406" s="1"/>
  <c r="AB406"/>
  <c r="X407" s="1"/>
  <c r="Z406"/>
  <c r="Y406" s="1"/>
  <c r="L406"/>
  <c r="K406" s="1"/>
  <c r="N406"/>
  <c r="J407" s="1"/>
  <c r="G405"/>
  <c r="C406" s="1"/>
  <c r="E405"/>
  <c r="D405" s="1"/>
  <c r="AI405"/>
  <c r="AE406" s="1"/>
  <c r="AG405"/>
  <c r="AF405" s="1"/>
  <c r="AW403"/>
  <c r="AS404" s="1"/>
  <c r="AU403"/>
  <c r="AT403" s="1"/>
  <c r="BK403"/>
  <c r="BG404" s="1"/>
  <c r="BI403"/>
  <c r="BH403" s="1"/>
  <c r="U405"/>
  <c r="Q406" s="1"/>
  <c r="S405"/>
  <c r="R405" s="1"/>
  <c r="BP414" l="1"/>
  <c r="BO414" s="1"/>
  <c r="BR414"/>
  <c r="BN415" s="1"/>
  <c r="BB407"/>
  <c r="BA407" s="1"/>
  <c r="BD407"/>
  <c r="AZ408" s="1"/>
  <c r="AN407"/>
  <c r="AM407" s="1"/>
  <c r="AP407"/>
  <c r="AL408" s="1"/>
  <c r="AB407"/>
  <c r="X408" s="1"/>
  <c r="Z407"/>
  <c r="Y407" s="1"/>
  <c r="N407"/>
  <c r="J408" s="1"/>
  <c r="L407"/>
  <c r="K407" s="1"/>
  <c r="AW404"/>
  <c r="AS405" s="1"/>
  <c r="AU404"/>
  <c r="AT404" s="1"/>
  <c r="AI406"/>
  <c r="AE407" s="1"/>
  <c r="AG406"/>
  <c r="AF406" s="1"/>
  <c r="U406"/>
  <c r="Q407" s="1"/>
  <c r="S406"/>
  <c r="R406" s="1"/>
  <c r="BK404"/>
  <c r="BG405" s="1"/>
  <c r="BI404"/>
  <c r="BH404" s="1"/>
  <c r="G406"/>
  <c r="C407" s="1"/>
  <c r="E406"/>
  <c r="D406" s="1"/>
  <c r="BR415" l="1"/>
  <c r="BN416" s="1"/>
  <c r="BP415"/>
  <c r="BO415" s="1"/>
  <c r="BB408"/>
  <c r="BA408" s="1"/>
  <c r="BD408"/>
  <c r="AZ409" s="1"/>
  <c r="AP408"/>
  <c r="AL409" s="1"/>
  <c r="AN408"/>
  <c r="AM408" s="1"/>
  <c r="AB408"/>
  <c r="X409" s="1"/>
  <c r="Z408"/>
  <c r="Y408" s="1"/>
  <c r="N408"/>
  <c r="J409" s="1"/>
  <c r="L408"/>
  <c r="K408" s="1"/>
  <c r="AW405"/>
  <c r="AS406" s="1"/>
  <c r="AU405"/>
  <c r="AT405" s="1"/>
  <c r="AI407"/>
  <c r="AE408" s="1"/>
  <c r="AG407"/>
  <c r="AF407" s="1"/>
  <c r="U407"/>
  <c r="Q408" s="1"/>
  <c r="S407"/>
  <c r="R407" s="1"/>
  <c r="G407"/>
  <c r="C408" s="1"/>
  <c r="E407"/>
  <c r="D407" s="1"/>
  <c r="BK405"/>
  <c r="BG406" s="1"/>
  <c r="BI405"/>
  <c r="BH405" s="1"/>
  <c r="BP416" l="1"/>
  <c r="BO416" s="1"/>
  <c r="BR416"/>
  <c r="BN417" s="1"/>
  <c r="BB409"/>
  <c r="BA409" s="1"/>
  <c r="BD409"/>
  <c r="AZ410" s="1"/>
  <c r="AP409"/>
  <c r="AL410" s="1"/>
  <c r="AN409"/>
  <c r="AM409" s="1"/>
  <c r="AB409"/>
  <c r="X410" s="1"/>
  <c r="Z409"/>
  <c r="Y409" s="1"/>
  <c r="N409"/>
  <c r="J410" s="1"/>
  <c r="L409"/>
  <c r="K409" s="1"/>
  <c r="G408"/>
  <c r="C409" s="1"/>
  <c r="E408"/>
  <c r="D408" s="1"/>
  <c r="AW406"/>
  <c r="AS407" s="1"/>
  <c r="AU406"/>
  <c r="AT406" s="1"/>
  <c r="U408"/>
  <c r="Q409" s="1"/>
  <c r="S408"/>
  <c r="R408" s="1"/>
  <c r="BK406"/>
  <c r="BG407" s="1"/>
  <c r="BI406"/>
  <c r="BH406" s="1"/>
  <c r="AI408"/>
  <c r="AE409" s="1"/>
  <c r="AG408"/>
  <c r="AF408" s="1"/>
  <c r="BR417" l="1"/>
  <c r="BN418" s="1"/>
  <c r="BP417"/>
  <c r="BO417" s="1"/>
  <c r="BB410"/>
  <c r="BA410" s="1"/>
  <c r="BD410"/>
  <c r="AZ411" s="1"/>
  <c r="AP410"/>
  <c r="AL411" s="1"/>
  <c r="AN410"/>
  <c r="AM410" s="1"/>
  <c r="AB410"/>
  <c r="X411" s="1"/>
  <c r="Z410"/>
  <c r="Y410" s="1"/>
  <c r="N410"/>
  <c r="J411" s="1"/>
  <c r="L410"/>
  <c r="K410" s="1"/>
  <c r="BK407"/>
  <c r="BG408" s="1"/>
  <c r="BI407"/>
  <c r="BH407" s="1"/>
  <c r="AW407"/>
  <c r="AS408" s="1"/>
  <c r="AU407"/>
  <c r="AT407" s="1"/>
  <c r="AI409"/>
  <c r="AE410" s="1"/>
  <c r="AG409"/>
  <c r="AF409" s="1"/>
  <c r="U409"/>
  <c r="Q410" s="1"/>
  <c r="S409"/>
  <c r="R409" s="1"/>
  <c r="G409"/>
  <c r="C410" s="1"/>
  <c r="E409"/>
  <c r="D409" s="1"/>
  <c r="BR418" l="1"/>
  <c r="BN419" s="1"/>
  <c r="BP418"/>
  <c r="BO418" s="1"/>
  <c r="BB411"/>
  <c r="BA411" s="1"/>
  <c r="BD411"/>
  <c r="AZ412" s="1"/>
  <c r="AP411"/>
  <c r="AL412" s="1"/>
  <c r="AN411"/>
  <c r="AM411" s="1"/>
  <c r="AB411"/>
  <c r="X412" s="1"/>
  <c r="Z411"/>
  <c r="Y411" s="1"/>
  <c r="L411"/>
  <c r="K411" s="1"/>
  <c r="N411"/>
  <c r="J412" s="1"/>
  <c r="AW408"/>
  <c r="AS409" s="1"/>
  <c r="AU408"/>
  <c r="AT408" s="1"/>
  <c r="AI410"/>
  <c r="AE411" s="1"/>
  <c r="AG410"/>
  <c r="AF410" s="1"/>
  <c r="G410"/>
  <c r="C411" s="1"/>
  <c r="E410"/>
  <c r="D410" s="1"/>
  <c r="U410"/>
  <c r="Q411" s="1"/>
  <c r="S410"/>
  <c r="R410" s="1"/>
  <c r="BK408"/>
  <c r="BG409" s="1"/>
  <c r="BI408"/>
  <c r="BH408" s="1"/>
  <c r="BR419" l="1"/>
  <c r="BN420" s="1"/>
  <c r="BP419"/>
  <c r="BO419" s="1"/>
  <c r="BD412"/>
  <c r="AZ413" s="1"/>
  <c r="BB412"/>
  <c r="BA412" s="1"/>
  <c r="AP412"/>
  <c r="AL413" s="1"/>
  <c r="AN412"/>
  <c r="AM412" s="1"/>
  <c r="AB412"/>
  <c r="X413" s="1"/>
  <c r="Z412"/>
  <c r="Y412" s="1"/>
  <c r="L412"/>
  <c r="K412" s="1"/>
  <c r="N412"/>
  <c r="J413" s="1"/>
  <c r="U411"/>
  <c r="Q412" s="1"/>
  <c r="S411"/>
  <c r="R411" s="1"/>
  <c r="AI411"/>
  <c r="AE412" s="1"/>
  <c r="AG411"/>
  <c r="AF411" s="1"/>
  <c r="G411"/>
  <c r="C412" s="1"/>
  <c r="E411"/>
  <c r="D411" s="1"/>
  <c r="BK409"/>
  <c r="BG410" s="1"/>
  <c r="BI409"/>
  <c r="BH409" s="1"/>
  <c r="AW409"/>
  <c r="AS410" s="1"/>
  <c r="AU409"/>
  <c r="AT409" s="1"/>
  <c r="BP420" l="1"/>
  <c r="BO420" s="1"/>
  <c r="BR420"/>
  <c r="BN421" s="1"/>
  <c r="BD413"/>
  <c r="AZ414" s="1"/>
  <c r="BB413"/>
  <c r="BA413" s="1"/>
  <c r="AP413"/>
  <c r="AL414" s="1"/>
  <c r="AN413"/>
  <c r="AM413" s="1"/>
  <c r="Z413"/>
  <c r="Y413" s="1"/>
  <c r="AB413"/>
  <c r="X414" s="1"/>
  <c r="L413"/>
  <c r="K413" s="1"/>
  <c r="N413"/>
  <c r="J414" s="1"/>
  <c r="BK410"/>
  <c r="BG411" s="1"/>
  <c r="BI410"/>
  <c r="BH410" s="1"/>
  <c r="G412"/>
  <c r="C413" s="1"/>
  <c r="E412"/>
  <c r="D412" s="1"/>
  <c r="U412"/>
  <c r="Q413" s="1"/>
  <c r="S412"/>
  <c r="R412" s="1"/>
  <c r="AW410"/>
  <c r="AS411" s="1"/>
  <c r="AU410"/>
  <c r="AT410" s="1"/>
  <c r="AI412"/>
  <c r="AE413" s="1"/>
  <c r="AG412"/>
  <c r="AF412" s="1"/>
  <c r="BR421" l="1"/>
  <c r="BN422" s="1"/>
  <c r="BP421"/>
  <c r="BO421" s="1"/>
  <c r="BD414"/>
  <c r="AZ415" s="1"/>
  <c r="BB414"/>
  <c r="BA414" s="1"/>
  <c r="AP414"/>
  <c r="AL415" s="1"/>
  <c r="AN414"/>
  <c r="AM414" s="1"/>
  <c r="AB414"/>
  <c r="X415" s="1"/>
  <c r="Z414"/>
  <c r="Y414" s="1"/>
  <c r="L414"/>
  <c r="K414" s="1"/>
  <c r="N414"/>
  <c r="J415" s="1"/>
  <c r="G413"/>
  <c r="C414" s="1"/>
  <c r="E413"/>
  <c r="D413" s="1"/>
  <c r="AW411"/>
  <c r="AS412" s="1"/>
  <c r="AU411"/>
  <c r="AT411" s="1"/>
  <c r="U413"/>
  <c r="Q414" s="1"/>
  <c r="S413"/>
  <c r="R413" s="1"/>
  <c r="AI413"/>
  <c r="AE414" s="1"/>
  <c r="AG413"/>
  <c r="AF413" s="1"/>
  <c r="BK411"/>
  <c r="BG412" s="1"/>
  <c r="BI411"/>
  <c r="BH411" s="1"/>
  <c r="BR422" l="1"/>
  <c r="BN423" s="1"/>
  <c r="BP422"/>
  <c r="BO422" s="1"/>
  <c r="BD415"/>
  <c r="AZ416" s="1"/>
  <c r="BB415"/>
  <c r="BA415" s="1"/>
  <c r="AP415"/>
  <c r="AL416" s="1"/>
  <c r="AN415"/>
  <c r="AM415" s="1"/>
  <c r="AB415"/>
  <c r="X416" s="1"/>
  <c r="Z415"/>
  <c r="Y415" s="1"/>
  <c r="L415"/>
  <c r="K415" s="1"/>
  <c r="N415"/>
  <c r="J416" s="1"/>
  <c r="U414"/>
  <c r="Q415" s="1"/>
  <c r="S414"/>
  <c r="R414" s="1"/>
  <c r="AI414"/>
  <c r="AE415" s="1"/>
  <c r="AG414"/>
  <c r="AF414" s="1"/>
  <c r="G414"/>
  <c r="C415" s="1"/>
  <c r="E414"/>
  <c r="D414" s="1"/>
  <c r="BK412"/>
  <c r="BG413" s="1"/>
  <c r="BI412"/>
  <c r="BH412" s="1"/>
  <c r="AW412"/>
  <c r="AS413" s="1"/>
  <c r="AU412"/>
  <c r="AT412" s="1"/>
  <c r="BR423" l="1"/>
  <c r="BN424" s="1"/>
  <c r="BP423"/>
  <c r="BO423" s="1"/>
  <c r="BD416"/>
  <c r="AZ417" s="1"/>
  <c r="BB416"/>
  <c r="BA416" s="1"/>
  <c r="AP416"/>
  <c r="AL417" s="1"/>
  <c r="AN416"/>
  <c r="AM416" s="1"/>
  <c r="AB416"/>
  <c r="X417" s="1"/>
  <c r="Z416"/>
  <c r="Y416" s="1"/>
  <c r="N416"/>
  <c r="J417" s="1"/>
  <c r="L416"/>
  <c r="K416" s="1"/>
  <c r="BK413"/>
  <c r="BG414" s="1"/>
  <c r="BI413"/>
  <c r="BH413" s="1"/>
  <c r="G415"/>
  <c r="C416" s="1"/>
  <c r="E415"/>
  <c r="D415" s="1"/>
  <c r="U415"/>
  <c r="Q416" s="1"/>
  <c r="S415"/>
  <c r="R415" s="1"/>
  <c r="AW413"/>
  <c r="AS414" s="1"/>
  <c r="AU413"/>
  <c r="AT413" s="1"/>
  <c r="AI415"/>
  <c r="AE416" s="1"/>
  <c r="AG415"/>
  <c r="AF415" s="1"/>
  <c r="BR424" l="1"/>
  <c r="BN425" s="1"/>
  <c r="BP424"/>
  <c r="BO424" s="1"/>
  <c r="BD417"/>
  <c r="AZ418" s="1"/>
  <c r="BB417"/>
  <c r="BA417" s="1"/>
  <c r="AP417"/>
  <c r="AL418" s="1"/>
  <c r="AN417"/>
  <c r="AM417" s="1"/>
  <c r="AB417"/>
  <c r="X418" s="1"/>
  <c r="Z417"/>
  <c r="Y417" s="1"/>
  <c r="N417"/>
  <c r="J418" s="1"/>
  <c r="L417"/>
  <c r="K417" s="1"/>
  <c r="AW414"/>
  <c r="AS415" s="1"/>
  <c r="AU414"/>
  <c r="AT414" s="1"/>
  <c r="G416"/>
  <c r="C417" s="1"/>
  <c r="E416"/>
  <c r="D416" s="1"/>
  <c r="U416"/>
  <c r="Q417" s="1"/>
  <c r="S416"/>
  <c r="R416" s="1"/>
  <c r="AI416"/>
  <c r="AE417" s="1"/>
  <c r="AG416"/>
  <c r="AF416" s="1"/>
  <c r="BK414"/>
  <c r="BG415" s="1"/>
  <c r="BI414"/>
  <c r="BH414" s="1"/>
  <c r="BR425" l="1"/>
  <c r="BN426" s="1"/>
  <c r="BP425"/>
  <c r="BO425" s="1"/>
  <c r="BD418"/>
  <c r="AZ419" s="1"/>
  <c r="BB418"/>
  <c r="BA418" s="1"/>
  <c r="AP418"/>
  <c r="AL419" s="1"/>
  <c r="AN418"/>
  <c r="AM418" s="1"/>
  <c r="AB418"/>
  <c r="X419" s="1"/>
  <c r="Z418"/>
  <c r="Y418" s="1"/>
  <c r="N418"/>
  <c r="J419" s="1"/>
  <c r="L418"/>
  <c r="K418" s="1"/>
  <c r="G417"/>
  <c r="C418" s="1"/>
  <c r="E417"/>
  <c r="D417" s="1"/>
  <c r="BK415"/>
  <c r="BG416" s="1"/>
  <c r="BI415"/>
  <c r="BH415" s="1"/>
  <c r="AI417"/>
  <c r="AE418" s="1"/>
  <c r="AG417"/>
  <c r="AF417" s="1"/>
  <c r="U417"/>
  <c r="Q418" s="1"/>
  <c r="S417"/>
  <c r="R417" s="1"/>
  <c r="AW415"/>
  <c r="AS416" s="1"/>
  <c r="AU415"/>
  <c r="AT415" s="1"/>
  <c r="BP426" l="1"/>
  <c r="BO426" s="1"/>
  <c r="BR426"/>
  <c r="BN427" s="1"/>
  <c r="BB419"/>
  <c r="BA419" s="1"/>
  <c r="BD419"/>
  <c r="AZ420" s="1"/>
  <c r="AP419"/>
  <c r="AL420" s="1"/>
  <c r="AN419"/>
  <c r="AM419" s="1"/>
  <c r="AB419"/>
  <c r="X420" s="1"/>
  <c r="Z419"/>
  <c r="Y419" s="1"/>
  <c r="N419"/>
  <c r="J420" s="1"/>
  <c r="L419"/>
  <c r="K419" s="1"/>
  <c r="BK416"/>
  <c r="BG417" s="1"/>
  <c r="BI416"/>
  <c r="BH416" s="1"/>
  <c r="AW416"/>
  <c r="AS417" s="1"/>
  <c r="AU416"/>
  <c r="AT416" s="1"/>
  <c r="AI418"/>
  <c r="AE419" s="1"/>
  <c r="AG418"/>
  <c r="AF418" s="1"/>
  <c r="U418"/>
  <c r="Q419" s="1"/>
  <c r="S418"/>
  <c r="R418" s="1"/>
  <c r="G418"/>
  <c r="C419" s="1"/>
  <c r="E418"/>
  <c r="D418" s="1"/>
  <c r="BR427" l="1"/>
  <c r="BN428" s="1"/>
  <c r="BP427"/>
  <c r="BO427" s="1"/>
  <c r="BD420"/>
  <c r="AZ421" s="1"/>
  <c r="BB420"/>
  <c r="BA420" s="1"/>
  <c r="AN420"/>
  <c r="AM420" s="1"/>
  <c r="AP420"/>
  <c r="AL421" s="1"/>
  <c r="AB420"/>
  <c r="X421" s="1"/>
  <c r="Z420"/>
  <c r="Y420" s="1"/>
  <c r="N420"/>
  <c r="J421" s="1"/>
  <c r="L420"/>
  <c r="K420" s="1"/>
  <c r="AI419"/>
  <c r="AE420" s="1"/>
  <c r="AG419"/>
  <c r="AF419" s="1"/>
  <c r="BK417"/>
  <c r="BG418" s="1"/>
  <c r="BI417"/>
  <c r="BH417" s="1"/>
  <c r="U419"/>
  <c r="Q420" s="1"/>
  <c r="S419"/>
  <c r="R419" s="1"/>
  <c r="G419"/>
  <c r="C420" s="1"/>
  <c r="E419"/>
  <c r="D419" s="1"/>
  <c r="AW417"/>
  <c r="AS418" s="1"/>
  <c r="AU417"/>
  <c r="AT417" s="1"/>
  <c r="BR428" l="1"/>
  <c r="BN429" s="1"/>
  <c r="BP428"/>
  <c r="BO428" s="1"/>
  <c r="BB421"/>
  <c r="BA421" s="1"/>
  <c r="BD421"/>
  <c r="AZ422" s="1"/>
  <c r="AP421"/>
  <c r="AL422" s="1"/>
  <c r="AN421"/>
  <c r="AM421" s="1"/>
  <c r="AB421"/>
  <c r="X422" s="1"/>
  <c r="Z421"/>
  <c r="Y421" s="1"/>
  <c r="N421"/>
  <c r="J422" s="1"/>
  <c r="L421"/>
  <c r="K421" s="1"/>
  <c r="BK418"/>
  <c r="BG419" s="1"/>
  <c r="BI418"/>
  <c r="BH418" s="1"/>
  <c r="G420"/>
  <c r="C421" s="1"/>
  <c r="E420"/>
  <c r="D420" s="1"/>
  <c r="AW418"/>
  <c r="AS419" s="1"/>
  <c r="AU418"/>
  <c r="AT418" s="1"/>
  <c r="U420"/>
  <c r="Q421" s="1"/>
  <c r="S420"/>
  <c r="R420" s="1"/>
  <c r="AI420"/>
  <c r="AE421" s="1"/>
  <c r="AG420"/>
  <c r="AF420" s="1"/>
  <c r="BR429" l="1"/>
  <c r="BN430" s="1"/>
  <c r="BP429"/>
  <c r="BO429" s="1"/>
  <c r="BD422"/>
  <c r="AZ423" s="1"/>
  <c r="BB422"/>
  <c r="BA422" s="1"/>
  <c r="AP422"/>
  <c r="AL423" s="1"/>
  <c r="AN422"/>
  <c r="AM422" s="1"/>
  <c r="Z422"/>
  <c r="Y422" s="1"/>
  <c r="AB422"/>
  <c r="X423" s="1"/>
  <c r="N422"/>
  <c r="J423" s="1"/>
  <c r="L422"/>
  <c r="K422" s="1"/>
  <c r="AW419"/>
  <c r="AS420" s="1"/>
  <c r="AU419"/>
  <c r="AT419" s="1"/>
  <c r="G421"/>
  <c r="C422" s="1"/>
  <c r="E421"/>
  <c r="D421" s="1"/>
  <c r="AI421"/>
  <c r="AE422" s="1"/>
  <c r="AG421"/>
  <c r="AF421" s="1"/>
  <c r="U421"/>
  <c r="Q422" s="1"/>
  <c r="S421"/>
  <c r="R421" s="1"/>
  <c r="BK419"/>
  <c r="BG420" s="1"/>
  <c r="BI419"/>
  <c r="BH419" s="1"/>
  <c r="BR430" l="1"/>
  <c r="BN431" s="1"/>
  <c r="BP430"/>
  <c r="BO430" s="1"/>
  <c r="BD423"/>
  <c r="AZ424" s="1"/>
  <c r="BB423"/>
  <c r="BA423" s="1"/>
  <c r="AP423"/>
  <c r="AL424" s="1"/>
  <c r="AN423"/>
  <c r="AM423" s="1"/>
  <c r="AB423"/>
  <c r="X424" s="1"/>
  <c r="Z423"/>
  <c r="Y423" s="1"/>
  <c r="N423"/>
  <c r="J424" s="1"/>
  <c r="L423"/>
  <c r="K423" s="1"/>
  <c r="AI422"/>
  <c r="AE423" s="1"/>
  <c r="AG422"/>
  <c r="AF422" s="1"/>
  <c r="BK420"/>
  <c r="BG421" s="1"/>
  <c r="BI420"/>
  <c r="BH420" s="1"/>
  <c r="U422"/>
  <c r="Q423" s="1"/>
  <c r="S422"/>
  <c r="R422" s="1"/>
  <c r="G422"/>
  <c r="C423" s="1"/>
  <c r="E422"/>
  <c r="D422" s="1"/>
  <c r="AW420"/>
  <c r="AS421" s="1"/>
  <c r="AU420"/>
  <c r="AT420" s="1"/>
  <c r="BR431" l="1"/>
  <c r="BN432" s="1"/>
  <c r="BP431"/>
  <c r="BO431" s="1"/>
  <c r="BD424"/>
  <c r="AZ425" s="1"/>
  <c r="BB424"/>
  <c r="BA424" s="1"/>
  <c r="AP424"/>
  <c r="AL425" s="1"/>
  <c r="AN424"/>
  <c r="AM424" s="1"/>
  <c r="AB424"/>
  <c r="X425" s="1"/>
  <c r="Z424"/>
  <c r="Y424" s="1"/>
  <c r="N424"/>
  <c r="J425" s="1"/>
  <c r="L424"/>
  <c r="K424" s="1"/>
  <c r="U423"/>
  <c r="Q424" s="1"/>
  <c r="S423"/>
  <c r="R423" s="1"/>
  <c r="BK421"/>
  <c r="BG422" s="1"/>
  <c r="BI421"/>
  <c r="BH421" s="1"/>
  <c r="AW421"/>
  <c r="AS422" s="1"/>
  <c r="AU421"/>
  <c r="AT421" s="1"/>
  <c r="G423"/>
  <c r="C424" s="1"/>
  <c r="E423"/>
  <c r="D423" s="1"/>
  <c r="AI423"/>
  <c r="AE424" s="1"/>
  <c r="AG423"/>
  <c r="AF423" s="1"/>
  <c r="BR432" l="1"/>
  <c r="BN433" s="1"/>
  <c r="BP432"/>
  <c r="BO432" s="1"/>
  <c r="BB425"/>
  <c r="BA425" s="1"/>
  <c r="BD425"/>
  <c r="AZ426" s="1"/>
  <c r="AP425"/>
  <c r="AL426" s="1"/>
  <c r="AN425"/>
  <c r="AM425" s="1"/>
  <c r="AB425"/>
  <c r="X426" s="1"/>
  <c r="Z425"/>
  <c r="Y425" s="1"/>
  <c r="N425"/>
  <c r="J426" s="1"/>
  <c r="L425"/>
  <c r="K425" s="1"/>
  <c r="BK422"/>
  <c r="BG423" s="1"/>
  <c r="BI422"/>
  <c r="BH422" s="1"/>
  <c r="U424"/>
  <c r="Q425" s="1"/>
  <c r="S424"/>
  <c r="R424" s="1"/>
  <c r="AI424"/>
  <c r="AE425" s="1"/>
  <c r="AG424"/>
  <c r="AF424" s="1"/>
  <c r="G424"/>
  <c r="C425" s="1"/>
  <c r="E424"/>
  <c r="D424" s="1"/>
  <c r="AW422"/>
  <c r="AS423" s="1"/>
  <c r="AU422"/>
  <c r="AT422" s="1"/>
  <c r="BR433" l="1"/>
  <c r="BN434" s="1"/>
  <c r="BP433"/>
  <c r="BO433" s="1"/>
  <c r="BB426"/>
  <c r="BA426" s="1"/>
  <c r="BD426"/>
  <c r="AZ427" s="1"/>
  <c r="AP426"/>
  <c r="AL427" s="1"/>
  <c r="AN426"/>
  <c r="AM426" s="1"/>
  <c r="AB426"/>
  <c r="X427" s="1"/>
  <c r="Z426"/>
  <c r="Y426" s="1"/>
  <c r="N426"/>
  <c r="J427" s="1"/>
  <c r="L426"/>
  <c r="K426" s="1"/>
  <c r="U425"/>
  <c r="Q426" s="1"/>
  <c r="S425"/>
  <c r="R425" s="1"/>
  <c r="G425"/>
  <c r="C426" s="1"/>
  <c r="E425"/>
  <c r="D425" s="1"/>
  <c r="AW423"/>
  <c r="AS424" s="1"/>
  <c r="AU423"/>
  <c r="AT423" s="1"/>
  <c r="AI425"/>
  <c r="AE426" s="1"/>
  <c r="AG425"/>
  <c r="AF425" s="1"/>
  <c r="BK423"/>
  <c r="BG424" s="1"/>
  <c r="BI423"/>
  <c r="BH423" s="1"/>
  <c r="BR434" l="1"/>
  <c r="BN435" s="1"/>
  <c r="BP434"/>
  <c r="BO434" s="1"/>
  <c r="BD427"/>
  <c r="AZ428" s="1"/>
  <c r="BB427"/>
  <c r="BA427" s="1"/>
  <c r="AP427"/>
  <c r="AL428" s="1"/>
  <c r="AN427"/>
  <c r="AM427" s="1"/>
  <c r="AB427"/>
  <c r="X428" s="1"/>
  <c r="Z427"/>
  <c r="Y427" s="1"/>
  <c r="N427"/>
  <c r="J428" s="1"/>
  <c r="L427"/>
  <c r="K427" s="1"/>
  <c r="U426"/>
  <c r="Q427" s="1"/>
  <c r="S426"/>
  <c r="R426" s="1"/>
  <c r="G426"/>
  <c r="C427" s="1"/>
  <c r="E426"/>
  <c r="D426" s="1"/>
  <c r="BK424"/>
  <c r="BG425" s="1"/>
  <c r="BI424"/>
  <c r="BH424" s="1"/>
  <c r="AW424"/>
  <c r="AS425" s="1"/>
  <c r="AU424"/>
  <c r="AT424" s="1"/>
  <c r="AI426"/>
  <c r="AE427" s="1"/>
  <c r="AG426"/>
  <c r="AF426" s="1"/>
  <c r="BR435" l="1"/>
  <c r="BN436" s="1"/>
  <c r="BP435"/>
  <c r="BO435" s="1"/>
  <c r="BD428"/>
  <c r="AZ429" s="1"/>
  <c r="BB428"/>
  <c r="BA428" s="1"/>
  <c r="AP428"/>
  <c r="AL429" s="1"/>
  <c r="AN428"/>
  <c r="AM428" s="1"/>
  <c r="AB428"/>
  <c r="X429" s="1"/>
  <c r="Z428"/>
  <c r="Y428" s="1"/>
  <c r="N428"/>
  <c r="J429" s="1"/>
  <c r="L428"/>
  <c r="K428" s="1"/>
  <c r="AI427"/>
  <c r="AE428" s="1"/>
  <c r="AG427"/>
  <c r="AF427" s="1"/>
  <c r="AW425"/>
  <c r="AS426" s="1"/>
  <c r="AU425"/>
  <c r="AT425" s="1"/>
  <c r="U427"/>
  <c r="Q428" s="1"/>
  <c r="S427"/>
  <c r="R427" s="1"/>
  <c r="G427"/>
  <c r="C428" s="1"/>
  <c r="E427"/>
  <c r="D427" s="1"/>
  <c r="BK425"/>
  <c r="BG426" s="1"/>
  <c r="BI425"/>
  <c r="BH425" s="1"/>
  <c r="BR436" l="1"/>
  <c r="BN437" s="1"/>
  <c r="BP436"/>
  <c r="BO436" s="1"/>
  <c r="BD429"/>
  <c r="AZ430" s="1"/>
  <c r="BB429"/>
  <c r="BA429" s="1"/>
  <c r="AP429"/>
  <c r="AL430" s="1"/>
  <c r="AN429"/>
  <c r="AM429" s="1"/>
  <c r="AB429"/>
  <c r="X430" s="1"/>
  <c r="Z429"/>
  <c r="Y429" s="1"/>
  <c r="N429"/>
  <c r="J430" s="1"/>
  <c r="L429"/>
  <c r="K429" s="1"/>
  <c r="U428"/>
  <c r="Q429" s="1"/>
  <c r="S428"/>
  <c r="R428" s="1"/>
  <c r="G428"/>
  <c r="C429" s="1"/>
  <c r="E428"/>
  <c r="D428" s="1"/>
  <c r="AW426"/>
  <c r="AS427" s="1"/>
  <c r="AU426"/>
  <c r="AT426" s="1"/>
  <c r="BK426"/>
  <c r="BG427" s="1"/>
  <c r="BI426"/>
  <c r="BH426" s="1"/>
  <c r="AI428"/>
  <c r="AE429" s="1"/>
  <c r="AG428"/>
  <c r="AF428" s="1"/>
  <c r="BR437" l="1"/>
  <c r="BN438" s="1"/>
  <c r="BP437"/>
  <c r="BO437" s="1"/>
  <c r="BB430"/>
  <c r="BA430" s="1"/>
  <c r="BD430"/>
  <c r="AZ431" s="1"/>
  <c r="AP430"/>
  <c r="AL431" s="1"/>
  <c r="AN430"/>
  <c r="AM430" s="1"/>
  <c r="AB430"/>
  <c r="X431" s="1"/>
  <c r="Z430"/>
  <c r="Y430" s="1"/>
  <c r="N430"/>
  <c r="J431" s="1"/>
  <c r="L430"/>
  <c r="K430" s="1"/>
  <c r="G429"/>
  <c r="C430" s="1"/>
  <c r="E429"/>
  <c r="D429" s="1"/>
  <c r="AI429"/>
  <c r="AE430" s="1"/>
  <c r="AG429"/>
  <c r="AF429" s="1"/>
  <c r="BK427"/>
  <c r="BG428" s="1"/>
  <c r="BI427"/>
  <c r="BH427" s="1"/>
  <c r="AW427"/>
  <c r="AS428" s="1"/>
  <c r="AU427"/>
  <c r="AT427" s="1"/>
  <c r="U429"/>
  <c r="Q430" s="1"/>
  <c r="S429"/>
  <c r="R429" s="1"/>
  <c r="BR438" l="1"/>
  <c r="BN439" s="1"/>
  <c r="BP438"/>
  <c r="BO438" s="1"/>
  <c r="BB431"/>
  <c r="BA431" s="1"/>
  <c r="BD431"/>
  <c r="AZ432" s="1"/>
  <c r="AP431"/>
  <c r="AL432" s="1"/>
  <c r="AN431"/>
  <c r="AM431" s="1"/>
  <c r="AB431"/>
  <c r="X432" s="1"/>
  <c r="Z431"/>
  <c r="Y431" s="1"/>
  <c r="N431"/>
  <c r="J432" s="1"/>
  <c r="L431"/>
  <c r="K431" s="1"/>
  <c r="AW428"/>
  <c r="AS429" s="1"/>
  <c r="AU428"/>
  <c r="AT428" s="1"/>
  <c r="G430"/>
  <c r="C431" s="1"/>
  <c r="E430"/>
  <c r="D430" s="1"/>
  <c r="BK428"/>
  <c r="BG429" s="1"/>
  <c r="BI428"/>
  <c r="BH428" s="1"/>
  <c r="U430"/>
  <c r="Q431" s="1"/>
  <c r="S430"/>
  <c r="R430" s="1"/>
  <c r="AI430"/>
  <c r="AE431" s="1"/>
  <c r="AG430"/>
  <c r="AF430" s="1"/>
  <c r="BR439" l="1"/>
  <c r="BN440" s="1"/>
  <c r="BP439"/>
  <c r="BO439" s="1"/>
  <c r="BB432"/>
  <c r="BA432" s="1"/>
  <c r="BD432"/>
  <c r="AZ433" s="1"/>
  <c r="AP432"/>
  <c r="AL433" s="1"/>
  <c r="AN432"/>
  <c r="AM432" s="1"/>
  <c r="AB432"/>
  <c r="X433" s="1"/>
  <c r="Z432"/>
  <c r="Y432" s="1"/>
  <c r="N432"/>
  <c r="J433" s="1"/>
  <c r="L432"/>
  <c r="K432" s="1"/>
  <c r="BK429"/>
  <c r="BG430" s="1"/>
  <c r="BI429"/>
  <c r="BH429" s="1"/>
  <c r="G431"/>
  <c r="C432" s="1"/>
  <c r="E431"/>
  <c r="D431" s="1"/>
  <c r="AI431"/>
  <c r="AE432" s="1"/>
  <c r="AG431"/>
  <c r="AF431" s="1"/>
  <c r="U431"/>
  <c r="Q432" s="1"/>
  <c r="S431"/>
  <c r="R431" s="1"/>
  <c r="AW429"/>
  <c r="AS430" s="1"/>
  <c r="AU429"/>
  <c r="AT429" s="1"/>
  <c r="BP440" l="1"/>
  <c r="BO440" s="1"/>
  <c r="BR440"/>
  <c r="BN441" s="1"/>
  <c r="BD433"/>
  <c r="AZ434" s="1"/>
  <c r="BB433"/>
  <c r="BA433" s="1"/>
  <c r="AP433"/>
  <c r="AL434" s="1"/>
  <c r="AN433"/>
  <c r="AM433" s="1"/>
  <c r="AB433"/>
  <c r="X434" s="1"/>
  <c r="Z433"/>
  <c r="Y433" s="1"/>
  <c r="N433"/>
  <c r="J434" s="1"/>
  <c r="L433"/>
  <c r="K433" s="1"/>
  <c r="G432"/>
  <c r="C433" s="1"/>
  <c r="E432"/>
  <c r="D432" s="1"/>
  <c r="AW430"/>
  <c r="AS431" s="1"/>
  <c r="AU430"/>
  <c r="AT430" s="1"/>
  <c r="AI432"/>
  <c r="AE433" s="1"/>
  <c r="AG432"/>
  <c r="AF432" s="1"/>
  <c r="U432"/>
  <c r="Q433" s="1"/>
  <c r="S432"/>
  <c r="R432" s="1"/>
  <c r="BK430"/>
  <c r="BG431" s="1"/>
  <c r="BI430"/>
  <c r="BH430" s="1"/>
  <c r="BR441" l="1"/>
  <c r="BN442" s="1"/>
  <c r="BP441"/>
  <c r="BO441" s="1"/>
  <c r="BD434"/>
  <c r="AZ435" s="1"/>
  <c r="BB434"/>
  <c r="BA434" s="1"/>
  <c r="AP434"/>
  <c r="AL435" s="1"/>
  <c r="AN434"/>
  <c r="AM434" s="1"/>
  <c r="AB434"/>
  <c r="X435" s="1"/>
  <c r="Z434"/>
  <c r="Y434" s="1"/>
  <c r="N434"/>
  <c r="J435" s="1"/>
  <c r="L434"/>
  <c r="K434" s="1"/>
  <c r="AI433"/>
  <c r="AE434" s="1"/>
  <c r="AG433"/>
  <c r="AF433" s="1"/>
  <c r="AW431"/>
  <c r="AS432" s="1"/>
  <c r="AU431"/>
  <c r="AT431" s="1"/>
  <c r="G433"/>
  <c r="C434" s="1"/>
  <c r="E433"/>
  <c r="D433" s="1"/>
  <c r="U433"/>
  <c r="Q434" s="1"/>
  <c r="S433"/>
  <c r="R433" s="1"/>
  <c r="BK431"/>
  <c r="BG432" s="1"/>
  <c r="BI431"/>
  <c r="BH431" s="1"/>
  <c r="BR442" l="1"/>
  <c r="BN443" s="1"/>
  <c r="BP442"/>
  <c r="BO442" s="1"/>
  <c r="BD435"/>
  <c r="AZ436" s="1"/>
  <c r="BB435"/>
  <c r="BA435" s="1"/>
  <c r="AP435"/>
  <c r="AL436" s="1"/>
  <c r="AN435"/>
  <c r="AM435" s="1"/>
  <c r="AB435"/>
  <c r="X436" s="1"/>
  <c r="Z435"/>
  <c r="Y435" s="1"/>
  <c r="N435"/>
  <c r="J436" s="1"/>
  <c r="L435"/>
  <c r="K435" s="1"/>
  <c r="BK432"/>
  <c r="BG433" s="1"/>
  <c r="BI432"/>
  <c r="BH432" s="1"/>
  <c r="G434"/>
  <c r="C435" s="1"/>
  <c r="E434"/>
  <c r="D434" s="1"/>
  <c r="AW432"/>
  <c r="AS433" s="1"/>
  <c r="AU432"/>
  <c r="AT432" s="1"/>
  <c r="U434"/>
  <c r="Q435" s="1"/>
  <c r="S434"/>
  <c r="R434" s="1"/>
  <c r="AI434"/>
  <c r="AE435" s="1"/>
  <c r="AG434"/>
  <c r="AF434" s="1"/>
  <c r="BP443" l="1"/>
  <c r="BO443" s="1"/>
  <c r="BR443"/>
  <c r="BN444" s="1"/>
  <c r="BD436"/>
  <c r="AZ437" s="1"/>
  <c r="BB436"/>
  <c r="BA436" s="1"/>
  <c r="AP436"/>
  <c r="AL437" s="1"/>
  <c r="AN436"/>
  <c r="AM436" s="1"/>
  <c r="AB436"/>
  <c r="X437" s="1"/>
  <c r="Z436"/>
  <c r="Y436" s="1"/>
  <c r="N436"/>
  <c r="J437" s="1"/>
  <c r="L436"/>
  <c r="K436" s="1"/>
  <c r="G435"/>
  <c r="C436" s="1"/>
  <c r="E435"/>
  <c r="D435" s="1"/>
  <c r="BK433"/>
  <c r="BG434" s="1"/>
  <c r="BI433"/>
  <c r="BH433" s="1"/>
  <c r="AI435"/>
  <c r="AE436" s="1"/>
  <c r="AG435"/>
  <c r="AF435" s="1"/>
  <c r="U435"/>
  <c r="Q436" s="1"/>
  <c r="S435"/>
  <c r="R435" s="1"/>
  <c r="AW433"/>
  <c r="AS434" s="1"/>
  <c r="AU433"/>
  <c r="AT433" s="1"/>
  <c r="BR444" l="1"/>
  <c r="BN445" s="1"/>
  <c r="BP444"/>
  <c r="BO444" s="1"/>
  <c r="BD437"/>
  <c r="AZ438" s="1"/>
  <c r="BB437"/>
  <c r="BA437" s="1"/>
  <c r="AP437"/>
  <c r="AL438" s="1"/>
  <c r="AN437"/>
  <c r="AM437" s="1"/>
  <c r="AB437"/>
  <c r="X438" s="1"/>
  <c r="Z437"/>
  <c r="Y437" s="1"/>
  <c r="N437"/>
  <c r="J438" s="1"/>
  <c r="L437"/>
  <c r="K437" s="1"/>
  <c r="U436"/>
  <c r="Q437" s="1"/>
  <c r="S436"/>
  <c r="R436" s="1"/>
  <c r="BK434"/>
  <c r="BG435" s="1"/>
  <c r="BI434"/>
  <c r="BH434" s="1"/>
  <c r="AW434"/>
  <c r="AS435" s="1"/>
  <c r="AU434"/>
  <c r="AT434" s="1"/>
  <c r="AI436"/>
  <c r="AE437" s="1"/>
  <c r="AG436"/>
  <c r="AF436" s="1"/>
  <c r="G436"/>
  <c r="C437" s="1"/>
  <c r="E436"/>
  <c r="D436" s="1"/>
  <c r="BR445" l="1"/>
  <c r="BN446" s="1"/>
  <c r="BP445"/>
  <c r="BO445" s="1"/>
  <c r="BD438"/>
  <c r="AZ439" s="1"/>
  <c r="BB438"/>
  <c r="BA438" s="1"/>
  <c r="AN438"/>
  <c r="AM438" s="1"/>
  <c r="AP438"/>
  <c r="AL439" s="1"/>
  <c r="AB438"/>
  <c r="X439" s="1"/>
  <c r="Z438"/>
  <c r="Y438" s="1"/>
  <c r="N438"/>
  <c r="J439" s="1"/>
  <c r="L438"/>
  <c r="K438" s="1"/>
  <c r="BK435"/>
  <c r="BG436" s="1"/>
  <c r="BI435"/>
  <c r="BH435" s="1"/>
  <c r="AW435"/>
  <c r="AS436" s="1"/>
  <c r="AU435"/>
  <c r="AT435" s="1"/>
  <c r="G437"/>
  <c r="C438" s="1"/>
  <c r="E437"/>
  <c r="D437" s="1"/>
  <c r="AI437"/>
  <c r="AE438" s="1"/>
  <c r="AG437"/>
  <c r="AF437" s="1"/>
  <c r="U437"/>
  <c r="Q438" s="1"/>
  <c r="S437"/>
  <c r="R437" s="1"/>
  <c r="BR446" l="1"/>
  <c r="BN447" s="1"/>
  <c r="BP446"/>
  <c r="BO446" s="1"/>
  <c r="BD439"/>
  <c r="AZ440" s="1"/>
  <c r="BB439"/>
  <c r="BA439" s="1"/>
  <c r="AP439"/>
  <c r="AL440" s="1"/>
  <c r="AN439"/>
  <c r="AM439" s="1"/>
  <c r="AB439"/>
  <c r="X440" s="1"/>
  <c r="Z439"/>
  <c r="Y439" s="1"/>
  <c r="N439"/>
  <c r="J440" s="1"/>
  <c r="L439"/>
  <c r="K439" s="1"/>
  <c r="BK436"/>
  <c r="BG437" s="1"/>
  <c r="BI436"/>
  <c r="BH436" s="1"/>
  <c r="AI438"/>
  <c r="AE439" s="1"/>
  <c r="AG438"/>
  <c r="AF438" s="1"/>
  <c r="U438"/>
  <c r="Q439" s="1"/>
  <c r="S438"/>
  <c r="R438" s="1"/>
  <c r="AW436"/>
  <c r="AS437" s="1"/>
  <c r="AU436"/>
  <c r="AT436" s="1"/>
  <c r="G438"/>
  <c r="C439" s="1"/>
  <c r="E438"/>
  <c r="D438" s="1"/>
  <c r="BP447" l="1"/>
  <c r="BO447" s="1"/>
  <c r="BR447"/>
  <c r="BN448" s="1"/>
  <c r="BB440"/>
  <c r="BA440" s="1"/>
  <c r="BD440"/>
  <c r="AZ441" s="1"/>
  <c r="AP440"/>
  <c r="AL441" s="1"/>
  <c r="AN440"/>
  <c r="AM440" s="1"/>
  <c r="AB440"/>
  <c r="X441" s="1"/>
  <c r="Z440"/>
  <c r="Y440" s="1"/>
  <c r="N440"/>
  <c r="J441" s="1"/>
  <c r="L440"/>
  <c r="K440" s="1"/>
  <c r="BK437"/>
  <c r="BG438" s="1"/>
  <c r="BI437"/>
  <c r="BH437" s="1"/>
  <c r="AI439"/>
  <c r="AE440" s="1"/>
  <c r="AG439"/>
  <c r="AF439" s="1"/>
  <c r="AW437"/>
  <c r="AS438" s="1"/>
  <c r="AU437"/>
  <c r="AT437" s="1"/>
  <c r="U439"/>
  <c r="Q440" s="1"/>
  <c r="S439"/>
  <c r="R439" s="1"/>
  <c r="G439"/>
  <c r="C440" s="1"/>
  <c r="E439"/>
  <c r="D439" s="1"/>
  <c r="BR448" l="1"/>
  <c r="BN449" s="1"/>
  <c r="BP448"/>
  <c r="BO448" s="1"/>
  <c r="BD441"/>
  <c r="AZ442" s="1"/>
  <c r="BB441"/>
  <c r="BA441" s="1"/>
  <c r="AP441"/>
  <c r="AL442" s="1"/>
  <c r="AN441"/>
  <c r="AM441" s="1"/>
  <c r="AB441"/>
  <c r="X442" s="1"/>
  <c r="Z441"/>
  <c r="Y441" s="1"/>
  <c r="N441"/>
  <c r="J442" s="1"/>
  <c r="L441"/>
  <c r="K441" s="1"/>
  <c r="AI440"/>
  <c r="AE441" s="1"/>
  <c r="AG440"/>
  <c r="AF440" s="1"/>
  <c r="AW438"/>
  <c r="AS439" s="1"/>
  <c r="AU438"/>
  <c r="AT438" s="1"/>
  <c r="G440"/>
  <c r="C441" s="1"/>
  <c r="E440"/>
  <c r="D440" s="1"/>
  <c r="U440"/>
  <c r="Q441" s="1"/>
  <c r="S440"/>
  <c r="R440" s="1"/>
  <c r="BK438"/>
  <c r="BG439" s="1"/>
  <c r="BI438"/>
  <c r="BH438" s="1"/>
  <c r="BP449" l="1"/>
  <c r="BO449" s="1"/>
  <c r="BR449"/>
  <c r="BN450" s="1"/>
  <c r="BD442"/>
  <c r="AZ443" s="1"/>
  <c r="BB442"/>
  <c r="BA442" s="1"/>
  <c r="AP442"/>
  <c r="AL443" s="1"/>
  <c r="AN442"/>
  <c r="AM442" s="1"/>
  <c r="AB442"/>
  <c r="X443" s="1"/>
  <c r="Z442"/>
  <c r="Y442" s="1"/>
  <c r="N442"/>
  <c r="J443" s="1"/>
  <c r="L442"/>
  <c r="K442" s="1"/>
  <c r="AI441"/>
  <c r="AE442" s="1"/>
  <c r="AG441"/>
  <c r="AF441" s="1"/>
  <c r="BK439"/>
  <c r="BG440" s="1"/>
  <c r="BI439"/>
  <c r="BH439" s="1"/>
  <c r="G441"/>
  <c r="C442" s="1"/>
  <c r="E441"/>
  <c r="D441" s="1"/>
  <c r="U441"/>
  <c r="Q442" s="1"/>
  <c r="S441"/>
  <c r="R441" s="1"/>
  <c r="AW439"/>
  <c r="AS440" s="1"/>
  <c r="AU439"/>
  <c r="AT439" s="1"/>
  <c r="BR450" l="1"/>
  <c r="BN451" s="1"/>
  <c r="BP450"/>
  <c r="BO450" s="1"/>
  <c r="BD443"/>
  <c r="AZ444" s="1"/>
  <c r="BB443"/>
  <c r="BA443" s="1"/>
  <c r="AN443"/>
  <c r="AM443" s="1"/>
  <c r="AP443"/>
  <c r="AL444" s="1"/>
  <c r="AB443"/>
  <c r="X444" s="1"/>
  <c r="Z443"/>
  <c r="Y443" s="1"/>
  <c r="N443"/>
  <c r="J444" s="1"/>
  <c r="L443"/>
  <c r="K443" s="1"/>
  <c r="G442"/>
  <c r="C443" s="1"/>
  <c r="E442"/>
  <c r="D442" s="1"/>
  <c r="U442"/>
  <c r="Q443" s="1"/>
  <c r="S442"/>
  <c r="R442" s="1"/>
  <c r="BK440"/>
  <c r="BG441" s="1"/>
  <c r="BI440"/>
  <c r="BH440" s="1"/>
  <c r="AW440"/>
  <c r="AS441" s="1"/>
  <c r="AU440"/>
  <c r="AT440" s="1"/>
  <c r="AI442"/>
  <c r="AE443" s="1"/>
  <c r="AG442"/>
  <c r="AF442" s="1"/>
  <c r="BR451" l="1"/>
  <c r="BN452" s="1"/>
  <c r="BP451"/>
  <c r="BO451" s="1"/>
  <c r="BD444"/>
  <c r="AZ445" s="1"/>
  <c r="BB444"/>
  <c r="BA444" s="1"/>
  <c r="AN444"/>
  <c r="AM444" s="1"/>
  <c r="AP444"/>
  <c r="AL445" s="1"/>
  <c r="AB444"/>
  <c r="X445" s="1"/>
  <c r="Z444"/>
  <c r="Y444" s="1"/>
  <c r="N444"/>
  <c r="J445" s="1"/>
  <c r="L444"/>
  <c r="K444" s="1"/>
  <c r="AW441"/>
  <c r="AS442" s="1"/>
  <c r="AU441"/>
  <c r="AT441" s="1"/>
  <c r="BK441"/>
  <c r="BG442" s="1"/>
  <c r="BI441"/>
  <c r="BH441" s="1"/>
  <c r="G443"/>
  <c r="C444" s="1"/>
  <c r="E443"/>
  <c r="D443" s="1"/>
  <c r="AI443"/>
  <c r="AE444" s="1"/>
  <c r="AG443"/>
  <c r="AF443" s="1"/>
  <c r="U443"/>
  <c r="Q444" s="1"/>
  <c r="S443"/>
  <c r="R443" s="1"/>
  <c r="BR452" l="1"/>
  <c r="BN453" s="1"/>
  <c r="BP452"/>
  <c r="BO452" s="1"/>
  <c r="BD445"/>
  <c r="AZ446" s="1"/>
  <c r="BB445"/>
  <c r="BA445" s="1"/>
  <c r="AP445"/>
  <c r="AL446" s="1"/>
  <c r="AN445"/>
  <c r="AM445" s="1"/>
  <c r="AB445"/>
  <c r="X446" s="1"/>
  <c r="Z445"/>
  <c r="Y445" s="1"/>
  <c r="N445"/>
  <c r="J446" s="1"/>
  <c r="L445"/>
  <c r="K445" s="1"/>
  <c r="AW442"/>
  <c r="AS443" s="1"/>
  <c r="AU442"/>
  <c r="AT442" s="1"/>
  <c r="AI444"/>
  <c r="AE445" s="1"/>
  <c r="AG444"/>
  <c r="AF444" s="1"/>
  <c r="BK442"/>
  <c r="BG443" s="1"/>
  <c r="BI442"/>
  <c r="BH442" s="1"/>
  <c r="U444"/>
  <c r="Q445" s="1"/>
  <c r="S444"/>
  <c r="R444" s="1"/>
  <c r="G444"/>
  <c r="C445" s="1"/>
  <c r="E444"/>
  <c r="D444" s="1"/>
  <c r="BR453" l="1"/>
  <c r="BN454" s="1"/>
  <c r="BP453"/>
  <c r="BO453" s="1"/>
  <c r="BD446"/>
  <c r="AZ447" s="1"/>
  <c r="BB446"/>
  <c r="BA446" s="1"/>
  <c r="AP446"/>
  <c r="AL447" s="1"/>
  <c r="AN446"/>
  <c r="AM446" s="1"/>
  <c r="AB446"/>
  <c r="X447" s="1"/>
  <c r="Z446"/>
  <c r="Y446" s="1"/>
  <c r="N446"/>
  <c r="J447" s="1"/>
  <c r="L446"/>
  <c r="K446" s="1"/>
  <c r="AI445"/>
  <c r="AE446" s="1"/>
  <c r="AG445"/>
  <c r="AF445" s="1"/>
  <c r="U445"/>
  <c r="Q446" s="1"/>
  <c r="S445"/>
  <c r="R445" s="1"/>
  <c r="AW443"/>
  <c r="AS444" s="1"/>
  <c r="AU443"/>
  <c r="AT443" s="1"/>
  <c r="G445"/>
  <c r="C446" s="1"/>
  <c r="E445"/>
  <c r="D445" s="1"/>
  <c r="BK443"/>
  <c r="BG444" s="1"/>
  <c r="BI443"/>
  <c r="BH443" s="1"/>
  <c r="BR454" l="1"/>
  <c r="BN455" s="1"/>
  <c r="BP454"/>
  <c r="BO454" s="1"/>
  <c r="BD447"/>
  <c r="AZ448" s="1"/>
  <c r="BB447"/>
  <c r="BA447" s="1"/>
  <c r="AN447"/>
  <c r="AM447" s="1"/>
  <c r="AP447"/>
  <c r="AL448" s="1"/>
  <c r="AB447"/>
  <c r="X448" s="1"/>
  <c r="Z447"/>
  <c r="Y447" s="1"/>
  <c r="L447"/>
  <c r="K447" s="1"/>
  <c r="N447"/>
  <c r="J448" s="1"/>
  <c r="G446"/>
  <c r="C447" s="1"/>
  <c r="E446"/>
  <c r="D446" s="1"/>
  <c r="AW444"/>
  <c r="AS445" s="1"/>
  <c r="AU444"/>
  <c r="AT444" s="1"/>
  <c r="BK444"/>
  <c r="BG445" s="1"/>
  <c r="BI444"/>
  <c r="BH444" s="1"/>
  <c r="U446"/>
  <c r="Q447" s="1"/>
  <c r="S446"/>
  <c r="R446" s="1"/>
  <c r="AI446"/>
  <c r="AE447" s="1"/>
  <c r="AG446"/>
  <c r="AF446" s="1"/>
  <c r="BR455" l="1"/>
  <c r="BN456" s="1"/>
  <c r="BP455"/>
  <c r="BO455" s="1"/>
  <c r="BB448"/>
  <c r="BA448" s="1"/>
  <c r="BD448"/>
  <c r="AZ449" s="1"/>
  <c r="AN448"/>
  <c r="AM448" s="1"/>
  <c r="AP448"/>
  <c r="AL449" s="1"/>
  <c r="AB448"/>
  <c r="X449" s="1"/>
  <c r="Z448"/>
  <c r="Y448" s="1"/>
  <c r="N448"/>
  <c r="J449" s="1"/>
  <c r="L448"/>
  <c r="K448" s="1"/>
  <c r="BK445"/>
  <c r="BG446" s="1"/>
  <c r="BI445"/>
  <c r="BH445" s="1"/>
  <c r="AW445"/>
  <c r="AS446" s="1"/>
  <c r="AU445"/>
  <c r="AT445" s="1"/>
  <c r="AI447"/>
  <c r="AE448" s="1"/>
  <c r="AG447"/>
  <c r="AF447" s="1"/>
  <c r="U447"/>
  <c r="Q448" s="1"/>
  <c r="S447"/>
  <c r="R447" s="1"/>
  <c r="G447"/>
  <c r="C448" s="1"/>
  <c r="E447"/>
  <c r="D447" s="1"/>
  <c r="BP456" l="1"/>
  <c r="BO456" s="1"/>
  <c r="BR456"/>
  <c r="BN457" s="1"/>
  <c r="BB449"/>
  <c r="BA449" s="1"/>
  <c r="BD449"/>
  <c r="AZ450" s="1"/>
  <c r="AP449"/>
  <c r="AL450" s="1"/>
  <c r="AN449"/>
  <c r="AM449" s="1"/>
  <c r="Z449"/>
  <c r="Y449" s="1"/>
  <c r="AB449"/>
  <c r="X450" s="1"/>
  <c r="L449"/>
  <c r="K449" s="1"/>
  <c r="N449"/>
  <c r="J450" s="1"/>
  <c r="AW446"/>
  <c r="AS447" s="1"/>
  <c r="AU446"/>
  <c r="AT446" s="1"/>
  <c r="G448"/>
  <c r="C449" s="1"/>
  <c r="E448"/>
  <c r="D448" s="1"/>
  <c r="AI448"/>
  <c r="AE449" s="1"/>
  <c r="AG448"/>
  <c r="AF448" s="1"/>
  <c r="U448"/>
  <c r="Q449" s="1"/>
  <c r="S448"/>
  <c r="R448" s="1"/>
  <c r="BK446"/>
  <c r="BG447" s="1"/>
  <c r="BI446"/>
  <c r="BH446" s="1"/>
  <c r="BR457" l="1"/>
  <c r="BN458" s="1"/>
  <c r="BP457"/>
  <c r="BO457" s="1"/>
  <c r="BD450"/>
  <c r="AZ451" s="1"/>
  <c r="BB450"/>
  <c r="BA450" s="1"/>
  <c r="AN450"/>
  <c r="AM450" s="1"/>
  <c r="AP450"/>
  <c r="AL451" s="1"/>
  <c r="AB450"/>
  <c r="X451" s="1"/>
  <c r="Z450"/>
  <c r="Y450" s="1"/>
  <c r="N450"/>
  <c r="J451" s="1"/>
  <c r="L450"/>
  <c r="K450" s="1"/>
  <c r="G449"/>
  <c r="C450" s="1"/>
  <c r="E449"/>
  <c r="D449" s="1"/>
  <c r="U449"/>
  <c r="Q450" s="1"/>
  <c r="S449"/>
  <c r="R449" s="1"/>
  <c r="BK447"/>
  <c r="BG448" s="1"/>
  <c r="BI447"/>
  <c r="BH447" s="1"/>
  <c r="AW447"/>
  <c r="AS448" s="1"/>
  <c r="AU447"/>
  <c r="AT447" s="1"/>
  <c r="AI449"/>
  <c r="AE450" s="1"/>
  <c r="AG449"/>
  <c r="AF449" s="1"/>
  <c r="BR458" l="1"/>
  <c r="BN459" s="1"/>
  <c r="BP458"/>
  <c r="BO458" s="1"/>
  <c r="BD451"/>
  <c r="AZ452" s="1"/>
  <c r="BB451"/>
  <c r="BA451" s="1"/>
  <c r="AN451"/>
  <c r="AM451" s="1"/>
  <c r="AP451"/>
  <c r="AL452" s="1"/>
  <c r="AB451"/>
  <c r="X452" s="1"/>
  <c r="Z451"/>
  <c r="Y451" s="1"/>
  <c r="N451"/>
  <c r="J452" s="1"/>
  <c r="L451"/>
  <c r="K451" s="1"/>
  <c r="U450"/>
  <c r="Q451" s="1"/>
  <c r="S450"/>
  <c r="R450" s="1"/>
  <c r="BK448"/>
  <c r="BG449" s="1"/>
  <c r="BI448"/>
  <c r="BH448" s="1"/>
  <c r="G450"/>
  <c r="C451" s="1"/>
  <c r="E450"/>
  <c r="D450" s="1"/>
  <c r="AI450"/>
  <c r="AE451" s="1"/>
  <c r="AG450"/>
  <c r="AF450" s="1"/>
  <c r="AW448"/>
  <c r="AS449" s="1"/>
  <c r="AU448"/>
  <c r="AT448" s="1"/>
  <c r="BR459" l="1"/>
  <c r="BN460" s="1"/>
  <c r="BP459"/>
  <c r="BO459" s="1"/>
  <c r="BD452"/>
  <c r="AZ453" s="1"/>
  <c r="BB452"/>
  <c r="BA452" s="1"/>
  <c r="AP452"/>
  <c r="AL453" s="1"/>
  <c r="AN452"/>
  <c r="AM452" s="1"/>
  <c r="AB452"/>
  <c r="X453" s="1"/>
  <c r="Z452"/>
  <c r="Y452" s="1"/>
  <c r="L452"/>
  <c r="K452" s="1"/>
  <c r="N452"/>
  <c r="J453" s="1"/>
  <c r="AI451"/>
  <c r="AE452" s="1"/>
  <c r="AG451"/>
  <c r="AF451" s="1"/>
  <c r="BK449"/>
  <c r="BG450" s="1"/>
  <c r="BI449"/>
  <c r="BH449" s="1"/>
  <c r="G451"/>
  <c r="C452" s="1"/>
  <c r="E451"/>
  <c r="D451" s="1"/>
  <c r="AW449"/>
  <c r="AS450" s="1"/>
  <c r="AU449"/>
  <c r="AT449" s="1"/>
  <c r="U451"/>
  <c r="Q452" s="1"/>
  <c r="S451"/>
  <c r="R451" s="1"/>
  <c r="BR460" l="1"/>
  <c r="BN461" s="1"/>
  <c r="BP460"/>
  <c r="BO460" s="1"/>
  <c r="BD453"/>
  <c r="AZ454" s="1"/>
  <c r="BB453"/>
  <c r="BA453" s="1"/>
  <c r="AP453"/>
  <c r="AL454" s="1"/>
  <c r="AN453"/>
  <c r="AM453" s="1"/>
  <c r="AB453"/>
  <c r="X454" s="1"/>
  <c r="Z453"/>
  <c r="Y453" s="1"/>
  <c r="N453"/>
  <c r="J454" s="1"/>
  <c r="L453"/>
  <c r="K453" s="1"/>
  <c r="BK450"/>
  <c r="BG451" s="1"/>
  <c r="BI450"/>
  <c r="BH450" s="1"/>
  <c r="U452"/>
  <c r="Q453" s="1"/>
  <c r="S452"/>
  <c r="R452" s="1"/>
  <c r="AW450"/>
  <c r="AS451" s="1"/>
  <c r="AU450"/>
  <c r="AT450" s="1"/>
  <c r="G452"/>
  <c r="C453" s="1"/>
  <c r="E452"/>
  <c r="D452" s="1"/>
  <c r="AI452"/>
  <c r="AE453" s="1"/>
  <c r="AG452"/>
  <c r="AF452" s="1"/>
  <c r="BR461" l="1"/>
  <c r="BN462" s="1"/>
  <c r="BP461"/>
  <c r="BO461" s="1"/>
  <c r="BD454"/>
  <c r="AZ455" s="1"/>
  <c r="BB454"/>
  <c r="BA454" s="1"/>
  <c r="AP454"/>
  <c r="AL455" s="1"/>
  <c r="AN454"/>
  <c r="AM454" s="1"/>
  <c r="AB454"/>
  <c r="X455" s="1"/>
  <c r="Z454"/>
  <c r="Y454" s="1"/>
  <c r="L454"/>
  <c r="K454" s="1"/>
  <c r="N454"/>
  <c r="J455" s="1"/>
  <c r="U453"/>
  <c r="Q454" s="1"/>
  <c r="S453"/>
  <c r="R453" s="1"/>
  <c r="G453"/>
  <c r="C454" s="1"/>
  <c r="E453"/>
  <c r="D453" s="1"/>
  <c r="BK451"/>
  <c r="BG452" s="1"/>
  <c r="BI451"/>
  <c r="BH451" s="1"/>
  <c r="AI453"/>
  <c r="AE454" s="1"/>
  <c r="AG453"/>
  <c r="AF453" s="1"/>
  <c r="AW451"/>
  <c r="AS452" s="1"/>
  <c r="AU451"/>
  <c r="AT451" s="1"/>
  <c r="BR462" l="1"/>
  <c r="BN463" s="1"/>
  <c r="BP462"/>
  <c r="BO462" s="1"/>
  <c r="BB455"/>
  <c r="BA455" s="1"/>
  <c r="BD455"/>
  <c r="AZ456" s="1"/>
  <c r="AP455"/>
  <c r="AL456" s="1"/>
  <c r="AN455"/>
  <c r="AM455" s="1"/>
  <c r="AB455"/>
  <c r="X456" s="1"/>
  <c r="Z455"/>
  <c r="Y455" s="1"/>
  <c r="N455"/>
  <c r="J456" s="1"/>
  <c r="L455"/>
  <c r="K455" s="1"/>
  <c r="G454"/>
  <c r="C455" s="1"/>
  <c r="E454"/>
  <c r="D454" s="1"/>
  <c r="AI454"/>
  <c r="AE455" s="1"/>
  <c r="AG454"/>
  <c r="AF454" s="1"/>
  <c r="AW452"/>
  <c r="AS453" s="1"/>
  <c r="AU452"/>
  <c r="AT452" s="1"/>
  <c r="BK452"/>
  <c r="BG453" s="1"/>
  <c r="BI452"/>
  <c r="BH452" s="1"/>
  <c r="U454"/>
  <c r="Q455" s="1"/>
  <c r="S454"/>
  <c r="R454" s="1"/>
  <c r="BR463" l="1"/>
  <c r="BN464" s="1"/>
  <c r="BP463"/>
  <c r="BO463" s="1"/>
  <c r="BD456"/>
  <c r="AZ457" s="1"/>
  <c r="BB456"/>
  <c r="BA456" s="1"/>
  <c r="AP456"/>
  <c r="AL457" s="1"/>
  <c r="AN456"/>
  <c r="AM456" s="1"/>
  <c r="Z456"/>
  <c r="Y456" s="1"/>
  <c r="AB456"/>
  <c r="X457" s="1"/>
  <c r="N456"/>
  <c r="J457" s="1"/>
  <c r="L456"/>
  <c r="K456" s="1"/>
  <c r="G455"/>
  <c r="C456" s="1"/>
  <c r="E455"/>
  <c r="D455" s="1"/>
  <c r="AW453"/>
  <c r="AS454" s="1"/>
  <c r="AU453"/>
  <c r="AT453" s="1"/>
  <c r="U455"/>
  <c r="Q456" s="1"/>
  <c r="S455"/>
  <c r="R455" s="1"/>
  <c r="AI455"/>
  <c r="AE456" s="1"/>
  <c r="AG455"/>
  <c r="AF455" s="1"/>
  <c r="BK453"/>
  <c r="BG454" s="1"/>
  <c r="BI453"/>
  <c r="BH453" s="1"/>
  <c r="BR464" l="1"/>
  <c r="BN465" s="1"/>
  <c r="BP464"/>
  <c r="BO464" s="1"/>
  <c r="BB457"/>
  <c r="BA457" s="1"/>
  <c r="BD457"/>
  <c r="AZ458" s="1"/>
  <c r="AP457"/>
  <c r="AL458" s="1"/>
  <c r="AN457"/>
  <c r="AM457" s="1"/>
  <c r="AB457"/>
  <c r="X458" s="1"/>
  <c r="Z457"/>
  <c r="Y457" s="1"/>
  <c r="N457"/>
  <c r="J458" s="1"/>
  <c r="L457"/>
  <c r="K457" s="1"/>
  <c r="U456"/>
  <c r="Q457" s="1"/>
  <c r="S456"/>
  <c r="R456" s="1"/>
  <c r="AI456"/>
  <c r="AE457" s="1"/>
  <c r="AG456"/>
  <c r="AF456" s="1"/>
  <c r="AW454"/>
  <c r="AS455" s="1"/>
  <c r="AU454"/>
  <c r="AT454" s="1"/>
  <c r="BK454"/>
  <c r="BG455" s="1"/>
  <c r="BI454"/>
  <c r="BH454" s="1"/>
  <c r="G456"/>
  <c r="C457" s="1"/>
  <c r="E456"/>
  <c r="D456" s="1"/>
  <c r="BP465" l="1"/>
  <c r="BO465" s="1"/>
  <c r="BR465"/>
  <c r="BN466" s="1"/>
  <c r="BD458"/>
  <c r="AZ459" s="1"/>
  <c r="BB458"/>
  <c r="BA458" s="1"/>
  <c r="AN458"/>
  <c r="AM458" s="1"/>
  <c r="AP458"/>
  <c r="AL459" s="1"/>
  <c r="AB458"/>
  <c r="X459" s="1"/>
  <c r="Z458"/>
  <c r="Y458" s="1"/>
  <c r="N458"/>
  <c r="J459" s="1"/>
  <c r="L458"/>
  <c r="K458" s="1"/>
  <c r="AW455"/>
  <c r="AS456" s="1"/>
  <c r="AU455"/>
  <c r="AT455" s="1"/>
  <c r="G457"/>
  <c r="C458" s="1"/>
  <c r="E457"/>
  <c r="D457" s="1"/>
  <c r="AI457"/>
  <c r="AE458" s="1"/>
  <c r="AG457"/>
  <c r="AF457" s="1"/>
  <c r="BK455"/>
  <c r="BG456" s="1"/>
  <c r="BI455"/>
  <c r="BH455" s="1"/>
  <c r="U457"/>
  <c r="Q458" s="1"/>
  <c r="S457"/>
  <c r="R457" s="1"/>
  <c r="BR466" l="1"/>
  <c r="BN467" s="1"/>
  <c r="BP466"/>
  <c r="BO466" s="1"/>
  <c r="BD459"/>
  <c r="AZ460" s="1"/>
  <c r="BB459"/>
  <c r="BA459" s="1"/>
  <c r="AP459"/>
  <c r="AL460" s="1"/>
  <c r="AN459"/>
  <c r="AM459" s="1"/>
  <c r="AB459"/>
  <c r="X460" s="1"/>
  <c r="Z459"/>
  <c r="Y459" s="1"/>
  <c r="N459"/>
  <c r="J460" s="1"/>
  <c r="L459"/>
  <c r="K459" s="1"/>
  <c r="AI458"/>
  <c r="AE459" s="1"/>
  <c r="AG458"/>
  <c r="AF458" s="1"/>
  <c r="G458"/>
  <c r="C459" s="1"/>
  <c r="E458"/>
  <c r="D458" s="1"/>
  <c r="U458"/>
  <c r="Q459" s="1"/>
  <c r="S458"/>
  <c r="R458" s="1"/>
  <c r="BK456"/>
  <c r="BG457" s="1"/>
  <c r="BI456"/>
  <c r="BH456" s="1"/>
  <c r="AW456"/>
  <c r="AS457" s="1"/>
  <c r="AU456"/>
  <c r="AT456" s="1"/>
  <c r="BR467" l="1"/>
  <c r="BN468" s="1"/>
  <c r="BP467"/>
  <c r="BO467" s="1"/>
  <c r="BD460"/>
  <c r="AZ461" s="1"/>
  <c r="BB460"/>
  <c r="BA460" s="1"/>
  <c r="AP460"/>
  <c r="AL461" s="1"/>
  <c r="AN460"/>
  <c r="AM460" s="1"/>
  <c r="AB460"/>
  <c r="X461" s="1"/>
  <c r="Z460"/>
  <c r="Y460" s="1"/>
  <c r="N460"/>
  <c r="J461" s="1"/>
  <c r="L460"/>
  <c r="K460" s="1"/>
  <c r="U459"/>
  <c r="Q460" s="1"/>
  <c r="S459"/>
  <c r="R459" s="1"/>
  <c r="BK457"/>
  <c r="BG458" s="1"/>
  <c r="BI457"/>
  <c r="BH457" s="1"/>
  <c r="G459"/>
  <c r="C460" s="1"/>
  <c r="E459"/>
  <c r="D459" s="1"/>
  <c r="AW457"/>
  <c r="AS458" s="1"/>
  <c r="AU457"/>
  <c r="AT457" s="1"/>
  <c r="AI459"/>
  <c r="AE460" s="1"/>
  <c r="AG459"/>
  <c r="AF459" s="1"/>
  <c r="BR468" l="1"/>
  <c r="BN469" s="1"/>
  <c r="BP468"/>
  <c r="BO468" s="1"/>
  <c r="BB461"/>
  <c r="BA461" s="1"/>
  <c r="BD461"/>
  <c r="AZ462" s="1"/>
  <c r="AN461"/>
  <c r="AM461" s="1"/>
  <c r="AP461"/>
  <c r="AL462" s="1"/>
  <c r="AB461"/>
  <c r="X462" s="1"/>
  <c r="Z461"/>
  <c r="Y461" s="1"/>
  <c r="N461"/>
  <c r="J462" s="1"/>
  <c r="L461"/>
  <c r="K461" s="1"/>
  <c r="G460"/>
  <c r="C461" s="1"/>
  <c r="E460"/>
  <c r="D460" s="1"/>
  <c r="BK458"/>
  <c r="BG459" s="1"/>
  <c r="BI458"/>
  <c r="BH458" s="1"/>
  <c r="AW458"/>
  <c r="AS459" s="1"/>
  <c r="AU458"/>
  <c r="AT458" s="1"/>
  <c r="AI460"/>
  <c r="AE461" s="1"/>
  <c r="AG460"/>
  <c r="AF460" s="1"/>
  <c r="U460"/>
  <c r="Q461" s="1"/>
  <c r="S460"/>
  <c r="R460" s="1"/>
  <c r="BR469" l="1"/>
  <c r="BN470" s="1"/>
  <c r="BP469"/>
  <c r="BO469" s="1"/>
  <c r="BD462"/>
  <c r="AZ463" s="1"/>
  <c r="BB462"/>
  <c r="BA462" s="1"/>
  <c r="AP462"/>
  <c r="AL463" s="1"/>
  <c r="AN462"/>
  <c r="AM462" s="1"/>
  <c r="AB462"/>
  <c r="X463" s="1"/>
  <c r="Z462"/>
  <c r="Y462" s="1"/>
  <c r="N462"/>
  <c r="J463" s="1"/>
  <c r="L462"/>
  <c r="K462" s="1"/>
  <c r="AI461"/>
  <c r="AE462" s="1"/>
  <c r="AG461"/>
  <c r="AF461" s="1"/>
  <c r="BK459"/>
  <c r="BG460" s="1"/>
  <c r="BI459"/>
  <c r="BH459" s="1"/>
  <c r="U461"/>
  <c r="Q462" s="1"/>
  <c r="S461"/>
  <c r="R461" s="1"/>
  <c r="AW459"/>
  <c r="AS460" s="1"/>
  <c r="AU459"/>
  <c r="AT459" s="1"/>
  <c r="G461"/>
  <c r="C462" s="1"/>
  <c r="E461"/>
  <c r="D461" s="1"/>
  <c r="BR470" l="1"/>
  <c r="BN471" s="1"/>
  <c r="BP470"/>
  <c r="BO470" s="1"/>
  <c r="BB463"/>
  <c r="BA463" s="1"/>
  <c r="BD463"/>
  <c r="AZ464" s="1"/>
  <c r="AP463"/>
  <c r="AL464" s="1"/>
  <c r="AN463"/>
  <c r="AM463" s="1"/>
  <c r="Z463"/>
  <c r="Y463" s="1"/>
  <c r="AB463"/>
  <c r="X464" s="1"/>
  <c r="N463"/>
  <c r="J464" s="1"/>
  <c r="L463"/>
  <c r="K463" s="1"/>
  <c r="BK460"/>
  <c r="BG461" s="1"/>
  <c r="BI460"/>
  <c r="BH460" s="1"/>
  <c r="G462"/>
  <c r="C463" s="1"/>
  <c r="E462"/>
  <c r="D462" s="1"/>
  <c r="AW460"/>
  <c r="AS461" s="1"/>
  <c r="AU460"/>
  <c r="AT460" s="1"/>
  <c r="U462"/>
  <c r="Q463" s="1"/>
  <c r="S462"/>
  <c r="R462" s="1"/>
  <c r="AI462"/>
  <c r="AE463" s="1"/>
  <c r="AG462"/>
  <c r="AF462" s="1"/>
  <c r="BR471" l="1"/>
  <c r="BN472" s="1"/>
  <c r="BP471"/>
  <c r="BO471" s="1"/>
  <c r="BB464"/>
  <c r="BA464" s="1"/>
  <c r="BD464"/>
  <c r="AZ465" s="1"/>
  <c r="AP464"/>
  <c r="AL465" s="1"/>
  <c r="AN464"/>
  <c r="AM464" s="1"/>
  <c r="Z464"/>
  <c r="Y464" s="1"/>
  <c r="AB464"/>
  <c r="X465" s="1"/>
  <c r="N464"/>
  <c r="J465" s="1"/>
  <c r="L464"/>
  <c r="K464" s="1"/>
  <c r="AW461"/>
  <c r="AS462" s="1"/>
  <c r="AU461"/>
  <c r="AT461" s="1"/>
  <c r="AI463"/>
  <c r="AE464" s="1"/>
  <c r="AG463"/>
  <c r="AF463" s="1"/>
  <c r="G463"/>
  <c r="C464" s="1"/>
  <c r="E463"/>
  <c r="D463" s="1"/>
  <c r="U463"/>
  <c r="Q464" s="1"/>
  <c r="S463"/>
  <c r="R463" s="1"/>
  <c r="BK461"/>
  <c r="BG462" s="1"/>
  <c r="BI461"/>
  <c r="BH461" s="1"/>
  <c r="BR472" l="1"/>
  <c r="BN473" s="1"/>
  <c r="BP472"/>
  <c r="BO472" s="1"/>
  <c r="BD465"/>
  <c r="AZ466" s="1"/>
  <c r="BB465"/>
  <c r="BA465" s="1"/>
  <c r="AN465"/>
  <c r="AM465" s="1"/>
  <c r="AP465"/>
  <c r="AL466" s="1"/>
  <c r="Z465"/>
  <c r="Y465" s="1"/>
  <c r="AB465"/>
  <c r="X466" s="1"/>
  <c r="L465"/>
  <c r="K465" s="1"/>
  <c r="N465"/>
  <c r="J466" s="1"/>
  <c r="U464"/>
  <c r="Q465" s="1"/>
  <c r="S464"/>
  <c r="R464" s="1"/>
  <c r="AI464"/>
  <c r="AE465" s="1"/>
  <c r="AG464"/>
  <c r="AF464" s="1"/>
  <c r="G464"/>
  <c r="C465" s="1"/>
  <c r="E464"/>
  <c r="D464" s="1"/>
  <c r="BK462"/>
  <c r="BG463" s="1"/>
  <c r="BI462"/>
  <c r="BH462" s="1"/>
  <c r="AW462"/>
  <c r="AS463" s="1"/>
  <c r="AU462"/>
  <c r="AT462" s="1"/>
  <c r="BR473" l="1"/>
  <c r="BN474" s="1"/>
  <c r="BP473"/>
  <c r="BO473" s="1"/>
  <c r="BB466"/>
  <c r="BA466" s="1"/>
  <c r="BD466"/>
  <c r="AZ467" s="1"/>
  <c r="AP466"/>
  <c r="AL467" s="1"/>
  <c r="AN466"/>
  <c r="AM466" s="1"/>
  <c r="Z466"/>
  <c r="Y466" s="1"/>
  <c r="AB466"/>
  <c r="X467" s="1"/>
  <c r="L466"/>
  <c r="K466" s="1"/>
  <c r="N466"/>
  <c r="J467" s="1"/>
  <c r="AI465"/>
  <c r="AE466" s="1"/>
  <c r="AG465"/>
  <c r="AF465" s="1"/>
  <c r="G465"/>
  <c r="C466" s="1"/>
  <c r="E465"/>
  <c r="D465" s="1"/>
  <c r="BK463"/>
  <c r="BG464" s="1"/>
  <c r="BI463"/>
  <c r="BH463" s="1"/>
  <c r="AW463"/>
  <c r="AS464" s="1"/>
  <c r="AU463"/>
  <c r="AT463" s="1"/>
  <c r="U465"/>
  <c r="Q466" s="1"/>
  <c r="S465"/>
  <c r="R465" s="1"/>
  <c r="BR474" l="1"/>
  <c r="BN475" s="1"/>
  <c r="BP474"/>
  <c r="BO474" s="1"/>
  <c r="BB467"/>
  <c r="BA467" s="1"/>
  <c r="BD467"/>
  <c r="AZ468" s="1"/>
  <c r="AP467"/>
  <c r="AL468" s="1"/>
  <c r="AN467"/>
  <c r="AM467" s="1"/>
  <c r="Z467"/>
  <c r="Y467" s="1"/>
  <c r="AB467"/>
  <c r="X468" s="1"/>
  <c r="N467"/>
  <c r="J468" s="1"/>
  <c r="L467"/>
  <c r="K467" s="1"/>
  <c r="G466"/>
  <c r="C467" s="1"/>
  <c r="E466"/>
  <c r="D466" s="1"/>
  <c r="AI466"/>
  <c r="AE467" s="1"/>
  <c r="AG466"/>
  <c r="AF466" s="1"/>
  <c r="AW464"/>
  <c r="AS465" s="1"/>
  <c r="AU464"/>
  <c r="AT464" s="1"/>
  <c r="U466"/>
  <c r="Q467" s="1"/>
  <c r="S466"/>
  <c r="R466" s="1"/>
  <c r="BK464"/>
  <c r="BG465" s="1"/>
  <c r="BI464"/>
  <c r="BH464" s="1"/>
  <c r="BR475" l="1"/>
  <c r="BN476" s="1"/>
  <c r="BP475"/>
  <c r="BO475" s="1"/>
  <c r="BD468"/>
  <c r="AZ469" s="1"/>
  <c r="BB468"/>
  <c r="BA468" s="1"/>
  <c r="AP468"/>
  <c r="AL469" s="1"/>
  <c r="AN468"/>
  <c r="AM468" s="1"/>
  <c r="Z468"/>
  <c r="Y468" s="1"/>
  <c r="AB468"/>
  <c r="X469" s="1"/>
  <c r="L468"/>
  <c r="K468" s="1"/>
  <c r="N468"/>
  <c r="J469" s="1"/>
  <c r="AW465"/>
  <c r="AS466" s="1"/>
  <c r="AU465"/>
  <c r="AT465" s="1"/>
  <c r="AI467"/>
  <c r="AE468" s="1"/>
  <c r="AG467"/>
  <c r="AF467" s="1"/>
  <c r="S467"/>
  <c r="R467" s="1"/>
  <c r="U467"/>
  <c r="Q468" s="1"/>
  <c r="BK465"/>
  <c r="BG466" s="1"/>
  <c r="BI465"/>
  <c r="BH465" s="1"/>
  <c r="G467"/>
  <c r="C468" s="1"/>
  <c r="E467"/>
  <c r="D467" s="1"/>
  <c r="BR476" l="1"/>
  <c r="BN477" s="1"/>
  <c r="BP476"/>
  <c r="BO476" s="1"/>
  <c r="BB469"/>
  <c r="BA469" s="1"/>
  <c r="BD469"/>
  <c r="AZ470" s="1"/>
  <c r="AP469"/>
  <c r="AL470" s="1"/>
  <c r="AN469"/>
  <c r="AM469" s="1"/>
  <c r="AB469"/>
  <c r="X470" s="1"/>
  <c r="Z469"/>
  <c r="Y469" s="1"/>
  <c r="N469"/>
  <c r="J470" s="1"/>
  <c r="L469"/>
  <c r="K469" s="1"/>
  <c r="G468"/>
  <c r="C469" s="1"/>
  <c r="E468"/>
  <c r="D468" s="1"/>
  <c r="AI468"/>
  <c r="AE469" s="1"/>
  <c r="AG468"/>
  <c r="AF468" s="1"/>
  <c r="U468"/>
  <c r="Q469" s="1"/>
  <c r="S468"/>
  <c r="R468" s="1"/>
  <c r="BK466"/>
  <c r="BG467" s="1"/>
  <c r="BI466"/>
  <c r="BH466" s="1"/>
  <c r="AW466"/>
  <c r="AS467" s="1"/>
  <c r="AU466"/>
  <c r="AT466" s="1"/>
  <c r="BP477" l="1"/>
  <c r="BO477" s="1"/>
  <c r="BR477"/>
  <c r="BN478" s="1"/>
  <c r="BB470"/>
  <c r="BA470" s="1"/>
  <c r="BD470"/>
  <c r="AZ471" s="1"/>
  <c r="AP470"/>
  <c r="AL471" s="1"/>
  <c r="AN470"/>
  <c r="AM470" s="1"/>
  <c r="AB470"/>
  <c r="X471" s="1"/>
  <c r="Z470"/>
  <c r="Y470" s="1"/>
  <c r="N470"/>
  <c r="J471" s="1"/>
  <c r="L470"/>
  <c r="K470" s="1"/>
  <c r="AI469"/>
  <c r="AE470" s="1"/>
  <c r="AG469"/>
  <c r="AF469" s="1"/>
  <c r="G469"/>
  <c r="C470" s="1"/>
  <c r="E469"/>
  <c r="D469" s="1"/>
  <c r="AW467"/>
  <c r="AS468" s="1"/>
  <c r="AU467"/>
  <c r="AT467" s="1"/>
  <c r="BK467"/>
  <c r="BG468" s="1"/>
  <c r="BI467"/>
  <c r="BH467" s="1"/>
  <c r="U469"/>
  <c r="Q470" s="1"/>
  <c r="S469"/>
  <c r="R469" s="1"/>
  <c r="BR478" l="1"/>
  <c r="BN479" s="1"/>
  <c r="BP478"/>
  <c r="BO478" s="1"/>
  <c r="BD471"/>
  <c r="AZ472" s="1"/>
  <c r="BB471"/>
  <c r="BA471" s="1"/>
  <c r="AP471"/>
  <c r="AL472" s="1"/>
  <c r="AN471"/>
  <c r="AM471" s="1"/>
  <c r="Z471"/>
  <c r="Y471" s="1"/>
  <c r="AB471"/>
  <c r="X472" s="1"/>
  <c r="N471"/>
  <c r="J472" s="1"/>
  <c r="L471"/>
  <c r="K471" s="1"/>
  <c r="BK468"/>
  <c r="BG469" s="1"/>
  <c r="BI468"/>
  <c r="BH468" s="1"/>
  <c r="G470"/>
  <c r="C471" s="1"/>
  <c r="E470"/>
  <c r="D470" s="1"/>
  <c r="AW468"/>
  <c r="AS469" s="1"/>
  <c r="AU468"/>
  <c r="AT468" s="1"/>
  <c r="U470"/>
  <c r="Q471" s="1"/>
  <c r="S470"/>
  <c r="R470" s="1"/>
  <c r="AI470"/>
  <c r="AE471" s="1"/>
  <c r="AG470"/>
  <c r="AF470" s="1"/>
  <c r="BP479" l="1"/>
  <c r="BO479" s="1"/>
  <c r="BR479"/>
  <c r="BN480" s="1"/>
  <c r="BD472"/>
  <c r="AZ473" s="1"/>
  <c r="BB472"/>
  <c r="BA472" s="1"/>
  <c r="AP472"/>
  <c r="AL473" s="1"/>
  <c r="AN472"/>
  <c r="AM472" s="1"/>
  <c r="AB472"/>
  <c r="X473" s="1"/>
  <c r="Z472"/>
  <c r="Y472" s="1"/>
  <c r="N472"/>
  <c r="J473" s="1"/>
  <c r="L472"/>
  <c r="K472" s="1"/>
  <c r="BK469"/>
  <c r="BG470" s="1"/>
  <c r="BI469"/>
  <c r="BH469" s="1"/>
  <c r="AW469"/>
  <c r="AS470" s="1"/>
  <c r="AU469"/>
  <c r="AT469" s="1"/>
  <c r="U471"/>
  <c r="Q472" s="1"/>
  <c r="S471"/>
  <c r="R471" s="1"/>
  <c r="AI471"/>
  <c r="AE472" s="1"/>
  <c r="AG471"/>
  <c r="AF471" s="1"/>
  <c r="G471"/>
  <c r="C472" s="1"/>
  <c r="E471"/>
  <c r="D471" s="1"/>
  <c r="BP480" l="1"/>
  <c r="BO480" s="1"/>
  <c r="BR480"/>
  <c r="BN481" s="1"/>
  <c r="BD473"/>
  <c r="AZ474" s="1"/>
  <c r="BB473"/>
  <c r="BA473" s="1"/>
  <c r="AP473"/>
  <c r="AL474" s="1"/>
  <c r="AN473"/>
  <c r="AM473" s="1"/>
  <c r="AB473"/>
  <c r="X474" s="1"/>
  <c r="Z473"/>
  <c r="Y473" s="1"/>
  <c r="L473"/>
  <c r="K473" s="1"/>
  <c r="N473"/>
  <c r="J474" s="1"/>
  <c r="AW470"/>
  <c r="AS471" s="1"/>
  <c r="AU470"/>
  <c r="AT470" s="1"/>
  <c r="BK470"/>
  <c r="BG471" s="1"/>
  <c r="BI470"/>
  <c r="BH470" s="1"/>
  <c r="AI472"/>
  <c r="AE473" s="1"/>
  <c r="AG472"/>
  <c r="AF472" s="1"/>
  <c r="G472"/>
  <c r="C473" s="1"/>
  <c r="E472"/>
  <c r="D472" s="1"/>
  <c r="U472"/>
  <c r="Q473" s="1"/>
  <c r="S472"/>
  <c r="R472" s="1"/>
  <c r="BR481" l="1"/>
  <c r="BN482" s="1"/>
  <c r="BP481"/>
  <c r="BO481" s="1"/>
  <c r="BD474"/>
  <c r="AZ475" s="1"/>
  <c r="BB474"/>
  <c r="BA474" s="1"/>
  <c r="AP474"/>
  <c r="AL475" s="1"/>
  <c r="AN474"/>
  <c r="AM474" s="1"/>
  <c r="AB474"/>
  <c r="X475" s="1"/>
  <c r="Z474"/>
  <c r="Y474" s="1"/>
  <c r="N474"/>
  <c r="J475" s="1"/>
  <c r="L474"/>
  <c r="K474" s="1"/>
  <c r="BK471"/>
  <c r="BG472" s="1"/>
  <c r="BI471"/>
  <c r="BH471" s="1"/>
  <c r="AW471"/>
  <c r="AS472" s="1"/>
  <c r="AU471"/>
  <c r="AT471" s="1"/>
  <c r="AI473"/>
  <c r="AE474" s="1"/>
  <c r="AG473"/>
  <c r="AF473" s="1"/>
  <c r="G473"/>
  <c r="C474" s="1"/>
  <c r="E473"/>
  <c r="D473" s="1"/>
  <c r="U473"/>
  <c r="Q474" s="1"/>
  <c r="S473"/>
  <c r="R473" s="1"/>
  <c r="BP482" l="1"/>
  <c r="BO482" s="1"/>
  <c r="BR482"/>
  <c r="BN483" s="1"/>
  <c r="BD475"/>
  <c r="AZ476" s="1"/>
  <c r="BB475"/>
  <c r="BA475" s="1"/>
  <c r="AN475"/>
  <c r="AM475" s="1"/>
  <c r="AP475"/>
  <c r="AL476" s="1"/>
  <c r="Z475"/>
  <c r="Y475" s="1"/>
  <c r="AB475"/>
  <c r="X476" s="1"/>
  <c r="N475"/>
  <c r="J476" s="1"/>
  <c r="L475"/>
  <c r="K475" s="1"/>
  <c r="U474"/>
  <c r="Q475" s="1"/>
  <c r="S474"/>
  <c r="R474" s="1"/>
  <c r="G474"/>
  <c r="C475" s="1"/>
  <c r="E474"/>
  <c r="D474" s="1"/>
  <c r="AW472"/>
  <c r="AS473" s="1"/>
  <c r="AU472"/>
  <c r="AT472" s="1"/>
  <c r="AI474"/>
  <c r="AE475" s="1"/>
  <c r="AG474"/>
  <c r="AF474" s="1"/>
  <c r="BK472"/>
  <c r="BG473" s="1"/>
  <c r="BI472"/>
  <c r="BH472" s="1"/>
  <c r="BR483" l="1"/>
  <c r="BN484" s="1"/>
  <c r="BP483"/>
  <c r="BO483" s="1"/>
  <c r="BD476"/>
  <c r="AZ477" s="1"/>
  <c r="BB476"/>
  <c r="BA476" s="1"/>
  <c r="AP476"/>
  <c r="AL477" s="1"/>
  <c r="AN476"/>
  <c r="AM476" s="1"/>
  <c r="AB476"/>
  <c r="X477" s="1"/>
  <c r="Z476"/>
  <c r="Y476" s="1"/>
  <c r="N476"/>
  <c r="J477" s="1"/>
  <c r="L476"/>
  <c r="K476" s="1"/>
  <c r="G475"/>
  <c r="C476" s="1"/>
  <c r="E475"/>
  <c r="D475" s="1"/>
  <c r="AW473"/>
  <c r="AS474" s="1"/>
  <c r="AU473"/>
  <c r="AT473" s="1"/>
  <c r="U475"/>
  <c r="Q476" s="1"/>
  <c r="S475"/>
  <c r="R475" s="1"/>
  <c r="BK473"/>
  <c r="BG474" s="1"/>
  <c r="BI473"/>
  <c r="BH473" s="1"/>
  <c r="AI475"/>
  <c r="AE476" s="1"/>
  <c r="AG475"/>
  <c r="AF475" s="1"/>
  <c r="BR484" l="1"/>
  <c r="BN485" s="1"/>
  <c r="BP484"/>
  <c r="BO484" s="1"/>
  <c r="BD477"/>
  <c r="AZ478" s="1"/>
  <c r="BB477"/>
  <c r="BA477" s="1"/>
  <c r="AN477"/>
  <c r="AM477" s="1"/>
  <c r="AP477"/>
  <c r="AL478" s="1"/>
  <c r="AB477"/>
  <c r="X478" s="1"/>
  <c r="Z477"/>
  <c r="Y477" s="1"/>
  <c r="L477"/>
  <c r="K477" s="1"/>
  <c r="N477"/>
  <c r="J478" s="1"/>
  <c r="AW474"/>
  <c r="AS475" s="1"/>
  <c r="AU474"/>
  <c r="AT474" s="1"/>
  <c r="AI476"/>
  <c r="AE477" s="1"/>
  <c r="AG476"/>
  <c r="AF476" s="1"/>
  <c r="U476"/>
  <c r="Q477" s="1"/>
  <c r="S476"/>
  <c r="R476" s="1"/>
  <c r="BK474"/>
  <c r="BG475" s="1"/>
  <c r="BI474"/>
  <c r="BH474" s="1"/>
  <c r="G476"/>
  <c r="C477" s="1"/>
  <c r="E476"/>
  <c r="D476" s="1"/>
  <c r="BR485" l="1"/>
  <c r="BN486" s="1"/>
  <c r="BP485"/>
  <c r="BO485" s="1"/>
  <c r="BB478"/>
  <c r="BA478" s="1"/>
  <c r="BD478"/>
  <c r="AZ479" s="1"/>
  <c r="AP478"/>
  <c r="AL479" s="1"/>
  <c r="AN478"/>
  <c r="AM478" s="1"/>
  <c r="AB478"/>
  <c r="X479" s="1"/>
  <c r="Z478"/>
  <c r="Y478" s="1"/>
  <c r="N478"/>
  <c r="J479" s="1"/>
  <c r="L478"/>
  <c r="K478" s="1"/>
  <c r="U477"/>
  <c r="Q478" s="1"/>
  <c r="S477"/>
  <c r="R477" s="1"/>
  <c r="G477"/>
  <c r="C478" s="1"/>
  <c r="E477"/>
  <c r="D477" s="1"/>
  <c r="AI477"/>
  <c r="AE478" s="1"/>
  <c r="AG477"/>
  <c r="AF477" s="1"/>
  <c r="BK475"/>
  <c r="BG476" s="1"/>
  <c r="BI475"/>
  <c r="BH475" s="1"/>
  <c r="AW475"/>
  <c r="AS476" s="1"/>
  <c r="AU475"/>
  <c r="AT475" s="1"/>
  <c r="BP486" l="1"/>
  <c r="BO486" s="1"/>
  <c r="BR486"/>
  <c r="BN487" s="1"/>
  <c r="BD479"/>
  <c r="AZ480" s="1"/>
  <c r="BB479"/>
  <c r="BA479" s="1"/>
  <c r="AP479"/>
  <c r="AL480" s="1"/>
  <c r="AN479"/>
  <c r="AM479" s="1"/>
  <c r="AB479"/>
  <c r="X480" s="1"/>
  <c r="Z479"/>
  <c r="Y479" s="1"/>
  <c r="N479"/>
  <c r="J480" s="1"/>
  <c r="L479"/>
  <c r="K479" s="1"/>
  <c r="AI478"/>
  <c r="AE479" s="1"/>
  <c r="AG478"/>
  <c r="AF478" s="1"/>
  <c r="BK476"/>
  <c r="BG477" s="1"/>
  <c r="BI476"/>
  <c r="BH476" s="1"/>
  <c r="G478"/>
  <c r="C479" s="1"/>
  <c r="E478"/>
  <c r="D478" s="1"/>
  <c r="AW476"/>
  <c r="AS477" s="1"/>
  <c r="AU476"/>
  <c r="AT476" s="1"/>
  <c r="U478"/>
  <c r="Q479" s="1"/>
  <c r="S478"/>
  <c r="R478" s="1"/>
  <c r="BR487" l="1"/>
  <c r="BN488" s="1"/>
  <c r="BP487"/>
  <c r="BO487" s="1"/>
  <c r="BD480"/>
  <c r="AZ481" s="1"/>
  <c r="BB480"/>
  <c r="BA480" s="1"/>
  <c r="AP480"/>
  <c r="AL481" s="1"/>
  <c r="AN480"/>
  <c r="AM480" s="1"/>
  <c r="Z480"/>
  <c r="Y480" s="1"/>
  <c r="AB480"/>
  <c r="X481" s="1"/>
  <c r="N480"/>
  <c r="J481" s="1"/>
  <c r="L480"/>
  <c r="K480" s="1"/>
  <c r="BK477"/>
  <c r="BG478" s="1"/>
  <c r="BI477"/>
  <c r="BH477" s="1"/>
  <c r="U479"/>
  <c r="Q480" s="1"/>
  <c r="S479"/>
  <c r="R479" s="1"/>
  <c r="G479"/>
  <c r="C480" s="1"/>
  <c r="E479"/>
  <c r="D479" s="1"/>
  <c r="AW477"/>
  <c r="AS478" s="1"/>
  <c r="AU477"/>
  <c r="AT477" s="1"/>
  <c r="AI479"/>
  <c r="AE480" s="1"/>
  <c r="AG479"/>
  <c r="AF479" s="1"/>
  <c r="BP488" l="1"/>
  <c r="BO488" s="1"/>
  <c r="BR488"/>
  <c r="BN489" s="1"/>
  <c r="BB481"/>
  <c r="BA481" s="1"/>
  <c r="BD481"/>
  <c r="AZ482" s="1"/>
  <c r="AP481"/>
  <c r="AL482" s="1"/>
  <c r="AN481"/>
  <c r="AM481" s="1"/>
  <c r="AB481"/>
  <c r="X482" s="1"/>
  <c r="Z481"/>
  <c r="Y481" s="1"/>
  <c r="L481"/>
  <c r="K481" s="1"/>
  <c r="N481"/>
  <c r="J482" s="1"/>
  <c r="AI480"/>
  <c r="AE481" s="1"/>
  <c r="AG480"/>
  <c r="AF480" s="1"/>
  <c r="BK478"/>
  <c r="BG479" s="1"/>
  <c r="BI478"/>
  <c r="BH478" s="1"/>
  <c r="G480"/>
  <c r="C481" s="1"/>
  <c r="E480"/>
  <c r="D480" s="1"/>
  <c r="AW478"/>
  <c r="AS479" s="1"/>
  <c r="AU478"/>
  <c r="AT478" s="1"/>
  <c r="U480"/>
  <c r="Q481" s="1"/>
  <c r="S480"/>
  <c r="R480" s="1"/>
  <c r="BR489" l="1"/>
  <c r="BN490" s="1"/>
  <c r="BP489"/>
  <c r="BO489" s="1"/>
  <c r="BD482"/>
  <c r="AZ483" s="1"/>
  <c r="BB482"/>
  <c r="BA482" s="1"/>
  <c r="AP482"/>
  <c r="AL483" s="1"/>
  <c r="AN482"/>
  <c r="AM482" s="1"/>
  <c r="AB482"/>
  <c r="X483" s="1"/>
  <c r="Z482"/>
  <c r="Y482" s="1"/>
  <c r="N482"/>
  <c r="J483" s="1"/>
  <c r="L482"/>
  <c r="K482" s="1"/>
  <c r="AI481"/>
  <c r="AE482" s="1"/>
  <c r="AG481"/>
  <c r="AF481" s="1"/>
  <c r="G481"/>
  <c r="C482" s="1"/>
  <c r="E481"/>
  <c r="D481" s="1"/>
  <c r="AW479"/>
  <c r="AS480" s="1"/>
  <c r="AU479"/>
  <c r="AT479" s="1"/>
  <c r="U481"/>
  <c r="Q482" s="1"/>
  <c r="S481"/>
  <c r="R481" s="1"/>
  <c r="BK479"/>
  <c r="BG480" s="1"/>
  <c r="BI479"/>
  <c r="BH479" s="1"/>
  <c r="BR490" l="1"/>
  <c r="BN491" s="1"/>
  <c r="BP490"/>
  <c r="BO490" s="1"/>
  <c r="BB483"/>
  <c r="BA483" s="1"/>
  <c r="BD483"/>
  <c r="AZ484" s="1"/>
  <c r="AP483"/>
  <c r="AL484" s="1"/>
  <c r="AN483"/>
  <c r="AM483" s="1"/>
  <c r="AB483"/>
  <c r="X484" s="1"/>
  <c r="Z483"/>
  <c r="Y483" s="1"/>
  <c r="L483"/>
  <c r="K483" s="1"/>
  <c r="N483"/>
  <c r="J484" s="1"/>
  <c r="G482"/>
  <c r="C483" s="1"/>
  <c r="E482"/>
  <c r="D482" s="1"/>
  <c r="AW480"/>
  <c r="AS481" s="1"/>
  <c r="AU480"/>
  <c r="AT480" s="1"/>
  <c r="U482"/>
  <c r="Q483" s="1"/>
  <c r="S482"/>
  <c r="R482" s="1"/>
  <c r="BK480"/>
  <c r="BG481" s="1"/>
  <c r="BI480"/>
  <c r="BH480" s="1"/>
  <c r="AI482"/>
  <c r="AE483" s="1"/>
  <c r="AG482"/>
  <c r="AF482" s="1"/>
  <c r="BP491" l="1"/>
  <c r="BO491" s="1"/>
  <c r="BR491"/>
  <c r="BN492" s="1"/>
  <c r="BD484"/>
  <c r="AZ485" s="1"/>
  <c r="BB484"/>
  <c r="BA484" s="1"/>
  <c r="AP484"/>
  <c r="AL485" s="1"/>
  <c r="AN484"/>
  <c r="AM484" s="1"/>
  <c r="AB484"/>
  <c r="X485" s="1"/>
  <c r="Z484"/>
  <c r="Y484" s="1"/>
  <c r="L484"/>
  <c r="K484" s="1"/>
  <c r="N484"/>
  <c r="J485" s="1"/>
  <c r="U483"/>
  <c r="Q484" s="1"/>
  <c r="S483"/>
  <c r="R483" s="1"/>
  <c r="AW481"/>
  <c r="AS482" s="1"/>
  <c r="AU481"/>
  <c r="AT481" s="1"/>
  <c r="BK481"/>
  <c r="BG482" s="1"/>
  <c r="BI481"/>
  <c r="BH481" s="1"/>
  <c r="AI483"/>
  <c r="AE484" s="1"/>
  <c r="AG483"/>
  <c r="AF483" s="1"/>
  <c r="G483"/>
  <c r="C484" s="1"/>
  <c r="E483"/>
  <c r="D483" s="1"/>
  <c r="BR492" l="1"/>
  <c r="BN493" s="1"/>
  <c r="BP492"/>
  <c r="BO492" s="1"/>
  <c r="BD485"/>
  <c r="AZ486" s="1"/>
  <c r="BB485"/>
  <c r="BA485" s="1"/>
  <c r="AP485"/>
  <c r="AL486" s="1"/>
  <c r="AN485"/>
  <c r="AM485" s="1"/>
  <c r="Z485"/>
  <c r="Y485" s="1"/>
  <c r="AB485"/>
  <c r="X486" s="1"/>
  <c r="L485"/>
  <c r="K485" s="1"/>
  <c r="N485"/>
  <c r="J486" s="1"/>
  <c r="AW482"/>
  <c r="AS483" s="1"/>
  <c r="AU482"/>
  <c r="AT482" s="1"/>
  <c r="E484"/>
  <c r="D484" s="1"/>
  <c r="G484"/>
  <c r="C485" s="1"/>
  <c r="BK482"/>
  <c r="BG483" s="1"/>
  <c r="BI482"/>
  <c r="BH482" s="1"/>
  <c r="AI484"/>
  <c r="AE485" s="1"/>
  <c r="AG484"/>
  <c r="AF484" s="1"/>
  <c r="U484"/>
  <c r="Q485" s="1"/>
  <c r="S484"/>
  <c r="R484" s="1"/>
  <c r="BR493" l="1"/>
  <c r="BN494" s="1"/>
  <c r="BP493"/>
  <c r="BO493" s="1"/>
  <c r="BD486"/>
  <c r="AZ487" s="1"/>
  <c r="BB486"/>
  <c r="BA486" s="1"/>
  <c r="AP486"/>
  <c r="AL487" s="1"/>
  <c r="AN486"/>
  <c r="AM486" s="1"/>
  <c r="AB486"/>
  <c r="X487" s="1"/>
  <c r="Z486"/>
  <c r="Y486" s="1"/>
  <c r="N486"/>
  <c r="J487" s="1"/>
  <c r="L486"/>
  <c r="K486" s="1"/>
  <c r="AI485"/>
  <c r="AE486" s="1"/>
  <c r="AG485"/>
  <c r="AF485" s="1"/>
  <c r="G485"/>
  <c r="C486" s="1"/>
  <c r="E485"/>
  <c r="D485" s="1"/>
  <c r="U485"/>
  <c r="Q486" s="1"/>
  <c r="S485"/>
  <c r="R485" s="1"/>
  <c r="BK483"/>
  <c r="BG484" s="1"/>
  <c r="BI483"/>
  <c r="BH483" s="1"/>
  <c r="AW483"/>
  <c r="AS484" s="1"/>
  <c r="AU483"/>
  <c r="AT483" s="1"/>
  <c r="BR494" l="1"/>
  <c r="BN495" s="1"/>
  <c r="BP494"/>
  <c r="BO494" s="1"/>
  <c r="BD487"/>
  <c r="AZ488" s="1"/>
  <c r="BB487"/>
  <c r="BA487" s="1"/>
  <c r="AP487"/>
  <c r="AL488" s="1"/>
  <c r="AN487"/>
  <c r="AM487" s="1"/>
  <c r="AB487"/>
  <c r="X488" s="1"/>
  <c r="Z487"/>
  <c r="Y487" s="1"/>
  <c r="N487"/>
  <c r="J488" s="1"/>
  <c r="L487"/>
  <c r="K487" s="1"/>
  <c r="G486"/>
  <c r="C487" s="1"/>
  <c r="E486"/>
  <c r="D486" s="1"/>
  <c r="AW484"/>
  <c r="AS485" s="1"/>
  <c r="AU484"/>
  <c r="AT484" s="1"/>
  <c r="AI486"/>
  <c r="AE487" s="1"/>
  <c r="AG486"/>
  <c r="AF486" s="1"/>
  <c r="U486"/>
  <c r="Q487" s="1"/>
  <c r="S486"/>
  <c r="R486" s="1"/>
  <c r="BK484"/>
  <c r="BG485" s="1"/>
  <c r="BI484"/>
  <c r="BH484" s="1"/>
  <c r="BP495" l="1"/>
  <c r="BO495" s="1"/>
  <c r="BR495"/>
  <c r="BN496" s="1"/>
  <c r="BD488"/>
  <c r="AZ489" s="1"/>
  <c r="BB488"/>
  <c r="BA488" s="1"/>
  <c r="AN488"/>
  <c r="AM488" s="1"/>
  <c r="AP488"/>
  <c r="AL489" s="1"/>
  <c r="AB488"/>
  <c r="X489" s="1"/>
  <c r="Z488"/>
  <c r="Y488" s="1"/>
  <c r="L488"/>
  <c r="K488" s="1"/>
  <c r="N488"/>
  <c r="J489" s="1"/>
  <c r="U487"/>
  <c r="Q488" s="1"/>
  <c r="S487"/>
  <c r="R487" s="1"/>
  <c r="BK485"/>
  <c r="BG486" s="1"/>
  <c r="BI485"/>
  <c r="BH485" s="1"/>
  <c r="G487"/>
  <c r="C488" s="1"/>
  <c r="E487"/>
  <c r="D487" s="1"/>
  <c r="AI487"/>
  <c r="AE488" s="1"/>
  <c r="AG487"/>
  <c r="AF487" s="1"/>
  <c r="AW485"/>
  <c r="AS486" s="1"/>
  <c r="AU485"/>
  <c r="AT485" s="1"/>
  <c r="BP496" l="1"/>
  <c r="BO496" s="1"/>
  <c r="BR496"/>
  <c r="BN497" s="1"/>
  <c r="BD489"/>
  <c r="AZ490" s="1"/>
  <c r="BB489"/>
  <c r="BA489" s="1"/>
  <c r="AP489"/>
  <c r="AL490" s="1"/>
  <c r="AN489"/>
  <c r="AM489" s="1"/>
  <c r="AB489"/>
  <c r="X490" s="1"/>
  <c r="Z489"/>
  <c r="Y489" s="1"/>
  <c r="N489"/>
  <c r="J490" s="1"/>
  <c r="L489"/>
  <c r="K489" s="1"/>
  <c r="G488"/>
  <c r="C489" s="1"/>
  <c r="E488"/>
  <c r="D488" s="1"/>
  <c r="BK486"/>
  <c r="BG487" s="1"/>
  <c r="BI486"/>
  <c r="BH486" s="1"/>
  <c r="AI488"/>
  <c r="AE489" s="1"/>
  <c r="AG488"/>
  <c r="AF488" s="1"/>
  <c r="AW486"/>
  <c r="AS487" s="1"/>
  <c r="AU486"/>
  <c r="AT486" s="1"/>
  <c r="U488"/>
  <c r="Q489" s="1"/>
  <c r="S488"/>
  <c r="R488" s="1"/>
  <c r="BP497" l="1"/>
  <c r="BO497" s="1"/>
  <c r="BR497"/>
  <c r="BN498" s="1"/>
  <c r="BD490"/>
  <c r="AZ491" s="1"/>
  <c r="BB490"/>
  <c r="BA490" s="1"/>
  <c r="AP490"/>
  <c r="AL491" s="1"/>
  <c r="AN490"/>
  <c r="AM490" s="1"/>
  <c r="AB490"/>
  <c r="X491" s="1"/>
  <c r="Z490"/>
  <c r="Y490" s="1"/>
  <c r="N490"/>
  <c r="J491" s="1"/>
  <c r="L490"/>
  <c r="K490" s="1"/>
  <c r="BK487"/>
  <c r="BG488" s="1"/>
  <c r="BI487"/>
  <c r="BH487" s="1"/>
  <c r="AI489"/>
  <c r="AE490" s="1"/>
  <c r="AG489"/>
  <c r="AF489" s="1"/>
  <c r="AW487"/>
  <c r="AS488" s="1"/>
  <c r="AU487"/>
  <c r="AT487" s="1"/>
  <c r="U489"/>
  <c r="Q490" s="1"/>
  <c r="S489"/>
  <c r="R489" s="1"/>
  <c r="G489"/>
  <c r="C490" s="1"/>
  <c r="E489"/>
  <c r="D489" s="1"/>
  <c r="BP498" l="1"/>
  <c r="BO498" s="1"/>
  <c r="BR498"/>
  <c r="BN499" s="1"/>
  <c r="BD491"/>
  <c r="AZ492" s="1"/>
  <c r="BB491"/>
  <c r="BA491" s="1"/>
  <c r="AP491"/>
  <c r="AL492" s="1"/>
  <c r="AN491"/>
  <c r="AM491" s="1"/>
  <c r="AB491"/>
  <c r="X492" s="1"/>
  <c r="Z491"/>
  <c r="Y491" s="1"/>
  <c r="L491"/>
  <c r="K491" s="1"/>
  <c r="N491"/>
  <c r="J492" s="1"/>
  <c r="AI490"/>
  <c r="AE491" s="1"/>
  <c r="AG490"/>
  <c r="AF490" s="1"/>
  <c r="U490"/>
  <c r="Q491" s="1"/>
  <c r="S490"/>
  <c r="R490" s="1"/>
  <c r="G490"/>
  <c r="C491" s="1"/>
  <c r="E490"/>
  <c r="D490" s="1"/>
  <c r="AW488"/>
  <c r="AS489" s="1"/>
  <c r="AU488"/>
  <c r="AT488" s="1"/>
  <c r="BK488"/>
  <c r="BG489" s="1"/>
  <c r="BI488"/>
  <c r="BH488" s="1"/>
  <c r="BR499" l="1"/>
  <c r="BN500" s="1"/>
  <c r="BP499"/>
  <c r="BO499" s="1"/>
  <c r="BD492"/>
  <c r="AZ493" s="1"/>
  <c r="BB492"/>
  <c r="BA492" s="1"/>
  <c r="AN492"/>
  <c r="AM492" s="1"/>
  <c r="AP492"/>
  <c r="AL493" s="1"/>
  <c r="AB492"/>
  <c r="X493" s="1"/>
  <c r="Z492"/>
  <c r="Y492" s="1"/>
  <c r="N492"/>
  <c r="J493" s="1"/>
  <c r="L492"/>
  <c r="K492" s="1"/>
  <c r="U491"/>
  <c r="Q492" s="1"/>
  <c r="S491"/>
  <c r="R491" s="1"/>
  <c r="AW489"/>
  <c r="AS490" s="1"/>
  <c r="AU489"/>
  <c r="AT489" s="1"/>
  <c r="BK489"/>
  <c r="BG490" s="1"/>
  <c r="BI489"/>
  <c r="BH489" s="1"/>
  <c r="G491"/>
  <c r="C492" s="1"/>
  <c r="E491"/>
  <c r="D491" s="1"/>
  <c r="AI491"/>
  <c r="AE492" s="1"/>
  <c r="AG491"/>
  <c r="AF491" s="1"/>
  <c r="BP500" l="1"/>
  <c r="BO500" s="1"/>
  <c r="BR500"/>
  <c r="BN501" s="1"/>
  <c r="BD493"/>
  <c r="AZ494" s="1"/>
  <c r="BB493"/>
  <c r="BA493" s="1"/>
  <c r="AP493"/>
  <c r="AL494" s="1"/>
  <c r="AN493"/>
  <c r="AM493" s="1"/>
  <c r="AB493"/>
  <c r="X494" s="1"/>
  <c r="Z493"/>
  <c r="Y493" s="1"/>
  <c r="N493"/>
  <c r="J494" s="1"/>
  <c r="L493"/>
  <c r="K493" s="1"/>
  <c r="AW490"/>
  <c r="AS491" s="1"/>
  <c r="AU490"/>
  <c r="AT490" s="1"/>
  <c r="AI492"/>
  <c r="AE493" s="1"/>
  <c r="AG492"/>
  <c r="AF492" s="1"/>
  <c r="G492"/>
  <c r="C493" s="1"/>
  <c r="E492"/>
  <c r="D492" s="1"/>
  <c r="BK490"/>
  <c r="BG491" s="1"/>
  <c r="BI490"/>
  <c r="BH490" s="1"/>
  <c r="U492"/>
  <c r="Q493" s="1"/>
  <c r="S492"/>
  <c r="R492" s="1"/>
  <c r="BR501" l="1"/>
  <c r="BN502" s="1"/>
  <c r="BP501"/>
  <c r="BO501" s="1"/>
  <c r="BD494"/>
  <c r="AZ495" s="1"/>
  <c r="BB494"/>
  <c r="BA494" s="1"/>
  <c r="AN494"/>
  <c r="AM494" s="1"/>
  <c r="AP494"/>
  <c r="AL495" s="1"/>
  <c r="AB494"/>
  <c r="X495" s="1"/>
  <c r="Z494"/>
  <c r="Y494" s="1"/>
  <c r="N494"/>
  <c r="J495" s="1"/>
  <c r="L494"/>
  <c r="K494" s="1"/>
  <c r="BK491"/>
  <c r="BG492" s="1"/>
  <c r="BI491"/>
  <c r="BH491" s="1"/>
  <c r="AI493"/>
  <c r="AE494" s="1"/>
  <c r="AG493"/>
  <c r="AF493" s="1"/>
  <c r="G493"/>
  <c r="C494" s="1"/>
  <c r="E493"/>
  <c r="D493" s="1"/>
  <c r="U493"/>
  <c r="Q494" s="1"/>
  <c r="S493"/>
  <c r="R493" s="1"/>
  <c r="AW491"/>
  <c r="AS492" s="1"/>
  <c r="AU491"/>
  <c r="AT491" s="1"/>
  <c r="BR502" l="1"/>
  <c r="BN503" s="1"/>
  <c r="BP502"/>
  <c r="BO502" s="1"/>
  <c r="BB495"/>
  <c r="BA495" s="1"/>
  <c r="BD495"/>
  <c r="AZ496" s="1"/>
  <c r="AN495"/>
  <c r="AM495" s="1"/>
  <c r="AP495"/>
  <c r="AL496" s="1"/>
  <c r="AB495"/>
  <c r="X496" s="1"/>
  <c r="Z495"/>
  <c r="Y495" s="1"/>
  <c r="N495"/>
  <c r="J496" s="1"/>
  <c r="L495"/>
  <c r="K495" s="1"/>
  <c r="U494"/>
  <c r="Q495" s="1"/>
  <c r="S494"/>
  <c r="R494" s="1"/>
  <c r="G494"/>
  <c r="C495" s="1"/>
  <c r="E494"/>
  <c r="D494" s="1"/>
  <c r="AW492"/>
  <c r="AS493" s="1"/>
  <c r="AU492"/>
  <c r="AT492" s="1"/>
  <c r="AI494"/>
  <c r="AE495" s="1"/>
  <c r="AG494"/>
  <c r="AF494" s="1"/>
  <c r="BK492"/>
  <c r="BG493" s="1"/>
  <c r="BI492"/>
  <c r="BH492" s="1"/>
  <c r="BP503" l="1"/>
  <c r="BO503" s="1"/>
  <c r="BR503"/>
  <c r="BN504" s="1"/>
  <c r="BD496"/>
  <c r="AZ497" s="1"/>
  <c r="BB496"/>
  <c r="BA496" s="1"/>
  <c r="AP496"/>
  <c r="AL497" s="1"/>
  <c r="AN496"/>
  <c r="AM496" s="1"/>
  <c r="AB496"/>
  <c r="X497" s="1"/>
  <c r="Z496"/>
  <c r="Y496" s="1"/>
  <c r="N496"/>
  <c r="J497" s="1"/>
  <c r="L496"/>
  <c r="K496" s="1"/>
  <c r="G495"/>
  <c r="C496" s="1"/>
  <c r="E495"/>
  <c r="D495" s="1"/>
  <c r="BK493"/>
  <c r="BG494" s="1"/>
  <c r="BI493"/>
  <c r="BH493" s="1"/>
  <c r="AW493"/>
  <c r="AS494" s="1"/>
  <c r="AU493"/>
  <c r="AT493" s="1"/>
  <c r="AI495"/>
  <c r="AE496" s="1"/>
  <c r="AG495"/>
  <c r="AF495" s="1"/>
  <c r="U495"/>
  <c r="Q496" s="1"/>
  <c r="S495"/>
  <c r="R495" s="1"/>
  <c r="BR504" l="1"/>
  <c r="BN505" s="1"/>
  <c r="BP504"/>
  <c r="BO504" s="1"/>
  <c r="BB497"/>
  <c r="BA497" s="1"/>
  <c r="BD497"/>
  <c r="AZ498" s="1"/>
  <c r="AP497"/>
  <c r="AL498" s="1"/>
  <c r="AN497"/>
  <c r="AM497" s="1"/>
  <c r="AB497"/>
  <c r="X498" s="1"/>
  <c r="Z497"/>
  <c r="Y497" s="1"/>
  <c r="N497"/>
  <c r="J498" s="1"/>
  <c r="L497"/>
  <c r="K497" s="1"/>
  <c r="AW494"/>
  <c r="AS495" s="1"/>
  <c r="AU494"/>
  <c r="AT494" s="1"/>
  <c r="AI496"/>
  <c r="AE497" s="1"/>
  <c r="AG496"/>
  <c r="AF496" s="1"/>
  <c r="G496"/>
  <c r="C497" s="1"/>
  <c r="E496"/>
  <c r="D496" s="1"/>
  <c r="U496"/>
  <c r="Q497" s="1"/>
  <c r="S496"/>
  <c r="R496" s="1"/>
  <c r="BK494"/>
  <c r="BG495" s="1"/>
  <c r="BI494"/>
  <c r="BH494" s="1"/>
  <c r="BP505" l="1"/>
  <c r="BO505" s="1"/>
  <c r="BR505"/>
  <c r="BN506" s="1"/>
  <c r="BB498"/>
  <c r="BA498" s="1"/>
  <c r="BD498"/>
  <c r="AZ499" s="1"/>
  <c r="AP498"/>
  <c r="AL499" s="1"/>
  <c r="AN498"/>
  <c r="AM498" s="1"/>
  <c r="AB498"/>
  <c r="X499" s="1"/>
  <c r="Z498"/>
  <c r="Y498" s="1"/>
  <c r="N498"/>
  <c r="J499" s="1"/>
  <c r="L498"/>
  <c r="K498" s="1"/>
  <c r="AI497"/>
  <c r="AE498" s="1"/>
  <c r="AG497"/>
  <c r="AF497" s="1"/>
  <c r="U497"/>
  <c r="Q498" s="1"/>
  <c r="S497"/>
  <c r="R497" s="1"/>
  <c r="G497"/>
  <c r="C498" s="1"/>
  <c r="E497"/>
  <c r="D497" s="1"/>
  <c r="BK495"/>
  <c r="BG496" s="1"/>
  <c r="BI495"/>
  <c r="BH495" s="1"/>
  <c r="AW495"/>
  <c r="AS496" s="1"/>
  <c r="AU495"/>
  <c r="AT495" s="1"/>
  <c r="BR506" l="1"/>
  <c r="BN507" s="1"/>
  <c r="BP506"/>
  <c r="BO506" s="1"/>
  <c r="BD499"/>
  <c r="AZ500" s="1"/>
  <c r="BB499"/>
  <c r="BA499" s="1"/>
  <c r="AP499"/>
  <c r="AL500" s="1"/>
  <c r="AN499"/>
  <c r="AM499" s="1"/>
  <c r="Z499"/>
  <c r="Y499" s="1"/>
  <c r="AB499"/>
  <c r="X500" s="1"/>
  <c r="N499"/>
  <c r="J500" s="1"/>
  <c r="L499"/>
  <c r="K499" s="1"/>
  <c r="G498"/>
  <c r="C499" s="1"/>
  <c r="E498"/>
  <c r="D498" s="1"/>
  <c r="BK496"/>
  <c r="BG497" s="1"/>
  <c r="BI496"/>
  <c r="BH496" s="1"/>
  <c r="U498"/>
  <c r="Q499" s="1"/>
  <c r="S498"/>
  <c r="R498" s="1"/>
  <c r="AW496"/>
  <c r="AS497" s="1"/>
  <c r="AU496"/>
  <c r="AT496" s="1"/>
  <c r="AI498"/>
  <c r="AE499" s="1"/>
  <c r="AG498"/>
  <c r="AF498" s="1"/>
  <c r="BR507" l="1"/>
  <c r="BN508" s="1"/>
  <c r="BP507"/>
  <c r="BO507" s="1"/>
  <c r="BD500"/>
  <c r="AZ501" s="1"/>
  <c r="BB500"/>
  <c r="BA500" s="1"/>
  <c r="AP500"/>
  <c r="AL501" s="1"/>
  <c r="AN500"/>
  <c r="AM500" s="1"/>
  <c r="AB500"/>
  <c r="X501" s="1"/>
  <c r="Z500"/>
  <c r="Y500" s="1"/>
  <c r="N500"/>
  <c r="J501" s="1"/>
  <c r="L500"/>
  <c r="K500" s="1"/>
  <c r="AW497"/>
  <c r="AS498" s="1"/>
  <c r="AU497"/>
  <c r="AT497" s="1"/>
  <c r="BK497"/>
  <c r="BG498" s="1"/>
  <c r="BI497"/>
  <c r="BH497" s="1"/>
  <c r="AI499"/>
  <c r="AE500" s="1"/>
  <c r="AG499"/>
  <c r="AF499" s="1"/>
  <c r="U499"/>
  <c r="Q500" s="1"/>
  <c r="S499"/>
  <c r="R499" s="1"/>
  <c r="G499"/>
  <c r="C500" s="1"/>
  <c r="E499"/>
  <c r="D499" s="1"/>
  <c r="BR508" l="1"/>
  <c r="BN509" s="1"/>
  <c r="BP508"/>
  <c r="BO508" s="1"/>
  <c r="BD501"/>
  <c r="AZ502" s="1"/>
  <c r="BB501"/>
  <c r="BA501" s="1"/>
  <c r="AP501"/>
  <c r="AL502" s="1"/>
  <c r="AN501"/>
  <c r="AM501" s="1"/>
  <c r="AB501"/>
  <c r="X502" s="1"/>
  <c r="Z501"/>
  <c r="Y501" s="1"/>
  <c r="N501"/>
  <c r="J502" s="1"/>
  <c r="L501"/>
  <c r="K501" s="1"/>
  <c r="AW498"/>
  <c r="AS499" s="1"/>
  <c r="AU498"/>
  <c r="AT498" s="1"/>
  <c r="G500"/>
  <c r="C501" s="1"/>
  <c r="E500"/>
  <c r="D500" s="1"/>
  <c r="AI500"/>
  <c r="AE501" s="1"/>
  <c r="AG500"/>
  <c r="AF500" s="1"/>
  <c r="U500"/>
  <c r="Q501" s="1"/>
  <c r="S500"/>
  <c r="R500" s="1"/>
  <c r="BK498"/>
  <c r="BG499" s="1"/>
  <c r="BI498"/>
  <c r="BH498" s="1"/>
  <c r="BR509" l="1"/>
  <c r="BN510" s="1"/>
  <c r="BP509"/>
  <c r="BO509" s="1"/>
  <c r="BD502"/>
  <c r="AZ503" s="1"/>
  <c r="BB502"/>
  <c r="BA502" s="1"/>
  <c r="AN502"/>
  <c r="AM502" s="1"/>
  <c r="AP502"/>
  <c r="AL503" s="1"/>
  <c r="AB502"/>
  <c r="X503" s="1"/>
  <c r="Z502"/>
  <c r="Y502" s="1"/>
  <c r="L502"/>
  <c r="K502" s="1"/>
  <c r="N502"/>
  <c r="J503" s="1"/>
  <c r="G501"/>
  <c r="C502" s="1"/>
  <c r="E501"/>
  <c r="D501" s="1"/>
  <c r="AI501"/>
  <c r="AE502" s="1"/>
  <c r="AG501"/>
  <c r="AF501" s="1"/>
  <c r="U501"/>
  <c r="Q502" s="1"/>
  <c r="S501"/>
  <c r="R501" s="1"/>
  <c r="BK499"/>
  <c r="BG500" s="1"/>
  <c r="BI499"/>
  <c r="BH499" s="1"/>
  <c r="AW499"/>
  <c r="AS500" s="1"/>
  <c r="AU499"/>
  <c r="AT499" s="1"/>
  <c r="BP510" l="1"/>
  <c r="BO510" s="1"/>
  <c r="BR510"/>
  <c r="BN511" s="1"/>
  <c r="BD503"/>
  <c r="AZ504" s="1"/>
  <c r="BB503"/>
  <c r="BA503" s="1"/>
  <c r="AP503"/>
  <c r="AL504" s="1"/>
  <c r="AN503"/>
  <c r="AM503" s="1"/>
  <c r="AB503"/>
  <c r="X504" s="1"/>
  <c r="Z503"/>
  <c r="Y503" s="1"/>
  <c r="L503"/>
  <c r="K503" s="1"/>
  <c r="N503"/>
  <c r="J504" s="1"/>
  <c r="BK500"/>
  <c r="BG501" s="1"/>
  <c r="BI500"/>
  <c r="BH500" s="1"/>
  <c r="AI502"/>
  <c r="AE503" s="1"/>
  <c r="AG502"/>
  <c r="AF502" s="1"/>
  <c r="AW500"/>
  <c r="AS501" s="1"/>
  <c r="AU500"/>
  <c r="AT500" s="1"/>
  <c r="U502"/>
  <c r="Q503" s="1"/>
  <c r="S502"/>
  <c r="R502" s="1"/>
  <c r="G502"/>
  <c r="C503" s="1"/>
  <c r="E502"/>
  <c r="D502" s="1"/>
  <c r="BP511" l="1"/>
  <c r="BO511" s="1"/>
  <c r="BR511"/>
  <c r="BN512" s="1"/>
  <c r="BD504"/>
  <c r="AZ505" s="1"/>
  <c r="BB504"/>
  <c r="BA504" s="1"/>
  <c r="AP504"/>
  <c r="AL505" s="1"/>
  <c r="AN504"/>
  <c r="AM504" s="1"/>
  <c r="Z504"/>
  <c r="Y504" s="1"/>
  <c r="AB504"/>
  <c r="X505" s="1"/>
  <c r="N504"/>
  <c r="J505" s="1"/>
  <c r="L504"/>
  <c r="K504" s="1"/>
  <c r="AW501"/>
  <c r="AS502" s="1"/>
  <c r="AU501"/>
  <c r="AT501" s="1"/>
  <c r="AI503"/>
  <c r="AE504" s="1"/>
  <c r="AG503"/>
  <c r="AF503" s="1"/>
  <c r="BK501"/>
  <c r="BG502" s="1"/>
  <c r="BI501"/>
  <c r="BH501" s="1"/>
  <c r="G503"/>
  <c r="C504" s="1"/>
  <c r="E503"/>
  <c r="D503" s="1"/>
  <c r="U503"/>
  <c r="Q504" s="1"/>
  <c r="S503"/>
  <c r="R503" s="1"/>
  <c r="BR512" l="1"/>
  <c r="BN513" s="1"/>
  <c r="BP512"/>
  <c r="BO512" s="1"/>
  <c r="BD505"/>
  <c r="AZ506" s="1"/>
  <c r="BB505"/>
  <c r="BA505" s="1"/>
  <c r="AP505"/>
  <c r="AL506" s="1"/>
  <c r="AN505"/>
  <c r="AM505" s="1"/>
  <c r="AB505"/>
  <c r="X506" s="1"/>
  <c r="Z505"/>
  <c r="Y505" s="1"/>
  <c r="N505"/>
  <c r="J506" s="1"/>
  <c r="L505"/>
  <c r="K505" s="1"/>
  <c r="BK502"/>
  <c r="BG503" s="1"/>
  <c r="BI502"/>
  <c r="BH502" s="1"/>
  <c r="AI504"/>
  <c r="AE505" s="1"/>
  <c r="AG504"/>
  <c r="AF504" s="1"/>
  <c r="U504"/>
  <c r="Q505" s="1"/>
  <c r="S504"/>
  <c r="R504" s="1"/>
  <c r="G504"/>
  <c r="C505" s="1"/>
  <c r="E504"/>
  <c r="D504" s="1"/>
  <c r="AW502"/>
  <c r="AS503" s="1"/>
  <c r="AU502"/>
  <c r="AT502" s="1"/>
  <c r="BR513" l="1"/>
  <c r="BN514" s="1"/>
  <c r="BP513"/>
  <c r="BO513" s="1"/>
  <c r="BD506"/>
  <c r="AZ507" s="1"/>
  <c r="BB506"/>
  <c r="BA506" s="1"/>
  <c r="AP506"/>
  <c r="AL507" s="1"/>
  <c r="AN506"/>
  <c r="AM506" s="1"/>
  <c r="Z506"/>
  <c r="Y506" s="1"/>
  <c r="AB506"/>
  <c r="X507" s="1"/>
  <c r="N506"/>
  <c r="J507" s="1"/>
  <c r="L506"/>
  <c r="K506" s="1"/>
  <c r="G505"/>
  <c r="C506" s="1"/>
  <c r="E505"/>
  <c r="D505" s="1"/>
  <c r="AW503"/>
  <c r="AS504" s="1"/>
  <c r="AU503"/>
  <c r="AT503" s="1"/>
  <c r="AI505"/>
  <c r="AE506" s="1"/>
  <c r="AG505"/>
  <c r="AF505" s="1"/>
  <c r="U505"/>
  <c r="Q506" s="1"/>
  <c r="S505"/>
  <c r="R505" s="1"/>
  <c r="BK503"/>
  <c r="BG504" s="1"/>
  <c r="BI503"/>
  <c r="BH503" s="1"/>
  <c r="BR514" l="1"/>
  <c r="BN515" s="1"/>
  <c r="BP514"/>
  <c r="BO514" s="1"/>
  <c r="BD507"/>
  <c r="AZ508" s="1"/>
  <c r="BB507"/>
  <c r="BA507" s="1"/>
  <c r="AP507"/>
  <c r="AL508" s="1"/>
  <c r="AN507"/>
  <c r="AM507" s="1"/>
  <c r="Z507"/>
  <c r="Y507" s="1"/>
  <c r="AB507"/>
  <c r="X508" s="1"/>
  <c r="N507"/>
  <c r="J508" s="1"/>
  <c r="L507"/>
  <c r="K507" s="1"/>
  <c r="AW504"/>
  <c r="AS505" s="1"/>
  <c r="AU504"/>
  <c r="AT504" s="1"/>
  <c r="BK504"/>
  <c r="BG505" s="1"/>
  <c r="BI504"/>
  <c r="BH504" s="1"/>
  <c r="AI506"/>
  <c r="AE507" s="1"/>
  <c r="AG506"/>
  <c r="AF506" s="1"/>
  <c r="U506"/>
  <c r="Q507" s="1"/>
  <c r="S506"/>
  <c r="R506" s="1"/>
  <c r="G506"/>
  <c r="C507" s="1"/>
  <c r="E506"/>
  <c r="D506" s="1"/>
  <c r="BP515" l="1"/>
  <c r="BO515" s="1"/>
  <c r="BR515"/>
  <c r="BN516" s="1"/>
  <c r="BD508"/>
  <c r="AZ509" s="1"/>
  <c r="BB508"/>
  <c r="BA508" s="1"/>
  <c r="AP508"/>
  <c r="AL509" s="1"/>
  <c r="AN508"/>
  <c r="AM508" s="1"/>
  <c r="AB508"/>
  <c r="X509" s="1"/>
  <c r="Z508"/>
  <c r="Y508" s="1"/>
  <c r="N508"/>
  <c r="J509" s="1"/>
  <c r="L508"/>
  <c r="K508" s="1"/>
  <c r="U507"/>
  <c r="Q508" s="1"/>
  <c r="S507"/>
  <c r="R507" s="1"/>
  <c r="G507"/>
  <c r="C508" s="1"/>
  <c r="E507"/>
  <c r="D507" s="1"/>
  <c r="AI507"/>
  <c r="AE508" s="1"/>
  <c r="AG507"/>
  <c r="AF507" s="1"/>
  <c r="BK505"/>
  <c r="BG506" s="1"/>
  <c r="BI505"/>
  <c r="BH505" s="1"/>
  <c r="AW505"/>
  <c r="AS506" s="1"/>
  <c r="AU505"/>
  <c r="AT505" s="1"/>
  <c r="BR516" l="1"/>
  <c r="BN517" s="1"/>
  <c r="BP516"/>
  <c r="BO516" s="1"/>
  <c r="BB509"/>
  <c r="BA509" s="1"/>
  <c r="BD509"/>
  <c r="AZ510" s="1"/>
  <c r="AP509"/>
  <c r="AL510" s="1"/>
  <c r="AN509"/>
  <c r="AM509" s="1"/>
  <c r="Z509"/>
  <c r="Y509" s="1"/>
  <c r="AB509"/>
  <c r="X510" s="1"/>
  <c r="N509"/>
  <c r="J510" s="1"/>
  <c r="L509"/>
  <c r="K509" s="1"/>
  <c r="AI508"/>
  <c r="AE509" s="1"/>
  <c r="AG508"/>
  <c r="AF508" s="1"/>
  <c r="G508"/>
  <c r="C509" s="1"/>
  <c r="E508"/>
  <c r="D508" s="1"/>
  <c r="AW506"/>
  <c r="AS507" s="1"/>
  <c r="AU506"/>
  <c r="AT506" s="1"/>
  <c r="BK506"/>
  <c r="BG507" s="1"/>
  <c r="BI506"/>
  <c r="BH506" s="1"/>
  <c r="U508"/>
  <c r="Q509" s="1"/>
  <c r="S508"/>
  <c r="R508" s="1"/>
  <c r="BR517" l="1"/>
  <c r="BN518" s="1"/>
  <c r="BP517"/>
  <c r="BO517" s="1"/>
  <c r="BB510"/>
  <c r="BA510" s="1"/>
  <c r="BD510"/>
  <c r="AZ511" s="1"/>
  <c r="AN510"/>
  <c r="AM510" s="1"/>
  <c r="AP510"/>
  <c r="AL511" s="1"/>
  <c r="AB510"/>
  <c r="X511" s="1"/>
  <c r="Z510"/>
  <c r="Y510" s="1"/>
  <c r="N510"/>
  <c r="J511" s="1"/>
  <c r="L510"/>
  <c r="K510" s="1"/>
  <c r="AI509"/>
  <c r="AE510" s="1"/>
  <c r="AG509"/>
  <c r="AF509" s="1"/>
  <c r="BK507"/>
  <c r="BG508" s="1"/>
  <c r="BI507"/>
  <c r="BH507" s="1"/>
  <c r="AW507"/>
  <c r="AS508" s="1"/>
  <c r="AU507"/>
  <c r="AT507" s="1"/>
  <c r="G509"/>
  <c r="C510" s="1"/>
  <c r="E509"/>
  <c r="D509" s="1"/>
  <c r="U509"/>
  <c r="Q510" s="1"/>
  <c r="S509"/>
  <c r="R509" s="1"/>
  <c r="BR518" l="1"/>
  <c r="BN519" s="1"/>
  <c r="BP518"/>
  <c r="BO518" s="1"/>
  <c r="BB511"/>
  <c r="BA511" s="1"/>
  <c r="BD511"/>
  <c r="AZ512" s="1"/>
  <c r="AP511"/>
  <c r="AL512" s="1"/>
  <c r="AN511"/>
  <c r="AM511" s="1"/>
  <c r="AB511"/>
  <c r="X512" s="1"/>
  <c r="Z511"/>
  <c r="Y511" s="1"/>
  <c r="N511"/>
  <c r="J512" s="1"/>
  <c r="L511"/>
  <c r="K511" s="1"/>
  <c r="U510"/>
  <c r="Q511" s="1"/>
  <c r="S510"/>
  <c r="R510" s="1"/>
  <c r="BK508"/>
  <c r="BG509" s="1"/>
  <c r="BI508"/>
  <c r="BH508" s="1"/>
  <c r="G510"/>
  <c r="C511" s="1"/>
  <c r="E510"/>
  <c r="D510" s="1"/>
  <c r="AI510"/>
  <c r="AE511" s="1"/>
  <c r="AG510"/>
  <c r="AF510" s="1"/>
  <c r="AW508"/>
  <c r="AS509" s="1"/>
  <c r="AU508"/>
  <c r="AT508" s="1"/>
  <c r="BR519" l="1"/>
  <c r="BN520" s="1"/>
  <c r="BP519"/>
  <c r="BO519" s="1"/>
  <c r="BD512"/>
  <c r="AZ513" s="1"/>
  <c r="BB512"/>
  <c r="BA512" s="1"/>
  <c r="AP512"/>
  <c r="AL513" s="1"/>
  <c r="AN512"/>
  <c r="AM512" s="1"/>
  <c r="AB512"/>
  <c r="X513" s="1"/>
  <c r="Z512"/>
  <c r="Y512" s="1"/>
  <c r="N512"/>
  <c r="J513" s="1"/>
  <c r="L512"/>
  <c r="K512" s="1"/>
  <c r="G511"/>
  <c r="C512" s="1"/>
  <c r="E511"/>
  <c r="D511" s="1"/>
  <c r="AI511"/>
  <c r="AE512" s="1"/>
  <c r="AG511"/>
  <c r="AF511" s="1"/>
  <c r="BK509"/>
  <c r="BG510" s="1"/>
  <c r="BI509"/>
  <c r="BH509" s="1"/>
  <c r="AW509"/>
  <c r="AS510" s="1"/>
  <c r="AU509"/>
  <c r="AT509" s="1"/>
  <c r="U511"/>
  <c r="Q512" s="1"/>
  <c r="S511"/>
  <c r="R511" s="1"/>
  <c r="BR520" l="1"/>
  <c r="BN521" s="1"/>
  <c r="BP520"/>
  <c r="BO520" s="1"/>
  <c r="BD513"/>
  <c r="AZ514" s="1"/>
  <c r="BB513"/>
  <c r="BA513" s="1"/>
  <c r="AN513"/>
  <c r="AM513" s="1"/>
  <c r="AP513"/>
  <c r="AL514" s="1"/>
  <c r="AB513"/>
  <c r="X514" s="1"/>
  <c r="Z513"/>
  <c r="Y513" s="1"/>
  <c r="N513"/>
  <c r="J514" s="1"/>
  <c r="L513"/>
  <c r="K513" s="1"/>
  <c r="AI512"/>
  <c r="AE513" s="1"/>
  <c r="AG512"/>
  <c r="AF512" s="1"/>
  <c r="G512"/>
  <c r="C513" s="1"/>
  <c r="E512"/>
  <c r="D512" s="1"/>
  <c r="BK510"/>
  <c r="BG511" s="1"/>
  <c r="BI510"/>
  <c r="BH510" s="1"/>
  <c r="U512"/>
  <c r="Q513" s="1"/>
  <c r="S512"/>
  <c r="R512" s="1"/>
  <c r="AW510"/>
  <c r="AS511" s="1"/>
  <c r="AU510"/>
  <c r="AT510" s="1"/>
  <c r="BP521" l="1"/>
  <c r="BO521" s="1"/>
  <c r="BR521"/>
  <c r="BN522" s="1"/>
  <c r="BB514"/>
  <c r="BA514" s="1"/>
  <c r="BD514"/>
  <c r="AZ515" s="1"/>
  <c r="AP514"/>
  <c r="AL515" s="1"/>
  <c r="AN514"/>
  <c r="AM514" s="1"/>
  <c r="AB514"/>
  <c r="X515" s="1"/>
  <c r="Z514"/>
  <c r="Y514" s="1"/>
  <c r="N514"/>
  <c r="J515" s="1"/>
  <c r="L514"/>
  <c r="K514" s="1"/>
  <c r="AW511"/>
  <c r="AS512" s="1"/>
  <c r="AU511"/>
  <c r="AT511" s="1"/>
  <c r="U513"/>
  <c r="Q514" s="1"/>
  <c r="S513"/>
  <c r="R513" s="1"/>
  <c r="AI513"/>
  <c r="AE514" s="1"/>
  <c r="AG513"/>
  <c r="AF513" s="1"/>
  <c r="G513"/>
  <c r="C514" s="1"/>
  <c r="E513"/>
  <c r="D513" s="1"/>
  <c r="BK511"/>
  <c r="BG512" s="1"/>
  <c r="BI511"/>
  <c r="BH511" s="1"/>
  <c r="BP522" l="1"/>
  <c r="BO522" s="1"/>
  <c r="BR522"/>
  <c r="BN523" s="1"/>
  <c r="BD515"/>
  <c r="AZ516" s="1"/>
  <c r="BB515"/>
  <c r="BA515" s="1"/>
  <c r="AP515"/>
  <c r="AL516" s="1"/>
  <c r="AN515"/>
  <c r="AM515" s="1"/>
  <c r="AB515"/>
  <c r="X516" s="1"/>
  <c r="Z515"/>
  <c r="Y515" s="1"/>
  <c r="N515"/>
  <c r="J516" s="1"/>
  <c r="L515"/>
  <c r="K515" s="1"/>
  <c r="G514"/>
  <c r="C515" s="1"/>
  <c r="E514"/>
  <c r="D514" s="1"/>
  <c r="AW512"/>
  <c r="AS513" s="1"/>
  <c r="AU512"/>
  <c r="AT512" s="1"/>
  <c r="AI514"/>
  <c r="AE515" s="1"/>
  <c r="AG514"/>
  <c r="AF514" s="1"/>
  <c r="BK512"/>
  <c r="BG513" s="1"/>
  <c r="BI512"/>
  <c r="BH512" s="1"/>
  <c r="U514"/>
  <c r="Q515" s="1"/>
  <c r="S514"/>
  <c r="R514" s="1"/>
  <c r="BR523" l="1"/>
  <c r="BN524" s="1"/>
  <c r="BP523"/>
  <c r="BO523" s="1"/>
  <c r="BB516"/>
  <c r="BA516" s="1"/>
  <c r="BD516"/>
  <c r="AZ517" s="1"/>
  <c r="AN516"/>
  <c r="AM516" s="1"/>
  <c r="AP516"/>
  <c r="AL517" s="1"/>
  <c r="AB516"/>
  <c r="X517" s="1"/>
  <c r="Z516"/>
  <c r="Y516" s="1"/>
  <c r="L516"/>
  <c r="K516" s="1"/>
  <c r="N516"/>
  <c r="J517" s="1"/>
  <c r="BK513"/>
  <c r="BG514" s="1"/>
  <c r="BI513"/>
  <c r="BH513" s="1"/>
  <c r="AI515"/>
  <c r="AE516" s="1"/>
  <c r="AG515"/>
  <c r="AF515" s="1"/>
  <c r="AW513"/>
  <c r="AS514" s="1"/>
  <c r="AU513"/>
  <c r="AT513" s="1"/>
  <c r="U515"/>
  <c r="Q516" s="1"/>
  <c r="S515"/>
  <c r="R515" s="1"/>
  <c r="G515"/>
  <c r="C516" s="1"/>
  <c r="E515"/>
  <c r="D515" s="1"/>
  <c r="BP524" l="1"/>
  <c r="BO524" s="1"/>
  <c r="BR524"/>
  <c r="BN525" s="1"/>
  <c r="BB517"/>
  <c r="BA517" s="1"/>
  <c r="BD517"/>
  <c r="AZ518" s="1"/>
  <c r="AP517"/>
  <c r="AL518" s="1"/>
  <c r="AN517"/>
  <c r="AM517" s="1"/>
  <c r="AB517"/>
  <c r="X518" s="1"/>
  <c r="Z517"/>
  <c r="Y517" s="1"/>
  <c r="N517"/>
  <c r="J518" s="1"/>
  <c r="L517"/>
  <c r="K517" s="1"/>
  <c r="AW514"/>
  <c r="AS515" s="1"/>
  <c r="AU514"/>
  <c r="AT514" s="1"/>
  <c r="AI516"/>
  <c r="AE517" s="1"/>
  <c r="AG516"/>
  <c r="AF516" s="1"/>
  <c r="U516"/>
  <c r="Q517" s="1"/>
  <c r="S516"/>
  <c r="R516" s="1"/>
  <c r="G516"/>
  <c r="C517" s="1"/>
  <c r="E516"/>
  <c r="D516" s="1"/>
  <c r="BK514"/>
  <c r="BG515" s="1"/>
  <c r="BI514"/>
  <c r="BH514" s="1"/>
  <c r="BP525" l="1"/>
  <c r="BO525" s="1"/>
  <c r="BR525"/>
  <c r="BN526" s="1"/>
  <c r="BD518"/>
  <c r="AZ519" s="1"/>
  <c r="BB518"/>
  <c r="BA518" s="1"/>
  <c r="AP518"/>
  <c r="AL519" s="1"/>
  <c r="AN518"/>
  <c r="AM518" s="1"/>
  <c r="AB518"/>
  <c r="X519" s="1"/>
  <c r="Z518"/>
  <c r="Y518" s="1"/>
  <c r="N518"/>
  <c r="J519" s="1"/>
  <c r="L518"/>
  <c r="K518" s="1"/>
  <c r="AW515"/>
  <c r="AS516" s="1"/>
  <c r="AU515"/>
  <c r="AT515" s="1"/>
  <c r="AI517"/>
  <c r="AE518" s="1"/>
  <c r="AG517"/>
  <c r="AF517" s="1"/>
  <c r="BK515"/>
  <c r="BG516" s="1"/>
  <c r="BI515"/>
  <c r="BH515" s="1"/>
  <c r="G517"/>
  <c r="C518" s="1"/>
  <c r="E517"/>
  <c r="D517" s="1"/>
  <c r="U517"/>
  <c r="Q518" s="1"/>
  <c r="S517"/>
  <c r="R517" s="1"/>
  <c r="BP526" l="1"/>
  <c r="BO526" s="1"/>
  <c r="BR526"/>
  <c r="BN527" s="1"/>
  <c r="BB519"/>
  <c r="BA519" s="1"/>
  <c r="BD519"/>
  <c r="AZ520" s="1"/>
  <c r="AP519"/>
  <c r="AL520" s="1"/>
  <c r="AN519"/>
  <c r="AM519" s="1"/>
  <c r="Z519"/>
  <c r="Y519" s="1"/>
  <c r="AB519"/>
  <c r="X520" s="1"/>
  <c r="L519"/>
  <c r="K519" s="1"/>
  <c r="N519"/>
  <c r="J520" s="1"/>
  <c r="BK516"/>
  <c r="BG517" s="1"/>
  <c r="BI516"/>
  <c r="BH516" s="1"/>
  <c r="AI518"/>
  <c r="AE519" s="1"/>
  <c r="AG518"/>
  <c r="AF518" s="1"/>
  <c r="G518"/>
  <c r="C519" s="1"/>
  <c r="E518"/>
  <c r="D518" s="1"/>
  <c r="U518"/>
  <c r="Q519" s="1"/>
  <c r="S518"/>
  <c r="R518" s="1"/>
  <c r="AW516"/>
  <c r="AS517" s="1"/>
  <c r="AU516"/>
  <c r="AT516" s="1"/>
  <c r="BR527" l="1"/>
  <c r="BN528" s="1"/>
  <c r="BP527"/>
  <c r="BO527" s="1"/>
  <c r="BB520"/>
  <c r="BA520" s="1"/>
  <c r="BD520"/>
  <c r="AZ521" s="1"/>
  <c r="AP520"/>
  <c r="AL521" s="1"/>
  <c r="AN520"/>
  <c r="AM520" s="1"/>
  <c r="AB520"/>
  <c r="X521" s="1"/>
  <c r="Z520"/>
  <c r="Y520" s="1"/>
  <c r="L520"/>
  <c r="K520" s="1"/>
  <c r="N520"/>
  <c r="J521" s="1"/>
  <c r="U519"/>
  <c r="Q520" s="1"/>
  <c r="S519"/>
  <c r="R519" s="1"/>
  <c r="G519"/>
  <c r="C520" s="1"/>
  <c r="E519"/>
  <c r="D519" s="1"/>
  <c r="AW517"/>
  <c r="AS518" s="1"/>
  <c r="AU517"/>
  <c r="AT517" s="1"/>
  <c r="AI519"/>
  <c r="AE520" s="1"/>
  <c r="AG519"/>
  <c r="AF519" s="1"/>
  <c r="BK517"/>
  <c r="BG518" s="1"/>
  <c r="BI517"/>
  <c r="BH517" s="1"/>
  <c r="BR528" l="1"/>
  <c r="BN529" s="1"/>
  <c r="BP528"/>
  <c r="BO528" s="1"/>
  <c r="BD521"/>
  <c r="AZ522" s="1"/>
  <c r="BB521"/>
  <c r="BA521" s="1"/>
  <c r="AP521"/>
  <c r="AL522" s="1"/>
  <c r="AN521"/>
  <c r="AM521" s="1"/>
  <c r="Z521"/>
  <c r="Y521" s="1"/>
  <c r="AB521"/>
  <c r="X522" s="1"/>
  <c r="L521"/>
  <c r="K521" s="1"/>
  <c r="N521"/>
  <c r="J522" s="1"/>
  <c r="BK518"/>
  <c r="BG519" s="1"/>
  <c r="BI518"/>
  <c r="BH518" s="1"/>
  <c r="AI520"/>
  <c r="AE521" s="1"/>
  <c r="AG520"/>
  <c r="AF520" s="1"/>
  <c r="G520"/>
  <c r="C521" s="1"/>
  <c r="E520"/>
  <c r="D520" s="1"/>
  <c r="AW518"/>
  <c r="AS519" s="1"/>
  <c r="AU518"/>
  <c r="AT518" s="1"/>
  <c r="U520"/>
  <c r="Q521" s="1"/>
  <c r="S520"/>
  <c r="R520" s="1"/>
  <c r="BR529" l="1"/>
  <c r="BN530" s="1"/>
  <c r="BP529"/>
  <c r="BO529" s="1"/>
  <c r="BD522"/>
  <c r="AZ523" s="1"/>
  <c r="BB522"/>
  <c r="BA522" s="1"/>
  <c r="AP522"/>
  <c r="AL523" s="1"/>
  <c r="AN522"/>
  <c r="AM522" s="1"/>
  <c r="AB522"/>
  <c r="X523" s="1"/>
  <c r="Z522"/>
  <c r="Y522" s="1"/>
  <c r="N522"/>
  <c r="J523" s="1"/>
  <c r="L522"/>
  <c r="K522" s="1"/>
  <c r="BK519"/>
  <c r="BG520" s="1"/>
  <c r="BI519"/>
  <c r="BH519" s="1"/>
  <c r="U521"/>
  <c r="Q522" s="1"/>
  <c r="S521"/>
  <c r="R521" s="1"/>
  <c r="G521"/>
  <c r="C522" s="1"/>
  <c r="E521"/>
  <c r="D521" s="1"/>
  <c r="AW519"/>
  <c r="AS520" s="1"/>
  <c r="AU519"/>
  <c r="AT519" s="1"/>
  <c r="AI521"/>
  <c r="AE522" s="1"/>
  <c r="AG521"/>
  <c r="AF521" s="1"/>
  <c r="BR530" l="1"/>
  <c r="BN531" s="1"/>
  <c r="BP530"/>
  <c r="BO530" s="1"/>
  <c r="BD523"/>
  <c r="AZ524" s="1"/>
  <c r="BB523"/>
  <c r="BA523" s="1"/>
  <c r="AP523"/>
  <c r="AL524" s="1"/>
  <c r="AN523"/>
  <c r="AM523" s="1"/>
  <c r="AB523"/>
  <c r="X524" s="1"/>
  <c r="Z523"/>
  <c r="Y523" s="1"/>
  <c r="N523"/>
  <c r="J524" s="1"/>
  <c r="L523"/>
  <c r="K523" s="1"/>
  <c r="G522"/>
  <c r="C523" s="1"/>
  <c r="E522"/>
  <c r="D522" s="1"/>
  <c r="AW520"/>
  <c r="AS521" s="1"/>
  <c r="AU520"/>
  <c r="AT520" s="1"/>
  <c r="BK520"/>
  <c r="BG521" s="1"/>
  <c r="BI520"/>
  <c r="BH520" s="1"/>
  <c r="AI522"/>
  <c r="AE523" s="1"/>
  <c r="AG522"/>
  <c r="AF522" s="1"/>
  <c r="U522"/>
  <c r="Q523" s="1"/>
  <c r="S522"/>
  <c r="R522" s="1"/>
  <c r="BP531" l="1"/>
  <c r="BO531" s="1"/>
  <c r="BR531"/>
  <c r="BN532" s="1"/>
  <c r="BD524"/>
  <c r="AZ525" s="1"/>
  <c r="BB524"/>
  <c r="BA524" s="1"/>
  <c r="AP524"/>
  <c r="AL525" s="1"/>
  <c r="AN524"/>
  <c r="AM524" s="1"/>
  <c r="Z524"/>
  <c r="Y524" s="1"/>
  <c r="AB524"/>
  <c r="X525" s="1"/>
  <c r="L524"/>
  <c r="K524" s="1"/>
  <c r="N524"/>
  <c r="J525" s="1"/>
  <c r="AW521"/>
  <c r="AS522" s="1"/>
  <c r="AU521"/>
  <c r="AT521" s="1"/>
  <c r="AI523"/>
  <c r="AE524" s="1"/>
  <c r="AG523"/>
  <c r="AF523" s="1"/>
  <c r="G523"/>
  <c r="C524" s="1"/>
  <c r="E523"/>
  <c r="D523" s="1"/>
  <c r="BK521"/>
  <c r="BG522" s="1"/>
  <c r="BI521"/>
  <c r="BH521" s="1"/>
  <c r="U523"/>
  <c r="Q524" s="1"/>
  <c r="S523"/>
  <c r="R523" s="1"/>
  <c r="BR532" l="1"/>
  <c r="BN533" s="1"/>
  <c r="BP532"/>
  <c r="BO532" s="1"/>
  <c r="BD525"/>
  <c r="AZ526" s="1"/>
  <c r="BB525"/>
  <c r="BA525" s="1"/>
  <c r="AP525"/>
  <c r="AL526" s="1"/>
  <c r="AN525"/>
  <c r="AM525" s="1"/>
  <c r="AB525"/>
  <c r="X526" s="1"/>
  <c r="Z525"/>
  <c r="Y525" s="1"/>
  <c r="L525"/>
  <c r="K525" s="1"/>
  <c r="N525"/>
  <c r="J526" s="1"/>
  <c r="AI524"/>
  <c r="AE525" s="1"/>
  <c r="AG524"/>
  <c r="AF524" s="1"/>
  <c r="G524"/>
  <c r="C525" s="1"/>
  <c r="E524"/>
  <c r="D524" s="1"/>
  <c r="U524"/>
  <c r="Q525" s="1"/>
  <c r="S524"/>
  <c r="R524" s="1"/>
  <c r="BK522"/>
  <c r="BG523" s="1"/>
  <c r="BI522"/>
  <c r="BH522" s="1"/>
  <c r="AW522"/>
  <c r="AS523" s="1"/>
  <c r="AU522"/>
  <c r="AT522" s="1"/>
  <c r="BR533" l="1"/>
  <c r="BN534" s="1"/>
  <c r="BP533"/>
  <c r="BO533" s="1"/>
  <c r="BD526"/>
  <c r="AZ527" s="1"/>
  <c r="BB526"/>
  <c r="BA526" s="1"/>
  <c r="AN526"/>
  <c r="AM526" s="1"/>
  <c r="AP526"/>
  <c r="AL527" s="1"/>
  <c r="Z526"/>
  <c r="Y526" s="1"/>
  <c r="AB526"/>
  <c r="X527" s="1"/>
  <c r="L526"/>
  <c r="K526" s="1"/>
  <c r="N526"/>
  <c r="J527" s="1"/>
  <c r="U525"/>
  <c r="Q526" s="1"/>
  <c r="S525"/>
  <c r="R525" s="1"/>
  <c r="AI525"/>
  <c r="AE526" s="1"/>
  <c r="AG525"/>
  <c r="AF525" s="1"/>
  <c r="G525"/>
  <c r="C526" s="1"/>
  <c r="E525"/>
  <c r="D525" s="1"/>
  <c r="AW523"/>
  <c r="AS524" s="1"/>
  <c r="AU523"/>
  <c r="AT523" s="1"/>
  <c r="BK523"/>
  <c r="BG524" s="1"/>
  <c r="BI523"/>
  <c r="BH523" s="1"/>
  <c r="BR534" l="1"/>
  <c r="BN535" s="1"/>
  <c r="BP534"/>
  <c r="BO534" s="1"/>
  <c r="BB527"/>
  <c r="BA527" s="1"/>
  <c r="BD527"/>
  <c r="AZ528" s="1"/>
  <c r="AP527"/>
  <c r="AL528" s="1"/>
  <c r="AN527"/>
  <c r="AM527" s="1"/>
  <c r="AB527"/>
  <c r="X528" s="1"/>
  <c r="Z527"/>
  <c r="Y527" s="1"/>
  <c r="L527"/>
  <c r="K527" s="1"/>
  <c r="N527"/>
  <c r="J528" s="1"/>
  <c r="AI526"/>
  <c r="AE527" s="1"/>
  <c r="AG526"/>
  <c r="AF526" s="1"/>
  <c r="U526"/>
  <c r="Q527" s="1"/>
  <c r="S526"/>
  <c r="R526" s="1"/>
  <c r="AW524"/>
  <c r="AS525" s="1"/>
  <c r="AU524"/>
  <c r="AT524" s="1"/>
  <c r="BK524"/>
  <c r="BG525" s="1"/>
  <c r="BI524"/>
  <c r="BH524" s="1"/>
  <c r="G526"/>
  <c r="C527" s="1"/>
  <c r="E526"/>
  <c r="D526" s="1"/>
  <c r="BP535" l="1"/>
  <c r="BO535" s="1"/>
  <c r="BR535"/>
  <c r="BN536" s="1"/>
  <c r="BD528"/>
  <c r="AZ529" s="1"/>
  <c r="BB528"/>
  <c r="BA528" s="1"/>
  <c r="AP528"/>
  <c r="AL529" s="1"/>
  <c r="AN528"/>
  <c r="AM528" s="1"/>
  <c r="AB528"/>
  <c r="X529" s="1"/>
  <c r="Z528"/>
  <c r="Y528" s="1"/>
  <c r="L528"/>
  <c r="K528" s="1"/>
  <c r="N528"/>
  <c r="J529" s="1"/>
  <c r="U527"/>
  <c r="Q528" s="1"/>
  <c r="S527"/>
  <c r="R527" s="1"/>
  <c r="BK525"/>
  <c r="BG526" s="1"/>
  <c r="BI525"/>
  <c r="BH525" s="1"/>
  <c r="G527"/>
  <c r="C528" s="1"/>
  <c r="E527"/>
  <c r="D527" s="1"/>
  <c r="AW525"/>
  <c r="AS526" s="1"/>
  <c r="AU525"/>
  <c r="AT525" s="1"/>
  <c r="AI527"/>
  <c r="AE528" s="1"/>
  <c r="AG527"/>
  <c r="AF527" s="1"/>
  <c r="BR536" l="1"/>
  <c r="BN537" s="1"/>
  <c r="BP536"/>
  <c r="BO536" s="1"/>
  <c r="BB529"/>
  <c r="BA529" s="1"/>
  <c r="BD529"/>
  <c r="AZ530" s="1"/>
  <c r="AP529"/>
  <c r="AL530" s="1"/>
  <c r="AN529"/>
  <c r="AM529" s="1"/>
  <c r="AB529"/>
  <c r="X530" s="1"/>
  <c r="Z529"/>
  <c r="Y529" s="1"/>
  <c r="N529"/>
  <c r="J530" s="1"/>
  <c r="L529"/>
  <c r="K529" s="1"/>
  <c r="AI528"/>
  <c r="AE529" s="1"/>
  <c r="AG528"/>
  <c r="AF528" s="1"/>
  <c r="U528"/>
  <c r="Q529" s="1"/>
  <c r="S528"/>
  <c r="R528" s="1"/>
  <c r="G528"/>
  <c r="C529" s="1"/>
  <c r="E528"/>
  <c r="D528" s="1"/>
  <c r="BK526"/>
  <c r="BG527" s="1"/>
  <c r="BI526"/>
  <c r="BH526" s="1"/>
  <c r="AW526"/>
  <c r="AS527" s="1"/>
  <c r="AU526"/>
  <c r="AT526" s="1"/>
  <c r="BP537" l="1"/>
  <c r="BO537" s="1"/>
  <c r="BR537"/>
  <c r="BN538" s="1"/>
  <c r="BD530"/>
  <c r="AZ531" s="1"/>
  <c r="BB530"/>
  <c r="BA530" s="1"/>
  <c r="AN530"/>
  <c r="AM530" s="1"/>
  <c r="AP530"/>
  <c r="AL531" s="1"/>
  <c r="AB530"/>
  <c r="X531" s="1"/>
  <c r="Z530"/>
  <c r="Y530" s="1"/>
  <c r="L530"/>
  <c r="K530" s="1"/>
  <c r="N530"/>
  <c r="J531" s="1"/>
  <c r="AI529"/>
  <c r="AE530" s="1"/>
  <c r="AG529"/>
  <c r="AF529" s="1"/>
  <c r="U529"/>
  <c r="Q530" s="1"/>
  <c r="S529"/>
  <c r="R529" s="1"/>
  <c r="G529"/>
  <c r="C530" s="1"/>
  <c r="E529"/>
  <c r="D529" s="1"/>
  <c r="AW527"/>
  <c r="AS528" s="1"/>
  <c r="AU527"/>
  <c r="AT527" s="1"/>
  <c r="BK527"/>
  <c r="BG528" s="1"/>
  <c r="BI527"/>
  <c r="BH527" s="1"/>
  <c r="BR538" l="1"/>
  <c r="BN539" s="1"/>
  <c r="BP538"/>
  <c r="BO538" s="1"/>
  <c r="BB531"/>
  <c r="BA531" s="1"/>
  <c r="BD531"/>
  <c r="AZ532" s="1"/>
  <c r="AP531"/>
  <c r="AL532" s="1"/>
  <c r="AN531"/>
  <c r="AM531" s="1"/>
  <c r="AB531"/>
  <c r="X532" s="1"/>
  <c r="Z531"/>
  <c r="Y531" s="1"/>
  <c r="N531"/>
  <c r="J532" s="1"/>
  <c r="L531"/>
  <c r="K531" s="1"/>
  <c r="AI530"/>
  <c r="AE531" s="1"/>
  <c r="AG530"/>
  <c r="AF530" s="1"/>
  <c r="U530"/>
  <c r="Q531" s="1"/>
  <c r="S530"/>
  <c r="R530" s="1"/>
  <c r="AW528"/>
  <c r="AS529" s="1"/>
  <c r="AU528"/>
  <c r="AT528" s="1"/>
  <c r="BK528"/>
  <c r="BG529" s="1"/>
  <c r="BI528"/>
  <c r="BH528" s="1"/>
  <c r="G530"/>
  <c r="C531" s="1"/>
  <c r="E530"/>
  <c r="D530" s="1"/>
  <c r="BP539" l="1"/>
  <c r="BO539" s="1"/>
  <c r="BR539"/>
  <c r="BN540" s="1"/>
  <c r="BB532"/>
  <c r="BA532" s="1"/>
  <c r="BD532"/>
  <c r="AZ533" s="1"/>
  <c r="AP532"/>
  <c r="AL533" s="1"/>
  <c r="AN532"/>
  <c r="AM532" s="1"/>
  <c r="AB532"/>
  <c r="X533" s="1"/>
  <c r="Z532"/>
  <c r="Y532" s="1"/>
  <c r="N532"/>
  <c r="J533" s="1"/>
  <c r="L532"/>
  <c r="K532" s="1"/>
  <c r="BK529"/>
  <c r="BG530" s="1"/>
  <c r="BI529"/>
  <c r="BH529" s="1"/>
  <c r="U531"/>
  <c r="Q532" s="1"/>
  <c r="S531"/>
  <c r="R531" s="1"/>
  <c r="G531"/>
  <c r="C532" s="1"/>
  <c r="E531"/>
  <c r="D531" s="1"/>
  <c r="AW529"/>
  <c r="AS530" s="1"/>
  <c r="AU529"/>
  <c r="AT529" s="1"/>
  <c r="AI531"/>
  <c r="AE532" s="1"/>
  <c r="AG531"/>
  <c r="AF531" s="1"/>
  <c r="BR540" l="1"/>
  <c r="BN541" s="1"/>
  <c r="BP540"/>
  <c r="BO540" s="1"/>
  <c r="BD533"/>
  <c r="AZ534" s="1"/>
  <c r="BB533"/>
  <c r="BA533" s="1"/>
  <c r="AP533"/>
  <c r="AL534" s="1"/>
  <c r="AN533"/>
  <c r="AM533" s="1"/>
  <c r="AB533"/>
  <c r="X534" s="1"/>
  <c r="Z533"/>
  <c r="Y533" s="1"/>
  <c r="N533"/>
  <c r="J534" s="1"/>
  <c r="L533"/>
  <c r="K533" s="1"/>
  <c r="G532"/>
  <c r="C533" s="1"/>
  <c r="E532"/>
  <c r="D532" s="1"/>
  <c r="U532"/>
  <c r="Q533" s="1"/>
  <c r="S532"/>
  <c r="R532" s="1"/>
  <c r="AI532"/>
  <c r="AE533" s="1"/>
  <c r="AG532"/>
  <c r="AF532" s="1"/>
  <c r="AW530"/>
  <c r="AS531" s="1"/>
  <c r="AU530"/>
  <c r="AT530" s="1"/>
  <c r="BK530"/>
  <c r="BG531" s="1"/>
  <c r="BI530"/>
  <c r="BH530" s="1"/>
  <c r="BR541" l="1"/>
  <c r="BN542" s="1"/>
  <c r="BP541"/>
  <c r="BO541" s="1"/>
  <c r="BD534"/>
  <c r="AZ535" s="1"/>
  <c r="BB534"/>
  <c r="BA534" s="1"/>
  <c r="AN534"/>
  <c r="AM534" s="1"/>
  <c r="AP534"/>
  <c r="AL535" s="1"/>
  <c r="AB534"/>
  <c r="X535" s="1"/>
  <c r="Z534"/>
  <c r="Y534" s="1"/>
  <c r="N534"/>
  <c r="J535" s="1"/>
  <c r="L534"/>
  <c r="K534" s="1"/>
  <c r="AW531"/>
  <c r="AS532" s="1"/>
  <c r="AU531"/>
  <c r="AT531" s="1"/>
  <c r="G533"/>
  <c r="C534" s="1"/>
  <c r="E533"/>
  <c r="D533" s="1"/>
  <c r="U533"/>
  <c r="Q534" s="1"/>
  <c r="S533"/>
  <c r="R533" s="1"/>
  <c r="AI533"/>
  <c r="AE534" s="1"/>
  <c r="AG533"/>
  <c r="AF533" s="1"/>
  <c r="BK531"/>
  <c r="BG532" s="1"/>
  <c r="BI531"/>
  <c r="BH531" s="1"/>
  <c r="BR542" l="1"/>
  <c r="BN543" s="1"/>
  <c r="BP542"/>
  <c r="BO542" s="1"/>
  <c r="BD535"/>
  <c r="AZ536" s="1"/>
  <c r="BB535"/>
  <c r="BA535" s="1"/>
  <c r="AP535"/>
  <c r="AL536" s="1"/>
  <c r="AN535"/>
  <c r="AM535" s="1"/>
  <c r="AB535"/>
  <c r="X536" s="1"/>
  <c r="Z535"/>
  <c r="Y535" s="1"/>
  <c r="N535"/>
  <c r="J536" s="1"/>
  <c r="L535"/>
  <c r="K535" s="1"/>
  <c r="G534"/>
  <c r="C535" s="1"/>
  <c r="E534"/>
  <c r="D534" s="1"/>
  <c r="AI534"/>
  <c r="AE535" s="1"/>
  <c r="AG534"/>
  <c r="AF534" s="1"/>
  <c r="BK532"/>
  <c r="BG533" s="1"/>
  <c r="BI532"/>
  <c r="BH532" s="1"/>
  <c r="U534"/>
  <c r="Q535" s="1"/>
  <c r="S534"/>
  <c r="R534" s="1"/>
  <c r="AW532"/>
  <c r="AS533" s="1"/>
  <c r="AU532"/>
  <c r="AT532" s="1"/>
  <c r="BR543" l="1"/>
  <c r="BN544" s="1"/>
  <c r="BP543"/>
  <c r="BO543" s="1"/>
  <c r="BD536"/>
  <c r="AZ537" s="1"/>
  <c r="BB536"/>
  <c r="BA536" s="1"/>
  <c r="AP536"/>
  <c r="AL537" s="1"/>
  <c r="AN536"/>
  <c r="AM536" s="1"/>
  <c r="AB536"/>
  <c r="X537" s="1"/>
  <c r="Z536"/>
  <c r="Y536" s="1"/>
  <c r="N536"/>
  <c r="J537" s="1"/>
  <c r="L536"/>
  <c r="K536" s="1"/>
  <c r="AI535"/>
  <c r="AE536" s="1"/>
  <c r="AG535"/>
  <c r="AF535" s="1"/>
  <c r="AW533"/>
  <c r="AS534" s="1"/>
  <c r="AU533"/>
  <c r="AT533" s="1"/>
  <c r="BK533"/>
  <c r="BG534" s="1"/>
  <c r="BI533"/>
  <c r="BH533" s="1"/>
  <c r="U535"/>
  <c r="Q536" s="1"/>
  <c r="S535"/>
  <c r="R535" s="1"/>
  <c r="G535"/>
  <c r="C536" s="1"/>
  <c r="E535"/>
  <c r="D535" s="1"/>
  <c r="BR544" l="1"/>
  <c r="BN545" s="1"/>
  <c r="BP544"/>
  <c r="BO544" s="1"/>
  <c r="BB537"/>
  <c r="BA537" s="1"/>
  <c r="BD537"/>
  <c r="AZ538" s="1"/>
  <c r="AP537"/>
  <c r="AL538" s="1"/>
  <c r="AN537"/>
  <c r="AM537" s="1"/>
  <c r="AB537"/>
  <c r="X538" s="1"/>
  <c r="Z537"/>
  <c r="Y537" s="1"/>
  <c r="N537"/>
  <c r="J538" s="1"/>
  <c r="L537"/>
  <c r="K537" s="1"/>
  <c r="BK534"/>
  <c r="BG535" s="1"/>
  <c r="BI534"/>
  <c r="BH534" s="1"/>
  <c r="U536"/>
  <c r="Q537" s="1"/>
  <c r="S536"/>
  <c r="R536" s="1"/>
  <c r="AI536"/>
  <c r="AE537" s="1"/>
  <c r="AG536"/>
  <c r="AF536" s="1"/>
  <c r="G536"/>
  <c r="C537" s="1"/>
  <c r="E536"/>
  <c r="D536" s="1"/>
  <c r="AW534"/>
  <c r="AS535" s="1"/>
  <c r="AU534"/>
  <c r="AT534" s="1"/>
  <c r="BP545" l="1"/>
  <c r="BO545" s="1"/>
  <c r="BR545"/>
  <c r="BN546" s="1"/>
  <c r="BD538"/>
  <c r="AZ539" s="1"/>
  <c r="BB538"/>
  <c r="BA538" s="1"/>
  <c r="AP538"/>
  <c r="AL539" s="1"/>
  <c r="AN538"/>
  <c r="AM538" s="1"/>
  <c r="Z538"/>
  <c r="Y538" s="1"/>
  <c r="AB538"/>
  <c r="X539" s="1"/>
  <c r="N538"/>
  <c r="J539" s="1"/>
  <c r="L538"/>
  <c r="K538" s="1"/>
  <c r="G537"/>
  <c r="C538" s="1"/>
  <c r="E537"/>
  <c r="D537" s="1"/>
  <c r="AI537"/>
  <c r="AE538" s="1"/>
  <c r="AG537"/>
  <c r="AF537" s="1"/>
  <c r="U537"/>
  <c r="Q538" s="1"/>
  <c r="S537"/>
  <c r="R537" s="1"/>
  <c r="AW535"/>
  <c r="AS536" s="1"/>
  <c r="AU535"/>
  <c r="AT535" s="1"/>
  <c r="BK535"/>
  <c r="BG536" s="1"/>
  <c r="BI535"/>
  <c r="BH535" s="1"/>
  <c r="BR546" l="1"/>
  <c r="BN547" s="1"/>
  <c r="BP546"/>
  <c r="BO546" s="1"/>
  <c r="BB539"/>
  <c r="BA539" s="1"/>
  <c r="BD539"/>
  <c r="AZ540" s="1"/>
  <c r="AP539"/>
  <c r="AL540" s="1"/>
  <c r="AN539"/>
  <c r="AM539" s="1"/>
  <c r="AB539"/>
  <c r="X540" s="1"/>
  <c r="Z539"/>
  <c r="Y539" s="1"/>
  <c r="N539"/>
  <c r="J540" s="1"/>
  <c r="L539"/>
  <c r="K539" s="1"/>
  <c r="AI538"/>
  <c r="AE539" s="1"/>
  <c r="AG538"/>
  <c r="AF538" s="1"/>
  <c r="AW536"/>
  <c r="AS537" s="1"/>
  <c r="AU536"/>
  <c r="AT536" s="1"/>
  <c r="BK536"/>
  <c r="BG537" s="1"/>
  <c r="BI536"/>
  <c r="BH536" s="1"/>
  <c r="U538"/>
  <c r="Q539" s="1"/>
  <c r="S538"/>
  <c r="R538" s="1"/>
  <c r="G538"/>
  <c r="C539" s="1"/>
  <c r="E538"/>
  <c r="D538" s="1"/>
  <c r="BP547" l="1"/>
  <c r="BO547" s="1"/>
  <c r="BR547"/>
  <c r="BN548" s="1"/>
  <c r="BB540"/>
  <c r="BA540" s="1"/>
  <c r="BD540"/>
  <c r="AZ541" s="1"/>
  <c r="AP540"/>
  <c r="AL541" s="1"/>
  <c r="AN540"/>
  <c r="AM540" s="1"/>
  <c r="AB540"/>
  <c r="X541" s="1"/>
  <c r="Z540"/>
  <c r="Y540" s="1"/>
  <c r="N540"/>
  <c r="J541" s="1"/>
  <c r="L540"/>
  <c r="K540" s="1"/>
  <c r="G539"/>
  <c r="C540" s="1"/>
  <c r="E539"/>
  <c r="D539" s="1"/>
  <c r="AI539"/>
  <c r="AE540" s="1"/>
  <c r="AG539"/>
  <c r="AF539" s="1"/>
  <c r="BK537"/>
  <c r="BG538" s="1"/>
  <c r="BI537"/>
  <c r="BH537" s="1"/>
  <c r="AW537"/>
  <c r="AS538" s="1"/>
  <c r="AU537"/>
  <c r="AT537" s="1"/>
  <c r="U539"/>
  <c r="Q540" s="1"/>
  <c r="S539"/>
  <c r="R539" s="1"/>
  <c r="BR548" l="1"/>
  <c r="BN549" s="1"/>
  <c r="BP548"/>
  <c r="BO548" s="1"/>
  <c r="BB541"/>
  <c r="BA541" s="1"/>
  <c r="BD541"/>
  <c r="AZ542" s="1"/>
  <c r="AP541"/>
  <c r="AL542" s="1"/>
  <c r="AN541"/>
  <c r="AM541" s="1"/>
  <c r="AB541"/>
  <c r="X542" s="1"/>
  <c r="Z541"/>
  <c r="Y541" s="1"/>
  <c r="N541"/>
  <c r="J542" s="1"/>
  <c r="L541"/>
  <c r="K541" s="1"/>
  <c r="AW538"/>
  <c r="AS539" s="1"/>
  <c r="AU538"/>
  <c r="AT538" s="1"/>
  <c r="U540"/>
  <c r="Q541" s="1"/>
  <c r="S540"/>
  <c r="R540" s="1"/>
  <c r="G540"/>
  <c r="C541" s="1"/>
  <c r="E540"/>
  <c r="D540" s="1"/>
  <c r="BK538"/>
  <c r="BG539" s="1"/>
  <c r="BI538"/>
  <c r="BH538" s="1"/>
  <c r="AI540"/>
  <c r="AE541" s="1"/>
  <c r="AG540"/>
  <c r="AF540" s="1"/>
  <c r="BR549" l="1"/>
  <c r="BN550" s="1"/>
  <c r="BP549"/>
  <c r="BO549" s="1"/>
  <c r="BD542"/>
  <c r="AZ543" s="1"/>
  <c r="BB542"/>
  <c r="BA542" s="1"/>
  <c r="AP542"/>
  <c r="AL543" s="1"/>
  <c r="AN542"/>
  <c r="AM542" s="1"/>
  <c r="AB542"/>
  <c r="X543" s="1"/>
  <c r="Z542"/>
  <c r="Y542" s="1"/>
  <c r="N542"/>
  <c r="J543" s="1"/>
  <c r="L542"/>
  <c r="K542" s="1"/>
  <c r="U541"/>
  <c r="Q542" s="1"/>
  <c r="S541"/>
  <c r="R541" s="1"/>
  <c r="BK539"/>
  <c r="BG540" s="1"/>
  <c r="BI539"/>
  <c r="BH539" s="1"/>
  <c r="AI541"/>
  <c r="AE542" s="1"/>
  <c r="AG541"/>
  <c r="AF541" s="1"/>
  <c r="G541"/>
  <c r="C542" s="1"/>
  <c r="E541"/>
  <c r="D541" s="1"/>
  <c r="AW539"/>
  <c r="AS540" s="1"/>
  <c r="AU539"/>
  <c r="AT539" s="1"/>
  <c r="BR550" l="1"/>
  <c r="BN551" s="1"/>
  <c r="BP550"/>
  <c r="BO550" s="1"/>
  <c r="BB543"/>
  <c r="BA543" s="1"/>
  <c r="BD543"/>
  <c r="AZ544" s="1"/>
  <c r="AN543"/>
  <c r="AM543" s="1"/>
  <c r="AP543"/>
  <c r="AL544" s="1"/>
  <c r="Z543"/>
  <c r="Y543" s="1"/>
  <c r="AB543"/>
  <c r="X544" s="1"/>
  <c r="N543"/>
  <c r="J544" s="1"/>
  <c r="L543"/>
  <c r="K543" s="1"/>
  <c r="U542"/>
  <c r="Q543" s="1"/>
  <c r="S542"/>
  <c r="R542" s="1"/>
  <c r="AW540"/>
  <c r="AS541" s="1"/>
  <c r="AU540"/>
  <c r="AT540" s="1"/>
  <c r="AI542"/>
  <c r="AE543" s="1"/>
  <c r="AG542"/>
  <c r="AF542" s="1"/>
  <c r="BK540"/>
  <c r="BG541" s="1"/>
  <c r="BI540"/>
  <c r="BH540" s="1"/>
  <c r="G542"/>
  <c r="C543" s="1"/>
  <c r="E542"/>
  <c r="D542" s="1"/>
  <c r="BR551" l="1"/>
  <c r="BN552" s="1"/>
  <c r="BP551"/>
  <c r="BO551" s="1"/>
  <c r="BB544"/>
  <c r="BA544" s="1"/>
  <c r="BD544"/>
  <c r="AZ545" s="1"/>
  <c r="AP544"/>
  <c r="AL545" s="1"/>
  <c r="AN544"/>
  <c r="AM544" s="1"/>
  <c r="AB544"/>
  <c r="X545" s="1"/>
  <c r="Z544"/>
  <c r="Y544" s="1"/>
  <c r="L544"/>
  <c r="K544" s="1"/>
  <c r="N544"/>
  <c r="J545" s="1"/>
  <c r="BK541"/>
  <c r="BG542" s="1"/>
  <c r="BI541"/>
  <c r="BH541" s="1"/>
  <c r="G543"/>
  <c r="C544" s="1"/>
  <c r="E543"/>
  <c r="D543" s="1"/>
  <c r="AW541"/>
  <c r="AS542" s="1"/>
  <c r="AU541"/>
  <c r="AT541" s="1"/>
  <c r="U543"/>
  <c r="Q544" s="1"/>
  <c r="S543"/>
  <c r="R543" s="1"/>
  <c r="AI543"/>
  <c r="AE544" s="1"/>
  <c r="AG543"/>
  <c r="AF543" s="1"/>
  <c r="BR552" l="1"/>
  <c r="BN553" s="1"/>
  <c r="BP552"/>
  <c r="BO552" s="1"/>
  <c r="BD545"/>
  <c r="AZ546" s="1"/>
  <c r="BB545"/>
  <c r="BA545" s="1"/>
  <c r="AP545"/>
  <c r="AL546" s="1"/>
  <c r="AN545"/>
  <c r="AM545" s="1"/>
  <c r="AB545"/>
  <c r="X546" s="1"/>
  <c r="Z545"/>
  <c r="Y545" s="1"/>
  <c r="N545"/>
  <c r="J546" s="1"/>
  <c r="L545"/>
  <c r="K545" s="1"/>
  <c r="AW542"/>
  <c r="AS543" s="1"/>
  <c r="AU542"/>
  <c r="AT542" s="1"/>
  <c r="G544"/>
  <c r="C545" s="1"/>
  <c r="E544"/>
  <c r="D544" s="1"/>
  <c r="AI544"/>
  <c r="AE545" s="1"/>
  <c r="AG544"/>
  <c r="AF544" s="1"/>
  <c r="U544"/>
  <c r="Q545" s="1"/>
  <c r="S544"/>
  <c r="R544" s="1"/>
  <c r="BK542"/>
  <c r="BG543" s="1"/>
  <c r="BI542"/>
  <c r="BH542" s="1"/>
  <c r="BR553" l="1"/>
  <c r="BN554" s="1"/>
  <c r="BP553"/>
  <c r="BO553" s="1"/>
  <c r="BB546"/>
  <c r="BA546" s="1"/>
  <c r="BD546"/>
  <c r="AZ547" s="1"/>
  <c r="AP546"/>
  <c r="AL547" s="1"/>
  <c r="AN546"/>
  <c r="AM546" s="1"/>
  <c r="AB546"/>
  <c r="X547" s="1"/>
  <c r="Z546"/>
  <c r="Y546" s="1"/>
  <c r="N546"/>
  <c r="J547" s="1"/>
  <c r="L546"/>
  <c r="K546" s="1"/>
  <c r="AI545"/>
  <c r="AE546" s="1"/>
  <c r="AG545"/>
  <c r="AF545" s="1"/>
  <c r="E545"/>
  <c r="D545" s="1"/>
  <c r="G545"/>
  <c r="C546" s="1"/>
  <c r="BK543"/>
  <c r="BG544" s="1"/>
  <c r="BI543"/>
  <c r="BH543" s="1"/>
  <c r="U545"/>
  <c r="Q546" s="1"/>
  <c r="S545"/>
  <c r="R545" s="1"/>
  <c r="AW543"/>
  <c r="AS544" s="1"/>
  <c r="AU543"/>
  <c r="AT543" s="1"/>
  <c r="BR554" l="1"/>
  <c r="BN555" s="1"/>
  <c r="BP554"/>
  <c r="BO554" s="1"/>
  <c r="BB547"/>
  <c r="BA547" s="1"/>
  <c r="BD547"/>
  <c r="AZ548" s="1"/>
  <c r="AN547"/>
  <c r="AM547" s="1"/>
  <c r="AP547"/>
  <c r="AL548" s="1"/>
  <c r="AB547"/>
  <c r="X548" s="1"/>
  <c r="Z547"/>
  <c r="Y547" s="1"/>
  <c r="N547"/>
  <c r="J548" s="1"/>
  <c r="L547"/>
  <c r="K547" s="1"/>
  <c r="BK544"/>
  <c r="BG545" s="1"/>
  <c r="BI544"/>
  <c r="BH544" s="1"/>
  <c r="AI546"/>
  <c r="AE547" s="1"/>
  <c r="AG546"/>
  <c r="AF546" s="1"/>
  <c r="AW544"/>
  <c r="AS545" s="1"/>
  <c r="AU544"/>
  <c r="AT544" s="1"/>
  <c r="G546"/>
  <c r="C547" s="1"/>
  <c r="E546"/>
  <c r="D546" s="1"/>
  <c r="U546"/>
  <c r="Q547" s="1"/>
  <c r="S546"/>
  <c r="R546" s="1"/>
  <c r="BR555" l="1"/>
  <c r="BN556" s="1"/>
  <c r="BP555"/>
  <c r="BO555" s="1"/>
  <c r="BD548"/>
  <c r="AZ549" s="1"/>
  <c r="BB548"/>
  <c r="BA548" s="1"/>
  <c r="AP548"/>
  <c r="AL549" s="1"/>
  <c r="AN548"/>
  <c r="AM548" s="1"/>
  <c r="AB548"/>
  <c r="X549" s="1"/>
  <c r="Z548"/>
  <c r="Y548" s="1"/>
  <c r="L548"/>
  <c r="K548" s="1"/>
  <c r="N548"/>
  <c r="J549" s="1"/>
  <c r="BK545"/>
  <c r="BG546" s="1"/>
  <c r="BI545"/>
  <c r="BH545" s="1"/>
  <c r="AI547"/>
  <c r="AE548" s="1"/>
  <c r="AG547"/>
  <c r="AF547" s="1"/>
  <c r="U547"/>
  <c r="Q548" s="1"/>
  <c r="S547"/>
  <c r="R547" s="1"/>
  <c r="G547"/>
  <c r="C548" s="1"/>
  <c r="E547"/>
  <c r="D547" s="1"/>
  <c r="AB86" i="6"/>
  <c r="AC86"/>
  <c r="AD86"/>
  <c r="AE86"/>
  <c r="AF86"/>
  <c r="AW545" i="12"/>
  <c r="AS546" s="1"/>
  <c r="AU545"/>
  <c r="AT545" s="1"/>
  <c r="BR556" l="1"/>
  <c r="BN557" s="1"/>
  <c r="BP556"/>
  <c r="BO556" s="1"/>
  <c r="BD549"/>
  <c r="AZ550" s="1"/>
  <c r="BB549"/>
  <c r="BA549" s="1"/>
  <c r="AP549"/>
  <c r="AL550" s="1"/>
  <c r="AN549"/>
  <c r="AM549" s="1"/>
  <c r="AB549"/>
  <c r="X550" s="1"/>
  <c r="Z549"/>
  <c r="Y549" s="1"/>
  <c r="L549"/>
  <c r="K549" s="1"/>
  <c r="N549"/>
  <c r="J550" s="1"/>
  <c r="AB86" i="1"/>
  <c r="AC86"/>
  <c r="AD86"/>
  <c r="AE86"/>
  <c r="AF86"/>
  <c r="AC86" i="10"/>
  <c r="AD86"/>
  <c r="AE86"/>
  <c r="AF86"/>
  <c r="AG86"/>
  <c r="G548" i="12"/>
  <c r="C549" s="1"/>
  <c r="E548"/>
  <c r="D548" s="1"/>
  <c r="BK546"/>
  <c r="BG547" s="1"/>
  <c r="BI546"/>
  <c r="BH546" s="1"/>
  <c r="X86" i="6"/>
  <c r="AW546" i="12"/>
  <c r="AS547" s="1"/>
  <c r="AU546"/>
  <c r="AT546" s="1"/>
  <c r="U548"/>
  <c r="Q549" s="1"/>
  <c r="S548"/>
  <c r="R548" s="1"/>
  <c r="AC86" i="11"/>
  <c r="AD86"/>
  <c r="AE86"/>
  <c r="AF86"/>
  <c r="AG86"/>
  <c r="AC86" i="5"/>
  <c r="AD86"/>
  <c r="AE86"/>
  <c r="AF86"/>
  <c r="AG86"/>
  <c r="AI548" i="12"/>
  <c r="AE549" s="1"/>
  <c r="AG548"/>
  <c r="AF548" s="1"/>
  <c r="BR557" l="1"/>
  <c r="BN558" s="1"/>
  <c r="BP557"/>
  <c r="BO557" s="1"/>
  <c r="X86" i="10"/>
  <c r="BB550" i="12"/>
  <c r="BA550" s="1"/>
  <c r="BD550"/>
  <c r="AZ551" s="1"/>
  <c r="AP550"/>
  <c r="AL551" s="1"/>
  <c r="AN550"/>
  <c r="AM550" s="1"/>
  <c r="AB550"/>
  <c r="X551" s="1"/>
  <c r="Z550"/>
  <c r="Y550" s="1"/>
  <c r="N550"/>
  <c r="J551" s="1"/>
  <c r="L550"/>
  <c r="K550" s="1"/>
  <c r="AW547"/>
  <c r="AS548" s="1"/>
  <c r="AU547"/>
  <c r="AT547" s="1"/>
  <c r="BK547"/>
  <c r="BG548" s="1"/>
  <c r="BI547"/>
  <c r="BH547" s="1"/>
  <c r="X86" i="11"/>
  <c r="G549" i="12"/>
  <c r="C550" s="1"/>
  <c r="E549"/>
  <c r="D549" s="1"/>
  <c r="AI549"/>
  <c r="AE550" s="1"/>
  <c r="AG549"/>
  <c r="AF549" s="1"/>
  <c r="U549"/>
  <c r="Q550" s="1"/>
  <c r="S549"/>
  <c r="R549" s="1"/>
  <c r="X86" i="5"/>
  <c r="X86" i="1"/>
  <c r="BR558" i="12" l="1"/>
  <c r="BN559" s="1"/>
  <c r="BP558"/>
  <c r="BO558" s="1"/>
  <c r="BB551"/>
  <c r="BA551" s="1"/>
  <c r="BD551"/>
  <c r="AZ552" s="1"/>
  <c r="AN551"/>
  <c r="AM551" s="1"/>
  <c r="AP551"/>
  <c r="AL552" s="1"/>
  <c r="AB551"/>
  <c r="X552" s="1"/>
  <c r="Z551"/>
  <c r="Y551" s="1"/>
  <c r="L551"/>
  <c r="K551" s="1"/>
  <c r="N551"/>
  <c r="J552" s="1"/>
  <c r="AI550"/>
  <c r="AE551" s="1"/>
  <c r="AG550"/>
  <c r="AF550" s="1"/>
  <c r="G550"/>
  <c r="C551" s="1"/>
  <c r="E550"/>
  <c r="D550" s="1"/>
  <c r="BK548"/>
  <c r="BG549" s="1"/>
  <c r="BI548"/>
  <c r="BH548" s="1"/>
  <c r="U550"/>
  <c r="Q551" s="1"/>
  <c r="S550"/>
  <c r="R550" s="1"/>
  <c r="AW548"/>
  <c r="AS549" s="1"/>
  <c r="AU548"/>
  <c r="AT548" s="1"/>
  <c r="BR559" l="1"/>
  <c r="BN560" s="1"/>
  <c r="BP559"/>
  <c r="BO559" s="1"/>
  <c r="BB552"/>
  <c r="BA552" s="1"/>
  <c r="BD552"/>
  <c r="AZ553" s="1"/>
  <c r="AP552"/>
  <c r="AL553" s="1"/>
  <c r="AN552"/>
  <c r="AM552" s="1"/>
  <c r="AB552"/>
  <c r="X553" s="1"/>
  <c r="Z552"/>
  <c r="Y552" s="1"/>
  <c r="L552"/>
  <c r="K552" s="1"/>
  <c r="N552"/>
  <c r="J553" s="1"/>
  <c r="BK549"/>
  <c r="BG550" s="1"/>
  <c r="BI549"/>
  <c r="BH549" s="1"/>
  <c r="U551"/>
  <c r="Q552" s="1"/>
  <c r="S551"/>
  <c r="R551" s="1"/>
  <c r="G551"/>
  <c r="C552" s="1"/>
  <c r="E551"/>
  <c r="D551" s="1"/>
  <c r="AW549"/>
  <c r="AS550" s="1"/>
  <c r="AU549"/>
  <c r="AT549" s="1"/>
  <c r="AI551"/>
  <c r="AE552" s="1"/>
  <c r="AG551"/>
  <c r="AF551" s="1"/>
  <c r="BR560" l="1"/>
  <c r="BN561" s="1"/>
  <c r="BP560"/>
  <c r="BO560" s="1"/>
  <c r="BD553"/>
  <c r="AZ554" s="1"/>
  <c r="BB553"/>
  <c r="BA553" s="1"/>
  <c r="AP553"/>
  <c r="AL554" s="1"/>
  <c r="AN553"/>
  <c r="AM553" s="1"/>
  <c r="AB553"/>
  <c r="X554" s="1"/>
  <c r="Z553"/>
  <c r="Y553" s="1"/>
  <c r="N553"/>
  <c r="J554" s="1"/>
  <c r="L553"/>
  <c r="K553" s="1"/>
  <c r="G552"/>
  <c r="C553" s="1"/>
  <c r="E552"/>
  <c r="D552" s="1"/>
  <c r="U552"/>
  <c r="Q553" s="1"/>
  <c r="S552"/>
  <c r="R552" s="1"/>
  <c r="AW550"/>
  <c r="AS551" s="1"/>
  <c r="AU550"/>
  <c r="AT550" s="1"/>
  <c r="AI552"/>
  <c r="AE553" s="1"/>
  <c r="AG552"/>
  <c r="AF552" s="1"/>
  <c r="BK550"/>
  <c r="BG551" s="1"/>
  <c r="BI550"/>
  <c r="BH550" s="1"/>
  <c r="BP561" l="1"/>
  <c r="BO561" s="1"/>
  <c r="BR561"/>
  <c r="BN562" s="1"/>
  <c r="BB554"/>
  <c r="BA554" s="1"/>
  <c r="BD554"/>
  <c r="AZ555" s="1"/>
  <c r="AP554"/>
  <c r="AL555" s="1"/>
  <c r="AN554"/>
  <c r="AM554" s="1"/>
  <c r="AB554"/>
  <c r="X555" s="1"/>
  <c r="Z554"/>
  <c r="Y554" s="1"/>
  <c r="N554"/>
  <c r="J555" s="1"/>
  <c r="L554"/>
  <c r="K554" s="1"/>
  <c r="AW551"/>
  <c r="AS552" s="1"/>
  <c r="AU551"/>
  <c r="AT551" s="1"/>
  <c r="AI553"/>
  <c r="AE554" s="1"/>
  <c r="AG553"/>
  <c r="AF553" s="1"/>
  <c r="U553"/>
  <c r="Q554" s="1"/>
  <c r="S553"/>
  <c r="R553" s="1"/>
  <c r="BK551"/>
  <c r="BG552" s="1"/>
  <c r="BI551"/>
  <c r="BH551" s="1"/>
  <c r="G553"/>
  <c r="C554" s="1"/>
  <c r="E553"/>
  <c r="D553" s="1"/>
  <c r="BP562" l="1"/>
  <c r="BO562" s="1"/>
  <c r="BR562"/>
  <c r="BN563" s="1"/>
  <c r="BB555"/>
  <c r="BA555" s="1"/>
  <c r="BD555"/>
  <c r="AZ556" s="1"/>
  <c r="AN555"/>
  <c r="AM555" s="1"/>
  <c r="AP555"/>
  <c r="AL556" s="1"/>
  <c r="Z555"/>
  <c r="Y555" s="1"/>
  <c r="AB555"/>
  <c r="X556" s="1"/>
  <c r="N555"/>
  <c r="J556" s="1"/>
  <c r="L555"/>
  <c r="K555" s="1"/>
  <c r="U554"/>
  <c r="Q555" s="1"/>
  <c r="S554"/>
  <c r="R554" s="1"/>
  <c r="BK552"/>
  <c r="BG553" s="1"/>
  <c r="BI552"/>
  <c r="BH552" s="1"/>
  <c r="AI554"/>
  <c r="AE555" s="1"/>
  <c r="AG554"/>
  <c r="AF554" s="1"/>
  <c r="G554"/>
  <c r="C555" s="1"/>
  <c r="E554"/>
  <c r="D554" s="1"/>
  <c r="AW552"/>
  <c r="AS553" s="1"/>
  <c r="AU552"/>
  <c r="AT552" s="1"/>
  <c r="BP563" l="1"/>
  <c r="BO563" s="1"/>
  <c r="BR563"/>
  <c r="BN564" s="1"/>
  <c r="BB556"/>
  <c r="BA556" s="1"/>
  <c r="BD556"/>
  <c r="AZ557" s="1"/>
  <c r="AP556"/>
  <c r="AL557" s="1"/>
  <c r="AN556"/>
  <c r="AM556" s="1"/>
  <c r="Z556"/>
  <c r="Y556" s="1"/>
  <c r="AB556"/>
  <c r="X557" s="1"/>
  <c r="L556"/>
  <c r="K556" s="1"/>
  <c r="N556"/>
  <c r="J557" s="1"/>
  <c r="G555"/>
  <c r="C556" s="1"/>
  <c r="E555"/>
  <c r="D555" s="1"/>
  <c r="BK553"/>
  <c r="BG554" s="1"/>
  <c r="BI553"/>
  <c r="BH553" s="1"/>
  <c r="AI555"/>
  <c r="AE556" s="1"/>
  <c r="AG555"/>
  <c r="AF555" s="1"/>
  <c r="AW553"/>
  <c r="AS554" s="1"/>
  <c r="AU553"/>
  <c r="AT553" s="1"/>
  <c r="U555"/>
  <c r="Q556" s="1"/>
  <c r="S555"/>
  <c r="R555" s="1"/>
  <c r="BR564" l="1"/>
  <c r="BN565" s="1"/>
  <c r="BP564"/>
  <c r="BO564" s="1"/>
  <c r="BB557"/>
  <c r="BA557" s="1"/>
  <c r="BD557"/>
  <c r="AZ558" s="1"/>
  <c r="AN557"/>
  <c r="AM557" s="1"/>
  <c r="AP557"/>
  <c r="AL558" s="1"/>
  <c r="Z557"/>
  <c r="Y557" s="1"/>
  <c r="AB557"/>
  <c r="X558" s="1"/>
  <c r="N557"/>
  <c r="J558" s="1"/>
  <c r="L557"/>
  <c r="K557" s="1"/>
  <c r="BK554"/>
  <c r="BG555" s="1"/>
  <c r="BI554"/>
  <c r="BH554" s="1"/>
  <c r="AW554"/>
  <c r="AS555" s="1"/>
  <c r="AU554"/>
  <c r="AT554" s="1"/>
  <c r="AI556"/>
  <c r="AE557" s="1"/>
  <c r="AG556"/>
  <c r="AF556" s="1"/>
  <c r="U556"/>
  <c r="Q557" s="1"/>
  <c r="S556"/>
  <c r="R556" s="1"/>
  <c r="G556"/>
  <c r="C557" s="1"/>
  <c r="E556"/>
  <c r="D556" s="1"/>
  <c r="BR565" l="1"/>
  <c r="BN566" s="1"/>
  <c r="BP565"/>
  <c r="BO565" s="1"/>
  <c r="BB558"/>
  <c r="BA558" s="1"/>
  <c r="BD558"/>
  <c r="AZ559" s="1"/>
  <c r="AP558"/>
  <c r="AL559" s="1"/>
  <c r="AN558"/>
  <c r="AM558" s="1"/>
  <c r="Z558"/>
  <c r="Y558" s="1"/>
  <c r="AB558"/>
  <c r="X559" s="1"/>
  <c r="L558"/>
  <c r="K558" s="1"/>
  <c r="N558"/>
  <c r="J559" s="1"/>
  <c r="U557"/>
  <c r="Q558" s="1"/>
  <c r="S557"/>
  <c r="R557" s="1"/>
  <c r="AW555"/>
  <c r="AS556" s="1"/>
  <c r="AU555"/>
  <c r="AT555" s="1"/>
  <c r="AI557"/>
  <c r="AE558" s="1"/>
  <c r="AG557"/>
  <c r="AF557" s="1"/>
  <c r="G557"/>
  <c r="C558" s="1"/>
  <c r="E557"/>
  <c r="D557" s="1"/>
  <c r="BK555"/>
  <c r="BG556" s="1"/>
  <c r="BI555"/>
  <c r="BH555" s="1"/>
  <c r="BR566" l="1"/>
  <c r="BN567" s="1"/>
  <c r="BP566"/>
  <c r="BO566" s="1"/>
  <c r="BD559"/>
  <c r="AZ560" s="1"/>
  <c r="BB559"/>
  <c r="BA559" s="1"/>
  <c r="AP559"/>
  <c r="AL560" s="1"/>
  <c r="AN559"/>
  <c r="AM559" s="1"/>
  <c r="AB559"/>
  <c r="X560" s="1"/>
  <c r="Z559"/>
  <c r="Y559" s="1"/>
  <c r="N559"/>
  <c r="J560" s="1"/>
  <c r="L559"/>
  <c r="K559" s="1"/>
  <c r="AW556"/>
  <c r="AS557" s="1"/>
  <c r="AU556"/>
  <c r="AT556" s="1"/>
  <c r="AI558"/>
  <c r="AE559" s="1"/>
  <c r="AG558"/>
  <c r="AF558" s="1"/>
  <c r="G558"/>
  <c r="C559" s="1"/>
  <c r="E558"/>
  <c r="D558" s="1"/>
  <c r="BK556"/>
  <c r="BG557" s="1"/>
  <c r="BI556"/>
  <c r="BH556" s="1"/>
  <c r="U558"/>
  <c r="Q559" s="1"/>
  <c r="S558"/>
  <c r="R558" s="1"/>
  <c r="BP567" l="1"/>
  <c r="BO567" s="1"/>
  <c r="BR567"/>
  <c r="BN568" s="1"/>
  <c r="BD560"/>
  <c r="AZ561" s="1"/>
  <c r="BB560"/>
  <c r="BA560" s="1"/>
  <c r="AP560"/>
  <c r="AL561" s="1"/>
  <c r="AN560"/>
  <c r="AM560" s="1"/>
  <c r="Z560"/>
  <c r="Y560" s="1"/>
  <c r="AB560"/>
  <c r="X561" s="1"/>
  <c r="L560"/>
  <c r="K560" s="1"/>
  <c r="N560"/>
  <c r="J561" s="1"/>
  <c r="AI559"/>
  <c r="AE560" s="1"/>
  <c r="AG559"/>
  <c r="AF559" s="1"/>
  <c r="G559"/>
  <c r="C560" s="1"/>
  <c r="E559"/>
  <c r="D559" s="1"/>
  <c r="BK557"/>
  <c r="BG558" s="1"/>
  <c r="BI557"/>
  <c r="BH557" s="1"/>
  <c r="U559"/>
  <c r="Q560" s="1"/>
  <c r="S559"/>
  <c r="R559" s="1"/>
  <c r="AW557"/>
  <c r="AS558" s="1"/>
  <c r="AU557"/>
  <c r="AT557" s="1"/>
  <c r="BR568" l="1"/>
  <c r="BN569" s="1"/>
  <c r="BP568"/>
  <c r="BO568" s="1"/>
  <c r="BB561"/>
  <c r="BA561" s="1"/>
  <c r="BD561"/>
  <c r="AZ562" s="1"/>
  <c r="AP561"/>
  <c r="AL562" s="1"/>
  <c r="AN561"/>
  <c r="AM561" s="1"/>
  <c r="AB561"/>
  <c r="X562" s="1"/>
  <c r="Z561"/>
  <c r="Y561" s="1"/>
  <c r="L561"/>
  <c r="K561" s="1"/>
  <c r="N561"/>
  <c r="J562" s="1"/>
  <c r="G560"/>
  <c r="C561" s="1"/>
  <c r="E560"/>
  <c r="D560" s="1"/>
  <c r="U560"/>
  <c r="Q561" s="1"/>
  <c r="S560"/>
  <c r="R560" s="1"/>
  <c r="BK558"/>
  <c r="BG559" s="1"/>
  <c r="BI558"/>
  <c r="BH558" s="1"/>
  <c r="AW558"/>
  <c r="AS559" s="1"/>
  <c r="AU558"/>
  <c r="AT558" s="1"/>
  <c r="AI560"/>
  <c r="AE561" s="1"/>
  <c r="AG560"/>
  <c r="AF560" s="1"/>
  <c r="BR569" l="1"/>
  <c r="BN570" s="1"/>
  <c r="BP569"/>
  <c r="BO569" s="1"/>
  <c r="BD562"/>
  <c r="AZ563" s="1"/>
  <c r="BB562"/>
  <c r="BA562" s="1"/>
  <c r="AP562"/>
  <c r="AL563" s="1"/>
  <c r="AN562"/>
  <c r="AM562" s="1"/>
  <c r="Z562"/>
  <c r="Y562" s="1"/>
  <c r="AB562"/>
  <c r="X563" s="1"/>
  <c r="L562"/>
  <c r="K562" s="1"/>
  <c r="N562"/>
  <c r="J563" s="1"/>
  <c r="AW559"/>
  <c r="AS560" s="1"/>
  <c r="AU559"/>
  <c r="AT559" s="1"/>
  <c r="U561"/>
  <c r="Q562" s="1"/>
  <c r="S561"/>
  <c r="R561" s="1"/>
  <c r="BK559"/>
  <c r="BG560" s="1"/>
  <c r="BI559"/>
  <c r="BH559" s="1"/>
  <c r="AI561"/>
  <c r="AE562" s="1"/>
  <c r="AG561"/>
  <c r="AF561" s="1"/>
  <c r="G561"/>
  <c r="C562" s="1"/>
  <c r="E561"/>
  <c r="D561" s="1"/>
  <c r="BR570" l="1"/>
  <c r="BN571" s="1"/>
  <c r="BP570"/>
  <c r="BO570" s="1"/>
  <c r="BB563"/>
  <c r="BA563" s="1"/>
  <c r="BD563"/>
  <c r="AZ564" s="1"/>
  <c r="AP563"/>
  <c r="AL564" s="1"/>
  <c r="AN563"/>
  <c r="AM563" s="1"/>
  <c r="AB563"/>
  <c r="X564" s="1"/>
  <c r="Z563"/>
  <c r="Y563" s="1"/>
  <c r="N563"/>
  <c r="J564" s="1"/>
  <c r="L563"/>
  <c r="K563" s="1"/>
  <c r="U562"/>
  <c r="Q563" s="1"/>
  <c r="S562"/>
  <c r="R562" s="1"/>
  <c r="AI562"/>
  <c r="AE563" s="1"/>
  <c r="AG562"/>
  <c r="AF562" s="1"/>
  <c r="BK560"/>
  <c r="BG561" s="1"/>
  <c r="BI560"/>
  <c r="BH560" s="1"/>
  <c r="G562"/>
  <c r="C563" s="1"/>
  <c r="E562"/>
  <c r="D562" s="1"/>
  <c r="AW560"/>
  <c r="AS561" s="1"/>
  <c r="AU560"/>
  <c r="AT560" s="1"/>
  <c r="BR571" l="1"/>
  <c r="BN572" s="1"/>
  <c r="BP571"/>
  <c r="BO571" s="1"/>
  <c r="BB564"/>
  <c r="BA564" s="1"/>
  <c r="BD564"/>
  <c r="AZ565" s="1"/>
  <c r="AP564"/>
  <c r="AL565" s="1"/>
  <c r="AN564"/>
  <c r="AM564" s="1"/>
  <c r="AB564"/>
  <c r="X565" s="1"/>
  <c r="Z564"/>
  <c r="Y564" s="1"/>
  <c r="N564"/>
  <c r="J565" s="1"/>
  <c r="L564"/>
  <c r="K564" s="1"/>
  <c r="AI563"/>
  <c r="AE564" s="1"/>
  <c r="AG563"/>
  <c r="AF563" s="1"/>
  <c r="BK561"/>
  <c r="BG562" s="1"/>
  <c r="BI561"/>
  <c r="BH561" s="1"/>
  <c r="G563"/>
  <c r="C564" s="1"/>
  <c r="E563"/>
  <c r="D563" s="1"/>
  <c r="AW561"/>
  <c r="AS562" s="1"/>
  <c r="AU561"/>
  <c r="AT561" s="1"/>
  <c r="U563"/>
  <c r="Q564" s="1"/>
  <c r="S563"/>
  <c r="R563" s="1"/>
  <c r="BR572" l="1"/>
  <c r="BN573" s="1"/>
  <c r="BP572"/>
  <c r="BO572" s="1"/>
  <c r="BD565"/>
  <c r="AZ566" s="1"/>
  <c r="BB565"/>
  <c r="BA565" s="1"/>
  <c r="AN565"/>
  <c r="AM565" s="1"/>
  <c r="AP565"/>
  <c r="AL566" s="1"/>
  <c r="AB565"/>
  <c r="X566" s="1"/>
  <c r="Z565"/>
  <c r="Y565" s="1"/>
  <c r="N565"/>
  <c r="J566" s="1"/>
  <c r="L565"/>
  <c r="K565" s="1"/>
  <c r="AW562"/>
  <c r="AS563" s="1"/>
  <c r="AU562"/>
  <c r="AT562" s="1"/>
  <c r="BK562"/>
  <c r="BG563" s="1"/>
  <c r="BI562"/>
  <c r="BH562" s="1"/>
  <c r="G564"/>
  <c r="C565" s="1"/>
  <c r="E564"/>
  <c r="D564" s="1"/>
  <c r="U564"/>
  <c r="Q565" s="1"/>
  <c r="S564"/>
  <c r="R564" s="1"/>
  <c r="AI564"/>
  <c r="AE565" s="1"/>
  <c r="AG564"/>
  <c r="AF564" s="1"/>
  <c r="BR573" l="1"/>
  <c r="BN574" s="1"/>
  <c r="BP573"/>
  <c r="BO573" s="1"/>
  <c r="BB566"/>
  <c r="BA566" s="1"/>
  <c r="BD566"/>
  <c r="AZ567" s="1"/>
  <c r="AN566"/>
  <c r="AM566" s="1"/>
  <c r="AP566"/>
  <c r="AL567" s="1"/>
  <c r="AB566"/>
  <c r="X567" s="1"/>
  <c r="Z566"/>
  <c r="Y566" s="1"/>
  <c r="N566"/>
  <c r="J567" s="1"/>
  <c r="L566"/>
  <c r="K566" s="1"/>
  <c r="BK563"/>
  <c r="BG564" s="1"/>
  <c r="BI563"/>
  <c r="BH563" s="1"/>
  <c r="G565"/>
  <c r="C566" s="1"/>
  <c r="E565"/>
  <c r="D565" s="1"/>
  <c r="U565"/>
  <c r="Q566" s="1"/>
  <c r="S565"/>
  <c r="R565" s="1"/>
  <c r="AI565"/>
  <c r="AE566" s="1"/>
  <c r="AG565"/>
  <c r="AF565" s="1"/>
  <c r="AW563"/>
  <c r="AS564" s="1"/>
  <c r="AU563"/>
  <c r="AT563" s="1"/>
  <c r="BR574" l="1"/>
  <c r="BN575" s="1"/>
  <c r="BP574"/>
  <c r="BO574" s="1"/>
  <c r="BB567"/>
  <c r="BA567" s="1"/>
  <c r="BD567"/>
  <c r="AZ568" s="1"/>
  <c r="AN567"/>
  <c r="AM567" s="1"/>
  <c r="AP567"/>
  <c r="AL568" s="1"/>
  <c r="AB567"/>
  <c r="X568" s="1"/>
  <c r="Z567"/>
  <c r="Y567" s="1"/>
  <c r="N567"/>
  <c r="J568" s="1"/>
  <c r="L567"/>
  <c r="K567" s="1"/>
  <c r="G566"/>
  <c r="C567" s="1"/>
  <c r="E566"/>
  <c r="D566" s="1"/>
  <c r="AI566"/>
  <c r="AE567" s="1"/>
  <c r="AG566"/>
  <c r="AF566" s="1"/>
  <c r="U566"/>
  <c r="Q567" s="1"/>
  <c r="S566"/>
  <c r="R566" s="1"/>
  <c r="AW564"/>
  <c r="AS565" s="1"/>
  <c r="AU564"/>
  <c r="AT564" s="1"/>
  <c r="BK564"/>
  <c r="BG565" s="1"/>
  <c r="BI564"/>
  <c r="BH564" s="1"/>
  <c r="BR575" l="1"/>
  <c r="BN576" s="1"/>
  <c r="BP575"/>
  <c r="BO575" s="1"/>
  <c r="BD568"/>
  <c r="AZ569" s="1"/>
  <c r="BB568"/>
  <c r="BA568" s="1"/>
  <c r="AP568"/>
  <c r="AL569" s="1"/>
  <c r="AN568"/>
  <c r="AM568" s="1"/>
  <c r="Z568"/>
  <c r="Y568" s="1"/>
  <c r="AB568"/>
  <c r="X569" s="1"/>
  <c r="N568"/>
  <c r="J569" s="1"/>
  <c r="L568"/>
  <c r="K568" s="1"/>
  <c r="AI567"/>
  <c r="AE568" s="1"/>
  <c r="AG567"/>
  <c r="AF567" s="1"/>
  <c r="AW565"/>
  <c r="AS566" s="1"/>
  <c r="AU565"/>
  <c r="AT565" s="1"/>
  <c r="U567"/>
  <c r="Q568" s="1"/>
  <c r="S567"/>
  <c r="R567" s="1"/>
  <c r="BK565"/>
  <c r="BG566" s="1"/>
  <c r="BI565"/>
  <c r="BH565" s="1"/>
  <c r="E567"/>
  <c r="D567" s="1"/>
  <c r="G567"/>
  <c r="C568" s="1"/>
  <c r="BR576" l="1"/>
  <c r="BN577" s="1"/>
  <c r="BP576"/>
  <c r="BO576" s="1"/>
  <c r="BD569"/>
  <c r="AZ570" s="1"/>
  <c r="BB569"/>
  <c r="BA569" s="1"/>
  <c r="AP569"/>
  <c r="AL570" s="1"/>
  <c r="AN569"/>
  <c r="AM569" s="1"/>
  <c r="AB569"/>
  <c r="X570" s="1"/>
  <c r="Z569"/>
  <c r="Y569" s="1"/>
  <c r="N569"/>
  <c r="J570" s="1"/>
  <c r="L569"/>
  <c r="K569" s="1"/>
  <c r="AW566"/>
  <c r="AS567" s="1"/>
  <c r="AU566"/>
  <c r="AT566" s="1"/>
  <c r="BK566"/>
  <c r="BG567" s="1"/>
  <c r="BI566"/>
  <c r="BH566" s="1"/>
  <c r="U568"/>
  <c r="Q569" s="1"/>
  <c r="S568"/>
  <c r="R568" s="1"/>
  <c r="G568"/>
  <c r="C569" s="1"/>
  <c r="E568"/>
  <c r="D568" s="1"/>
  <c r="AI568"/>
  <c r="AE569" s="1"/>
  <c r="AG568"/>
  <c r="AF568" s="1"/>
  <c r="BP577" l="1"/>
  <c r="BO577" s="1"/>
  <c r="BR577"/>
  <c r="BN578" s="1"/>
  <c r="BB570"/>
  <c r="BA570" s="1"/>
  <c r="BD570"/>
  <c r="AZ571" s="1"/>
  <c r="AP570"/>
  <c r="AL571" s="1"/>
  <c r="AN570"/>
  <c r="AM570" s="1"/>
  <c r="AB570"/>
  <c r="X571" s="1"/>
  <c r="Z570"/>
  <c r="Y570" s="1"/>
  <c r="N570"/>
  <c r="J571" s="1"/>
  <c r="L570"/>
  <c r="K570" s="1"/>
  <c r="BK567"/>
  <c r="BG568" s="1"/>
  <c r="BI567"/>
  <c r="BH567" s="1"/>
  <c r="U569"/>
  <c r="Q570" s="1"/>
  <c r="S569"/>
  <c r="R569" s="1"/>
  <c r="G569"/>
  <c r="C570" s="1"/>
  <c r="E569"/>
  <c r="D569" s="1"/>
  <c r="AI569"/>
  <c r="AE570" s="1"/>
  <c r="AG569"/>
  <c r="AF569" s="1"/>
  <c r="AW567"/>
  <c r="AS568" s="1"/>
  <c r="AU567"/>
  <c r="AT567" s="1"/>
  <c r="BR578" l="1"/>
  <c r="BN579" s="1"/>
  <c r="BP578"/>
  <c r="BO578" s="1"/>
  <c r="BD571"/>
  <c r="AZ572" s="1"/>
  <c r="BB571"/>
  <c r="BA571" s="1"/>
  <c r="AN571"/>
  <c r="AM571" s="1"/>
  <c r="AP571"/>
  <c r="AL572" s="1"/>
  <c r="AB571"/>
  <c r="X572" s="1"/>
  <c r="Z571"/>
  <c r="Y571" s="1"/>
  <c r="N571"/>
  <c r="J572" s="1"/>
  <c r="L571"/>
  <c r="K571" s="1"/>
  <c r="U570"/>
  <c r="Q571" s="1"/>
  <c r="S570"/>
  <c r="R570" s="1"/>
  <c r="AI570"/>
  <c r="AE571" s="1"/>
  <c r="AG570"/>
  <c r="AF570" s="1"/>
  <c r="G570"/>
  <c r="C571" s="1"/>
  <c r="E570"/>
  <c r="D570" s="1"/>
  <c r="AW568"/>
  <c r="AS569" s="1"/>
  <c r="AU568"/>
  <c r="AT568" s="1"/>
  <c r="BK568"/>
  <c r="BG569" s="1"/>
  <c r="BI568"/>
  <c r="BH568" s="1"/>
  <c r="BR579" l="1"/>
  <c r="BN580" s="1"/>
  <c r="BP579"/>
  <c r="BO579" s="1"/>
  <c r="BB572"/>
  <c r="BA572" s="1"/>
  <c r="BD572"/>
  <c r="AZ573" s="1"/>
  <c r="AP572"/>
  <c r="AL573" s="1"/>
  <c r="AN572"/>
  <c r="AM572" s="1"/>
  <c r="AB572"/>
  <c r="X573" s="1"/>
  <c r="Z572"/>
  <c r="Y572" s="1"/>
  <c r="L572"/>
  <c r="K572" s="1"/>
  <c r="N572"/>
  <c r="J573" s="1"/>
  <c r="AW569"/>
  <c r="AS570" s="1"/>
  <c r="AU569"/>
  <c r="AT569" s="1"/>
  <c r="AI571"/>
  <c r="AE572" s="1"/>
  <c r="AG571"/>
  <c r="AF571" s="1"/>
  <c r="G571"/>
  <c r="C572" s="1"/>
  <c r="E571"/>
  <c r="D571" s="1"/>
  <c r="BK569"/>
  <c r="BG570" s="1"/>
  <c r="BI569"/>
  <c r="BH569" s="1"/>
  <c r="U571"/>
  <c r="Q572" s="1"/>
  <c r="S571"/>
  <c r="R571" s="1"/>
  <c r="BR580" l="1"/>
  <c r="BN581" s="1"/>
  <c r="BP580"/>
  <c r="BO580" s="1"/>
  <c r="BD573"/>
  <c r="AZ574" s="1"/>
  <c r="BB573"/>
  <c r="BA573" s="1"/>
  <c r="AP573"/>
  <c r="AL574" s="1"/>
  <c r="AN573"/>
  <c r="AM573" s="1"/>
  <c r="AB573"/>
  <c r="X574" s="1"/>
  <c r="Z573"/>
  <c r="Y573" s="1"/>
  <c r="L573"/>
  <c r="K573" s="1"/>
  <c r="N573"/>
  <c r="J574" s="1"/>
  <c r="BK570"/>
  <c r="BG571" s="1"/>
  <c r="BI570"/>
  <c r="BH570" s="1"/>
  <c r="AI572"/>
  <c r="AE573" s="1"/>
  <c r="AG572"/>
  <c r="AF572" s="1"/>
  <c r="G572"/>
  <c r="C573" s="1"/>
  <c r="E572"/>
  <c r="D572" s="1"/>
  <c r="U572"/>
  <c r="Q573" s="1"/>
  <c r="S572"/>
  <c r="R572" s="1"/>
  <c r="AW570"/>
  <c r="AS571" s="1"/>
  <c r="AU570"/>
  <c r="AT570" s="1"/>
  <c r="BR581" l="1"/>
  <c r="BN582" s="1"/>
  <c r="BP581"/>
  <c r="BO581" s="1"/>
  <c r="BB574"/>
  <c r="BA574" s="1"/>
  <c r="BD574"/>
  <c r="AZ575" s="1"/>
  <c r="AP574"/>
  <c r="AL575" s="1"/>
  <c r="AN574"/>
  <c r="AM574" s="1"/>
  <c r="AB574"/>
  <c r="X575" s="1"/>
  <c r="Z574"/>
  <c r="Y574" s="1"/>
  <c r="N574"/>
  <c r="J575" s="1"/>
  <c r="L574"/>
  <c r="K574" s="1"/>
  <c r="AI573"/>
  <c r="AE574" s="1"/>
  <c r="AG573"/>
  <c r="AF573" s="1"/>
  <c r="G573"/>
  <c r="C574" s="1"/>
  <c r="E573"/>
  <c r="D573" s="1"/>
  <c r="U573"/>
  <c r="Q574" s="1"/>
  <c r="S573"/>
  <c r="R573" s="1"/>
  <c r="AW571"/>
  <c r="AS572" s="1"/>
  <c r="AU571"/>
  <c r="AT571" s="1"/>
  <c r="BK571"/>
  <c r="BG572" s="1"/>
  <c r="BI571"/>
  <c r="BH571" s="1"/>
  <c r="BP582" l="1"/>
  <c r="BO582" s="1"/>
  <c r="BR582"/>
  <c r="BN583" s="1"/>
  <c r="BD575"/>
  <c r="AZ576" s="1"/>
  <c r="BB575"/>
  <c r="BA575" s="1"/>
  <c r="AP575"/>
  <c r="AL576" s="1"/>
  <c r="AN575"/>
  <c r="AM575" s="1"/>
  <c r="Z575"/>
  <c r="Y575" s="1"/>
  <c r="AB575"/>
  <c r="X576" s="1"/>
  <c r="N575"/>
  <c r="J576" s="1"/>
  <c r="L575"/>
  <c r="K575" s="1"/>
  <c r="G574"/>
  <c r="C575" s="1"/>
  <c r="E574"/>
  <c r="D574" s="1"/>
  <c r="U574"/>
  <c r="Q575" s="1"/>
  <c r="S574"/>
  <c r="R574" s="1"/>
  <c r="AW572"/>
  <c r="AS573" s="1"/>
  <c r="AU572"/>
  <c r="AT572" s="1"/>
  <c r="BK572"/>
  <c r="BG573" s="1"/>
  <c r="BI572"/>
  <c r="BH572" s="1"/>
  <c r="AI574"/>
  <c r="AE575" s="1"/>
  <c r="AG574"/>
  <c r="AF574" s="1"/>
  <c r="BR583" l="1"/>
  <c r="BN584" s="1"/>
  <c r="BP583"/>
  <c r="BO583" s="1"/>
  <c r="BD576"/>
  <c r="AZ577" s="1"/>
  <c r="BB576"/>
  <c r="BA576" s="1"/>
  <c r="AP576"/>
  <c r="AL577" s="1"/>
  <c r="AN576"/>
  <c r="AM576" s="1"/>
  <c r="AB576"/>
  <c r="X577" s="1"/>
  <c r="Z576"/>
  <c r="Y576" s="1"/>
  <c r="L576"/>
  <c r="K576" s="1"/>
  <c r="N576"/>
  <c r="J577" s="1"/>
  <c r="BK573"/>
  <c r="BG574" s="1"/>
  <c r="BI573"/>
  <c r="BH573" s="1"/>
  <c r="U575"/>
  <c r="Q576" s="1"/>
  <c r="S575"/>
  <c r="R575" s="1"/>
  <c r="AW573"/>
  <c r="AS574" s="1"/>
  <c r="AU573"/>
  <c r="AT573" s="1"/>
  <c r="AI575"/>
  <c r="AE576" s="1"/>
  <c r="AG575"/>
  <c r="AF575" s="1"/>
  <c r="G575"/>
  <c r="C576" s="1"/>
  <c r="E575"/>
  <c r="D575" s="1"/>
  <c r="BR584" l="1"/>
  <c r="BN585" s="1"/>
  <c r="BP584"/>
  <c r="BO584" s="1"/>
  <c r="BD577"/>
  <c r="AZ578" s="1"/>
  <c r="BB577"/>
  <c r="BA577" s="1"/>
  <c r="AN577"/>
  <c r="AM577" s="1"/>
  <c r="AP577"/>
  <c r="AL578" s="1"/>
  <c r="AB577"/>
  <c r="X578" s="1"/>
  <c r="Z577"/>
  <c r="Y577" s="1"/>
  <c r="N577"/>
  <c r="J578" s="1"/>
  <c r="L577"/>
  <c r="K577" s="1"/>
  <c r="U576"/>
  <c r="Q577" s="1"/>
  <c r="S576"/>
  <c r="R576" s="1"/>
  <c r="AW574"/>
  <c r="AS575" s="1"/>
  <c r="AU574"/>
  <c r="AT574" s="1"/>
  <c r="AI576"/>
  <c r="AE577" s="1"/>
  <c r="AG576"/>
  <c r="AF576" s="1"/>
  <c r="G576"/>
  <c r="C577" s="1"/>
  <c r="E576"/>
  <c r="D576" s="1"/>
  <c r="BK574"/>
  <c r="BG575" s="1"/>
  <c r="BI574"/>
  <c r="BH574" s="1"/>
  <c r="BR585" l="1"/>
  <c r="BN586" s="1"/>
  <c r="BP585"/>
  <c r="BO585" s="1"/>
  <c r="BB578"/>
  <c r="BA578" s="1"/>
  <c r="BD578"/>
  <c r="AZ579" s="1"/>
  <c r="AN578"/>
  <c r="AM578" s="1"/>
  <c r="AP578"/>
  <c r="AL579" s="1"/>
  <c r="Z578"/>
  <c r="Y578" s="1"/>
  <c r="AB578"/>
  <c r="X579" s="1"/>
  <c r="L578"/>
  <c r="K578" s="1"/>
  <c r="N578"/>
  <c r="J579" s="1"/>
  <c r="G577"/>
  <c r="C578" s="1"/>
  <c r="E577"/>
  <c r="D577" s="1"/>
  <c r="AW575"/>
  <c r="AS576" s="1"/>
  <c r="AU575"/>
  <c r="AT575" s="1"/>
  <c r="AI577"/>
  <c r="AE578" s="1"/>
  <c r="AG577"/>
  <c r="AF577" s="1"/>
  <c r="BK575"/>
  <c r="BG576" s="1"/>
  <c r="BI575"/>
  <c r="BH575" s="1"/>
  <c r="U577"/>
  <c r="Q578" s="1"/>
  <c r="S577"/>
  <c r="R577" s="1"/>
  <c r="BR586" l="1"/>
  <c r="BN587" s="1"/>
  <c r="BP586"/>
  <c r="BO586" s="1"/>
  <c r="BB579"/>
  <c r="BA579" s="1"/>
  <c r="BD579"/>
  <c r="AZ580" s="1"/>
  <c r="AP579"/>
  <c r="AL580" s="1"/>
  <c r="AN579"/>
  <c r="AM579" s="1"/>
  <c r="Z579"/>
  <c r="Y579" s="1"/>
  <c r="AB579"/>
  <c r="X580" s="1"/>
  <c r="N579"/>
  <c r="J580" s="1"/>
  <c r="L579"/>
  <c r="K579" s="1"/>
  <c r="AW576"/>
  <c r="AS577" s="1"/>
  <c r="AU576"/>
  <c r="AT576" s="1"/>
  <c r="BK576"/>
  <c r="BG577" s="1"/>
  <c r="BI576"/>
  <c r="BH576" s="1"/>
  <c r="AI578"/>
  <c r="AE579" s="1"/>
  <c r="AG578"/>
  <c r="AF578" s="1"/>
  <c r="U578"/>
  <c r="Q579" s="1"/>
  <c r="S578"/>
  <c r="R578" s="1"/>
  <c r="E578"/>
  <c r="D578" s="1"/>
  <c r="G578"/>
  <c r="C579" s="1"/>
  <c r="BP587" l="1"/>
  <c r="BO587" s="1"/>
  <c r="BR587"/>
  <c r="BN588" s="1"/>
  <c r="BD580"/>
  <c r="AZ581" s="1"/>
  <c r="BB580"/>
  <c r="BA580" s="1"/>
  <c r="AP580"/>
  <c r="AL581" s="1"/>
  <c r="AN580"/>
  <c r="AM580" s="1"/>
  <c r="Z580"/>
  <c r="Y580" s="1"/>
  <c r="AB580"/>
  <c r="X581" s="1"/>
  <c r="N580"/>
  <c r="J581" s="1"/>
  <c r="L580"/>
  <c r="K580" s="1"/>
  <c r="AI579"/>
  <c r="AE580" s="1"/>
  <c r="AG579"/>
  <c r="AF579" s="1"/>
  <c r="U579"/>
  <c r="Q580" s="1"/>
  <c r="S579"/>
  <c r="R579" s="1"/>
  <c r="BK577"/>
  <c r="BG578" s="1"/>
  <c r="BI577"/>
  <c r="BH577" s="1"/>
  <c r="G579"/>
  <c r="C580" s="1"/>
  <c r="E579"/>
  <c r="D579" s="1"/>
  <c r="AW577"/>
  <c r="AS578" s="1"/>
  <c r="AU577"/>
  <c r="AT577" s="1"/>
  <c r="BR588" l="1"/>
  <c r="BN589" s="1"/>
  <c r="BP588"/>
  <c r="BO588" s="1"/>
  <c r="BB581"/>
  <c r="BA581" s="1"/>
  <c r="BD581"/>
  <c r="AZ582" s="1"/>
  <c r="AP581"/>
  <c r="AL582" s="1"/>
  <c r="AN581"/>
  <c r="AM581" s="1"/>
  <c r="Z581"/>
  <c r="Y581" s="1"/>
  <c r="AB581"/>
  <c r="X582" s="1"/>
  <c r="N581"/>
  <c r="J582" s="1"/>
  <c r="L581"/>
  <c r="K581" s="1"/>
  <c r="U580"/>
  <c r="Q581" s="1"/>
  <c r="S580"/>
  <c r="R580" s="1"/>
  <c r="BK578"/>
  <c r="BG579" s="1"/>
  <c r="BI578"/>
  <c r="BH578" s="1"/>
  <c r="G580"/>
  <c r="C581" s="1"/>
  <c r="E580"/>
  <c r="D580" s="1"/>
  <c r="AW578"/>
  <c r="AS579" s="1"/>
  <c r="AU578"/>
  <c r="AT578" s="1"/>
  <c r="AI580"/>
  <c r="AE581" s="1"/>
  <c r="AG580"/>
  <c r="AF580" s="1"/>
  <c r="BR589" l="1"/>
  <c r="BN590" s="1"/>
  <c r="BP589"/>
  <c r="BO589" s="1"/>
  <c r="BB582"/>
  <c r="BA582" s="1"/>
  <c r="BD582"/>
  <c r="AZ583" s="1"/>
  <c r="AN582"/>
  <c r="AM582" s="1"/>
  <c r="AP582"/>
  <c r="AL583" s="1"/>
  <c r="AB582"/>
  <c r="X583" s="1"/>
  <c r="Z582"/>
  <c r="Y582" s="1"/>
  <c r="N582"/>
  <c r="J583" s="1"/>
  <c r="L582"/>
  <c r="K582" s="1"/>
  <c r="G581"/>
  <c r="C582" s="1"/>
  <c r="E581"/>
  <c r="D581" s="1"/>
  <c r="BK579"/>
  <c r="BG580" s="1"/>
  <c r="BI579"/>
  <c r="BH579" s="1"/>
  <c r="AW579"/>
  <c r="AS580" s="1"/>
  <c r="AU579"/>
  <c r="AT579" s="1"/>
  <c r="AI581"/>
  <c r="AE582" s="1"/>
  <c r="AG581"/>
  <c r="AF581" s="1"/>
  <c r="U581"/>
  <c r="Q582" s="1"/>
  <c r="S581"/>
  <c r="R581" s="1"/>
  <c r="BP590" l="1"/>
  <c r="BO590" s="1"/>
  <c r="BR590"/>
  <c r="BN591" s="1"/>
  <c r="BD583"/>
  <c r="AZ584" s="1"/>
  <c r="BB583"/>
  <c r="BA583" s="1"/>
  <c r="AP583"/>
  <c r="AL584" s="1"/>
  <c r="AN583"/>
  <c r="AM583" s="1"/>
  <c r="AB583"/>
  <c r="X584" s="1"/>
  <c r="Z583"/>
  <c r="Y583" s="1"/>
  <c r="L583"/>
  <c r="K583" s="1"/>
  <c r="N583"/>
  <c r="J584" s="1"/>
  <c r="AW580"/>
  <c r="AS581" s="1"/>
  <c r="AU580"/>
  <c r="AT580" s="1"/>
  <c r="BK580"/>
  <c r="BG581" s="1"/>
  <c r="BI580"/>
  <c r="BH580" s="1"/>
  <c r="AI582"/>
  <c r="AE583" s="1"/>
  <c r="AG582"/>
  <c r="AF582" s="1"/>
  <c r="U582"/>
  <c r="Q583" s="1"/>
  <c r="S582"/>
  <c r="R582" s="1"/>
  <c r="G582"/>
  <c r="C583" s="1"/>
  <c r="E582"/>
  <c r="D582" s="1"/>
  <c r="BR591" l="1"/>
  <c r="BN592" s="1"/>
  <c r="BP591"/>
  <c r="BO591" s="1"/>
  <c r="BD584"/>
  <c r="AZ585" s="1"/>
  <c r="BB584"/>
  <c r="BA584" s="1"/>
  <c r="AN584"/>
  <c r="AM584" s="1"/>
  <c r="AP584"/>
  <c r="AL585" s="1"/>
  <c r="Z584"/>
  <c r="Y584" s="1"/>
  <c r="AB584"/>
  <c r="X585" s="1"/>
  <c r="L584"/>
  <c r="K584" s="1"/>
  <c r="N584"/>
  <c r="J585" s="1"/>
  <c r="AI583"/>
  <c r="AE584" s="1"/>
  <c r="AG583"/>
  <c r="AF583" s="1"/>
  <c r="BK581"/>
  <c r="BG582" s="1"/>
  <c r="BI581"/>
  <c r="BH581" s="1"/>
  <c r="U583"/>
  <c r="Q584" s="1"/>
  <c r="S583"/>
  <c r="R583" s="1"/>
  <c r="E583"/>
  <c r="D583" s="1"/>
  <c r="G583"/>
  <c r="C584" s="1"/>
  <c r="AW581"/>
  <c r="AS582" s="1"/>
  <c r="AU581"/>
  <c r="AT581" s="1"/>
  <c r="BR592" l="1"/>
  <c r="BN593" s="1"/>
  <c r="BP592"/>
  <c r="BO592" s="1"/>
  <c r="BB585"/>
  <c r="BA585" s="1"/>
  <c r="BD585"/>
  <c r="AZ586" s="1"/>
  <c r="AP585"/>
  <c r="AL586" s="1"/>
  <c r="AN585"/>
  <c r="AM585" s="1"/>
  <c r="AB585"/>
  <c r="X586" s="1"/>
  <c r="Z585"/>
  <c r="Y585" s="1"/>
  <c r="L585"/>
  <c r="K585" s="1"/>
  <c r="N585"/>
  <c r="J586" s="1"/>
  <c r="G584"/>
  <c r="C585" s="1"/>
  <c r="E584"/>
  <c r="D584" s="1"/>
  <c r="BK582"/>
  <c r="BG583" s="1"/>
  <c r="BI582"/>
  <c r="BH582" s="1"/>
  <c r="U584"/>
  <c r="Q585" s="1"/>
  <c r="S584"/>
  <c r="R584" s="1"/>
  <c r="AW582"/>
  <c r="AS583" s="1"/>
  <c r="AU582"/>
  <c r="AT582" s="1"/>
  <c r="AI584"/>
  <c r="AE585" s="1"/>
  <c r="AG584"/>
  <c r="AF584" s="1"/>
  <c r="BR593" l="1"/>
  <c r="BN594" s="1"/>
  <c r="BP593"/>
  <c r="BO593" s="1"/>
  <c r="BD586"/>
  <c r="AZ587" s="1"/>
  <c r="BB586"/>
  <c r="BA586" s="1"/>
  <c r="AP586"/>
  <c r="AL587" s="1"/>
  <c r="AN586"/>
  <c r="AM586" s="1"/>
  <c r="AB586"/>
  <c r="X587" s="1"/>
  <c r="Z586"/>
  <c r="Y586" s="1"/>
  <c r="L586"/>
  <c r="K586" s="1"/>
  <c r="N586"/>
  <c r="J587" s="1"/>
  <c r="AW583"/>
  <c r="AS584" s="1"/>
  <c r="AU583"/>
  <c r="AT583" s="1"/>
  <c r="U585"/>
  <c r="Q586" s="1"/>
  <c r="S585"/>
  <c r="R585" s="1"/>
  <c r="BK583"/>
  <c r="BG584" s="1"/>
  <c r="BI583"/>
  <c r="BH583" s="1"/>
  <c r="AI585"/>
  <c r="AE586" s="1"/>
  <c r="AG585"/>
  <c r="AF585" s="1"/>
  <c r="G585"/>
  <c r="C586" s="1"/>
  <c r="E585"/>
  <c r="D585" s="1"/>
  <c r="BP594" l="1"/>
  <c r="BO594" s="1"/>
  <c r="BR594"/>
  <c r="BN595" s="1"/>
  <c r="BD587"/>
  <c r="AZ588" s="1"/>
  <c r="BB587"/>
  <c r="BA587" s="1"/>
  <c r="AN587"/>
  <c r="AM587" s="1"/>
  <c r="AP587"/>
  <c r="AL588" s="1"/>
  <c r="AB587"/>
  <c r="X588" s="1"/>
  <c r="Z587"/>
  <c r="Y587" s="1"/>
  <c r="N587"/>
  <c r="J588" s="1"/>
  <c r="L587"/>
  <c r="K587" s="1"/>
  <c r="BK584"/>
  <c r="BG585" s="1"/>
  <c r="BI584"/>
  <c r="BH584" s="1"/>
  <c r="U586"/>
  <c r="Q587" s="1"/>
  <c r="S586"/>
  <c r="R586" s="1"/>
  <c r="AI586"/>
  <c r="AE587" s="1"/>
  <c r="AG586"/>
  <c r="AF586" s="1"/>
  <c r="G586"/>
  <c r="C587" s="1"/>
  <c r="E586"/>
  <c r="D586" s="1"/>
  <c r="AW584"/>
  <c r="AS585" s="1"/>
  <c r="AU584"/>
  <c r="AT584" s="1"/>
  <c r="BR595" l="1"/>
  <c r="BN596" s="1"/>
  <c r="BP595"/>
  <c r="BO595" s="1"/>
  <c r="BD588"/>
  <c r="AZ589" s="1"/>
  <c r="BB588"/>
  <c r="BA588" s="1"/>
  <c r="AP588"/>
  <c r="AL589" s="1"/>
  <c r="AN588"/>
  <c r="AM588" s="1"/>
  <c r="AB588"/>
  <c r="X589" s="1"/>
  <c r="Z588"/>
  <c r="Y588" s="1"/>
  <c r="N588"/>
  <c r="J589" s="1"/>
  <c r="L588"/>
  <c r="K588" s="1"/>
  <c r="AI587"/>
  <c r="AE588" s="1"/>
  <c r="AG587"/>
  <c r="AF587" s="1"/>
  <c r="U587"/>
  <c r="Q588" s="1"/>
  <c r="S587"/>
  <c r="R587" s="1"/>
  <c r="G587"/>
  <c r="C588" s="1"/>
  <c r="E587"/>
  <c r="D587" s="1"/>
  <c r="AW585"/>
  <c r="AS586" s="1"/>
  <c r="AU585"/>
  <c r="AT585" s="1"/>
  <c r="BK585"/>
  <c r="BG586" s="1"/>
  <c r="BI585"/>
  <c r="BH585" s="1"/>
  <c r="BP596" l="1"/>
  <c r="BO596" s="1"/>
  <c r="BR596"/>
  <c r="BN597" s="1"/>
  <c r="BD589"/>
  <c r="AZ590" s="1"/>
  <c r="BB589"/>
  <c r="BA589" s="1"/>
  <c r="AP589"/>
  <c r="AL590" s="1"/>
  <c r="AN589"/>
  <c r="AM589" s="1"/>
  <c r="Z589"/>
  <c r="Y589" s="1"/>
  <c r="AB589"/>
  <c r="X590" s="1"/>
  <c r="L589"/>
  <c r="K589" s="1"/>
  <c r="N589"/>
  <c r="J590" s="1"/>
  <c r="AW586"/>
  <c r="AS587" s="1"/>
  <c r="AU586"/>
  <c r="AT586" s="1"/>
  <c r="G588"/>
  <c r="C589" s="1"/>
  <c r="E588"/>
  <c r="D588" s="1"/>
  <c r="U588"/>
  <c r="Q589" s="1"/>
  <c r="S588"/>
  <c r="R588" s="1"/>
  <c r="BK586"/>
  <c r="BG587" s="1"/>
  <c r="BI586"/>
  <c r="BH586" s="1"/>
  <c r="AI588"/>
  <c r="AE589" s="1"/>
  <c r="AG588"/>
  <c r="AF588" s="1"/>
  <c r="BR597" l="1"/>
  <c r="BN598" s="1"/>
  <c r="BP597"/>
  <c r="BO597" s="1"/>
  <c r="BD590"/>
  <c r="AZ591" s="1"/>
  <c r="BB590"/>
  <c r="BA590" s="1"/>
  <c r="AP590"/>
  <c r="AL591" s="1"/>
  <c r="AN590"/>
  <c r="AM590" s="1"/>
  <c r="AB590"/>
  <c r="X591" s="1"/>
  <c r="Z590"/>
  <c r="Y590" s="1"/>
  <c r="N590"/>
  <c r="J591" s="1"/>
  <c r="L590"/>
  <c r="K590" s="1"/>
  <c r="BK587"/>
  <c r="BG588" s="1"/>
  <c r="BI587"/>
  <c r="BH587" s="1"/>
  <c r="G589"/>
  <c r="C590" s="1"/>
  <c r="E589"/>
  <c r="D589" s="1"/>
  <c r="U589"/>
  <c r="Q590" s="1"/>
  <c r="S589"/>
  <c r="R589" s="1"/>
  <c r="AI589"/>
  <c r="AE590" s="1"/>
  <c r="AG589"/>
  <c r="AF589" s="1"/>
  <c r="AW587"/>
  <c r="AS588" s="1"/>
  <c r="AU587"/>
  <c r="AT587" s="1"/>
  <c r="BR598" l="1"/>
  <c r="BN599" s="1"/>
  <c r="BP598"/>
  <c r="BO598" s="1"/>
  <c r="BB591"/>
  <c r="BA591" s="1"/>
  <c r="BD591"/>
  <c r="AZ592" s="1"/>
  <c r="AP591"/>
  <c r="AL592" s="1"/>
  <c r="AN591"/>
  <c r="AM591" s="1"/>
  <c r="Z591"/>
  <c r="Y591" s="1"/>
  <c r="AB591"/>
  <c r="X592" s="1"/>
  <c r="L591"/>
  <c r="K591" s="1"/>
  <c r="N591"/>
  <c r="J592" s="1"/>
  <c r="AI590"/>
  <c r="AE591" s="1"/>
  <c r="AG590"/>
  <c r="AF590" s="1"/>
  <c r="G590"/>
  <c r="C591" s="1"/>
  <c r="E590"/>
  <c r="D590" s="1"/>
  <c r="S590"/>
  <c r="R590" s="1"/>
  <c r="U590"/>
  <c r="Q591" s="1"/>
  <c r="AW588"/>
  <c r="AS589" s="1"/>
  <c r="AU588"/>
  <c r="AT588" s="1"/>
  <c r="BK588"/>
  <c r="BG589" s="1"/>
  <c r="BI588"/>
  <c r="BH588" s="1"/>
  <c r="BR599" l="1"/>
  <c r="BN600" s="1"/>
  <c r="BP599"/>
  <c r="BO599" s="1"/>
  <c r="BD592"/>
  <c r="AZ593" s="1"/>
  <c r="BB592"/>
  <c r="BA592" s="1"/>
  <c r="AP592"/>
  <c r="AL593" s="1"/>
  <c r="AN592"/>
  <c r="AM592" s="1"/>
  <c r="AB592"/>
  <c r="X593" s="1"/>
  <c r="Z592"/>
  <c r="Y592" s="1"/>
  <c r="N592"/>
  <c r="J593" s="1"/>
  <c r="L592"/>
  <c r="K592" s="1"/>
  <c r="AW589"/>
  <c r="AS590" s="1"/>
  <c r="AU589"/>
  <c r="AT589" s="1"/>
  <c r="U591"/>
  <c r="Q592" s="1"/>
  <c r="S591"/>
  <c r="R591" s="1"/>
  <c r="G591"/>
  <c r="C592" s="1"/>
  <c r="E591"/>
  <c r="D591" s="1"/>
  <c r="BK589"/>
  <c r="BG590" s="1"/>
  <c r="BI589"/>
  <c r="BH589" s="1"/>
  <c r="AI591"/>
  <c r="AE592" s="1"/>
  <c r="AG591"/>
  <c r="AF591" s="1"/>
  <c r="BR600" l="1"/>
  <c r="BN601" s="1"/>
  <c r="BP600"/>
  <c r="BO600" s="1"/>
  <c r="BB593"/>
  <c r="BA593" s="1"/>
  <c r="BD593"/>
  <c r="AZ594" s="1"/>
  <c r="AP593"/>
  <c r="AL594" s="1"/>
  <c r="AN593"/>
  <c r="AM593" s="1"/>
  <c r="AB593"/>
  <c r="X594" s="1"/>
  <c r="Z593"/>
  <c r="Y593" s="1"/>
  <c r="N593"/>
  <c r="J594" s="1"/>
  <c r="L593"/>
  <c r="K593" s="1"/>
  <c r="BK590"/>
  <c r="BG591" s="1"/>
  <c r="BI590"/>
  <c r="BH590" s="1"/>
  <c r="U592"/>
  <c r="Q593" s="1"/>
  <c r="S592"/>
  <c r="R592" s="1"/>
  <c r="E592"/>
  <c r="D592" s="1"/>
  <c r="G592"/>
  <c r="C593" s="1"/>
  <c r="AI592"/>
  <c r="AE593" s="1"/>
  <c r="AG592"/>
  <c r="AF592" s="1"/>
  <c r="AW590"/>
  <c r="AS591" s="1"/>
  <c r="AU590"/>
  <c r="AT590" s="1"/>
  <c r="BR601" l="1"/>
  <c r="BN602" s="1"/>
  <c r="BP601"/>
  <c r="BO601" s="1"/>
  <c r="BD594"/>
  <c r="AZ595" s="1"/>
  <c r="BB594"/>
  <c r="BA594" s="1"/>
  <c r="AP594"/>
  <c r="AL595" s="1"/>
  <c r="AN594"/>
  <c r="AM594" s="1"/>
  <c r="AB594"/>
  <c r="X595" s="1"/>
  <c r="Z594"/>
  <c r="Y594" s="1"/>
  <c r="N594"/>
  <c r="J595" s="1"/>
  <c r="L594"/>
  <c r="K594" s="1"/>
  <c r="G593"/>
  <c r="C594" s="1"/>
  <c r="E593"/>
  <c r="D593" s="1"/>
  <c r="AI593"/>
  <c r="AE594" s="1"/>
  <c r="AG593"/>
  <c r="AF593" s="1"/>
  <c r="U593"/>
  <c r="Q594" s="1"/>
  <c r="S593"/>
  <c r="R593" s="1"/>
  <c r="AW591"/>
  <c r="AS592" s="1"/>
  <c r="AU591"/>
  <c r="AT591" s="1"/>
  <c r="BK591"/>
  <c r="BG592" s="1"/>
  <c r="BI591"/>
  <c r="BH591" s="1"/>
  <c r="BR602" l="1"/>
  <c r="BN603" s="1"/>
  <c r="BP602"/>
  <c r="BO602" s="1"/>
  <c r="BD595"/>
  <c r="AZ596" s="1"/>
  <c r="BB595"/>
  <c r="BA595" s="1"/>
  <c r="AP595"/>
  <c r="AL596" s="1"/>
  <c r="AN595"/>
  <c r="AM595" s="1"/>
  <c r="Z595"/>
  <c r="Y595" s="1"/>
  <c r="AB595"/>
  <c r="X596" s="1"/>
  <c r="N595"/>
  <c r="J596" s="1"/>
  <c r="L595"/>
  <c r="K595" s="1"/>
  <c r="AI594"/>
  <c r="AE595" s="1"/>
  <c r="AG594"/>
  <c r="AF594" s="1"/>
  <c r="AW592"/>
  <c r="AS593" s="1"/>
  <c r="AU592"/>
  <c r="AT592" s="1"/>
  <c r="U594"/>
  <c r="Q595" s="1"/>
  <c r="S594"/>
  <c r="R594" s="1"/>
  <c r="BK592"/>
  <c r="BG593" s="1"/>
  <c r="BI592"/>
  <c r="BH592" s="1"/>
  <c r="E594"/>
  <c r="D594" s="1"/>
  <c r="G594"/>
  <c r="C595" s="1"/>
  <c r="BR603" l="1"/>
  <c r="BN604" s="1"/>
  <c r="BP603"/>
  <c r="BO603" s="1"/>
  <c r="BD596"/>
  <c r="AZ597" s="1"/>
  <c r="BB596"/>
  <c r="BA596" s="1"/>
  <c r="AP596"/>
  <c r="AL597" s="1"/>
  <c r="AN596"/>
  <c r="AM596" s="1"/>
  <c r="Z596"/>
  <c r="Y596" s="1"/>
  <c r="AB596"/>
  <c r="X597" s="1"/>
  <c r="N596"/>
  <c r="J597" s="1"/>
  <c r="L596"/>
  <c r="K596" s="1"/>
  <c r="S595"/>
  <c r="R595" s="1"/>
  <c r="U595"/>
  <c r="Q596" s="1"/>
  <c r="AW593"/>
  <c r="AS594" s="1"/>
  <c r="AU593"/>
  <c r="AT593" s="1"/>
  <c r="BK593"/>
  <c r="BG594" s="1"/>
  <c r="BI593"/>
  <c r="BH593" s="1"/>
  <c r="G595"/>
  <c r="C596" s="1"/>
  <c r="E595"/>
  <c r="D595" s="1"/>
  <c r="AI595"/>
  <c r="AE596" s="1"/>
  <c r="AG595"/>
  <c r="AF595" s="1"/>
  <c r="BP604" l="1"/>
  <c r="BO604" s="1"/>
  <c r="BR604"/>
  <c r="BN605" s="1"/>
  <c r="BD597"/>
  <c r="AZ598" s="1"/>
  <c r="BB597"/>
  <c r="BA597" s="1"/>
  <c r="AP597"/>
  <c r="AL598" s="1"/>
  <c r="AN597"/>
  <c r="AM597" s="1"/>
  <c r="Z597"/>
  <c r="Y597" s="1"/>
  <c r="AB597"/>
  <c r="X598" s="1"/>
  <c r="N597"/>
  <c r="J598" s="1"/>
  <c r="L597"/>
  <c r="K597" s="1"/>
  <c r="E596"/>
  <c r="D596" s="1"/>
  <c r="G596"/>
  <c r="C597" s="1"/>
  <c r="AW594"/>
  <c r="AS595" s="1"/>
  <c r="AU594"/>
  <c r="AT594" s="1"/>
  <c r="BK594"/>
  <c r="BG595" s="1"/>
  <c r="BI594"/>
  <c r="BH594" s="1"/>
  <c r="U596"/>
  <c r="Q597" s="1"/>
  <c r="S596"/>
  <c r="R596" s="1"/>
  <c r="AI596"/>
  <c r="AE597" s="1"/>
  <c r="AG596"/>
  <c r="AF596" s="1"/>
  <c r="BR605" l="1"/>
  <c r="BN606" s="1"/>
  <c r="BP605"/>
  <c r="BO605" s="1"/>
  <c r="BD598"/>
  <c r="AZ599" s="1"/>
  <c r="BB598"/>
  <c r="BA598" s="1"/>
  <c r="AN598"/>
  <c r="AM598" s="1"/>
  <c r="AP598"/>
  <c r="AL599" s="1"/>
  <c r="AB598"/>
  <c r="X599" s="1"/>
  <c r="Z598"/>
  <c r="Y598" s="1"/>
  <c r="N598"/>
  <c r="J599" s="1"/>
  <c r="L598"/>
  <c r="K598" s="1"/>
  <c r="U597"/>
  <c r="Q598" s="1"/>
  <c r="S597"/>
  <c r="R597" s="1"/>
  <c r="AW595"/>
  <c r="AS596" s="1"/>
  <c r="AU595"/>
  <c r="AT595" s="1"/>
  <c r="BK595"/>
  <c r="BG596" s="1"/>
  <c r="BI595"/>
  <c r="BH595" s="1"/>
  <c r="G597"/>
  <c r="C598" s="1"/>
  <c r="E597"/>
  <c r="D597" s="1"/>
  <c r="AI597"/>
  <c r="AE598" s="1"/>
  <c r="AG597"/>
  <c r="AF597" s="1"/>
  <c r="BR606" l="1"/>
  <c r="BP606"/>
  <c r="BO606" s="1"/>
  <c r="BD599"/>
  <c r="AZ600" s="1"/>
  <c r="BB599"/>
  <c r="BA599" s="1"/>
  <c r="AP599"/>
  <c r="AL600" s="1"/>
  <c r="AN599"/>
  <c r="AM599" s="1"/>
  <c r="AB599"/>
  <c r="X600" s="1"/>
  <c r="Z599"/>
  <c r="Y599" s="1"/>
  <c r="N599"/>
  <c r="J600" s="1"/>
  <c r="L599"/>
  <c r="K599" s="1"/>
  <c r="G598"/>
  <c r="C599" s="1"/>
  <c r="E598"/>
  <c r="D598" s="1"/>
  <c r="BK596"/>
  <c r="BG597" s="1"/>
  <c r="BI596"/>
  <c r="BH596" s="1"/>
  <c r="AW596"/>
  <c r="AS597" s="1"/>
  <c r="AU596"/>
  <c r="AT596" s="1"/>
  <c r="AI598"/>
  <c r="AE599" s="1"/>
  <c r="AG598"/>
  <c r="AF598" s="1"/>
  <c r="U598"/>
  <c r="Q599" s="1"/>
  <c r="S598"/>
  <c r="R598" s="1"/>
  <c r="BD600" l="1"/>
  <c r="AZ601" s="1"/>
  <c r="BB600"/>
  <c r="BA600" s="1"/>
  <c r="AP600"/>
  <c r="AL601" s="1"/>
  <c r="AN600"/>
  <c r="AM600" s="1"/>
  <c r="AB600"/>
  <c r="X601" s="1"/>
  <c r="Z600"/>
  <c r="Y600" s="1"/>
  <c r="N600"/>
  <c r="J601" s="1"/>
  <c r="L600"/>
  <c r="K600" s="1"/>
  <c r="BK597"/>
  <c r="BG598" s="1"/>
  <c r="BI597"/>
  <c r="BH597" s="1"/>
  <c r="AI599"/>
  <c r="AE600" s="1"/>
  <c r="AG599"/>
  <c r="AF599" s="1"/>
  <c r="AW597"/>
  <c r="AS598" s="1"/>
  <c r="AU597"/>
  <c r="AT597" s="1"/>
  <c r="U599"/>
  <c r="Q600" s="1"/>
  <c r="S599"/>
  <c r="R599" s="1"/>
  <c r="E599"/>
  <c r="D599" s="1"/>
  <c r="G599"/>
  <c r="C600" s="1"/>
  <c r="BB601" l="1"/>
  <c r="BA601" s="1"/>
  <c r="BD601"/>
  <c r="AZ602" s="1"/>
  <c r="AN601"/>
  <c r="AM601" s="1"/>
  <c r="AP601"/>
  <c r="AL602" s="1"/>
  <c r="AB601"/>
  <c r="X602" s="1"/>
  <c r="Z601"/>
  <c r="Y601" s="1"/>
  <c r="N601"/>
  <c r="J602" s="1"/>
  <c r="L601"/>
  <c r="K601" s="1"/>
  <c r="U600"/>
  <c r="Q601" s="1"/>
  <c r="S600"/>
  <c r="R600" s="1"/>
  <c r="AW598"/>
  <c r="AS599" s="1"/>
  <c r="AU598"/>
  <c r="AT598" s="1"/>
  <c r="AI600"/>
  <c r="AE601" s="1"/>
  <c r="AG600"/>
  <c r="AF600" s="1"/>
  <c r="E600"/>
  <c r="D600" s="1"/>
  <c r="G600"/>
  <c r="C601" s="1"/>
  <c r="BK598"/>
  <c r="BG599" s="1"/>
  <c r="BI598"/>
  <c r="BH598" s="1"/>
  <c r="BD602" l="1"/>
  <c r="AZ603" s="1"/>
  <c r="BB602"/>
  <c r="BA602" s="1"/>
  <c r="AP602"/>
  <c r="AL603" s="1"/>
  <c r="AN602"/>
  <c r="AM602" s="1"/>
  <c r="AB602"/>
  <c r="X603" s="1"/>
  <c r="Z602"/>
  <c r="Y602" s="1"/>
  <c r="N602"/>
  <c r="J603" s="1"/>
  <c r="L602"/>
  <c r="K602" s="1"/>
  <c r="G601"/>
  <c r="C602" s="1"/>
  <c r="E601"/>
  <c r="D601" s="1"/>
  <c r="AI601"/>
  <c r="AE602" s="1"/>
  <c r="AG601"/>
  <c r="AF601" s="1"/>
  <c r="AW599"/>
  <c r="AS600" s="1"/>
  <c r="AU599"/>
  <c r="AT599" s="1"/>
  <c r="BK599"/>
  <c r="BG600" s="1"/>
  <c r="BI599"/>
  <c r="BH599" s="1"/>
  <c r="U601"/>
  <c r="Q602" s="1"/>
  <c r="S601"/>
  <c r="R601" s="1"/>
  <c r="BD603" l="1"/>
  <c r="AZ604" s="1"/>
  <c r="BB603"/>
  <c r="BA603" s="1"/>
  <c r="AP603"/>
  <c r="AL604" s="1"/>
  <c r="AN603"/>
  <c r="AM603" s="1"/>
  <c r="AB603"/>
  <c r="X604" s="1"/>
  <c r="Z603"/>
  <c r="Y603" s="1"/>
  <c r="L603"/>
  <c r="K603" s="1"/>
  <c r="N603"/>
  <c r="J604" s="1"/>
  <c r="AI602"/>
  <c r="AE603" s="1"/>
  <c r="AG602"/>
  <c r="AF602" s="1"/>
  <c r="BK600"/>
  <c r="BG601" s="1"/>
  <c r="BI600"/>
  <c r="BH600" s="1"/>
  <c r="AW600"/>
  <c r="AS601" s="1"/>
  <c r="AU600"/>
  <c r="AT600" s="1"/>
  <c r="U602"/>
  <c r="Q603" s="1"/>
  <c r="S602"/>
  <c r="R602" s="1"/>
  <c r="E602"/>
  <c r="D602" s="1"/>
  <c r="G602"/>
  <c r="C603" s="1"/>
  <c r="BD604" l="1"/>
  <c r="AZ605" s="1"/>
  <c r="BB604"/>
  <c r="BA604" s="1"/>
  <c r="AP604"/>
  <c r="AL605" s="1"/>
  <c r="AN604"/>
  <c r="AM604" s="1"/>
  <c r="Z604"/>
  <c r="Y604" s="1"/>
  <c r="AB604"/>
  <c r="X605" s="1"/>
  <c r="N604"/>
  <c r="J605" s="1"/>
  <c r="L604"/>
  <c r="K604" s="1"/>
  <c r="U603"/>
  <c r="Q604" s="1"/>
  <c r="S603"/>
  <c r="R603" s="1"/>
  <c r="AW601"/>
  <c r="AS602" s="1"/>
  <c r="AU601"/>
  <c r="AT601" s="1"/>
  <c r="BK601"/>
  <c r="BG602" s="1"/>
  <c r="BI601"/>
  <c r="BH601" s="1"/>
  <c r="G603"/>
  <c r="C604" s="1"/>
  <c r="E603"/>
  <c r="D603" s="1"/>
  <c r="AI603"/>
  <c r="AE604" s="1"/>
  <c r="AG603"/>
  <c r="AF603" s="1"/>
  <c r="BB605" l="1"/>
  <c r="BA605" s="1"/>
  <c r="BD605"/>
  <c r="AZ606" s="1"/>
  <c r="AP605"/>
  <c r="AL606" s="1"/>
  <c r="AN605"/>
  <c r="AM605" s="1"/>
  <c r="AB605"/>
  <c r="X606" s="1"/>
  <c r="Z605"/>
  <c r="Y605" s="1"/>
  <c r="N605"/>
  <c r="J606" s="1"/>
  <c r="L605"/>
  <c r="K605" s="1"/>
  <c r="E604"/>
  <c r="D604" s="1"/>
  <c r="G604"/>
  <c r="C605" s="1"/>
  <c r="BK602"/>
  <c r="BG603" s="1"/>
  <c r="BI602"/>
  <c r="BH602" s="1"/>
  <c r="AW602"/>
  <c r="AS603" s="1"/>
  <c r="AU602"/>
  <c r="AT602" s="1"/>
  <c r="AI604"/>
  <c r="AE605" s="1"/>
  <c r="AG604"/>
  <c r="AF604" s="1"/>
  <c r="U604"/>
  <c r="Q605" s="1"/>
  <c r="S604"/>
  <c r="R604" s="1"/>
  <c r="BD606" l="1"/>
  <c r="BB606"/>
  <c r="BA606" s="1"/>
  <c r="AP606"/>
  <c r="AN606"/>
  <c r="AM606" s="1"/>
  <c r="AB606"/>
  <c r="Z606"/>
  <c r="Y606" s="1"/>
  <c r="L606"/>
  <c r="K606" s="1"/>
  <c r="N606"/>
  <c r="BK603"/>
  <c r="BG604" s="1"/>
  <c r="BI603"/>
  <c r="BH603" s="1"/>
  <c r="G605"/>
  <c r="C606" s="1"/>
  <c r="E605"/>
  <c r="D605" s="1"/>
  <c r="AI605"/>
  <c r="AE606" s="1"/>
  <c r="AG605"/>
  <c r="AF605" s="1"/>
  <c r="AW603"/>
  <c r="AS604" s="1"/>
  <c r="AU603"/>
  <c r="AT603" s="1"/>
  <c r="U605"/>
  <c r="Q606" s="1"/>
  <c r="S605"/>
  <c r="R605" s="1"/>
  <c r="AW604" l="1"/>
  <c r="AS605" s="1"/>
  <c r="AU604"/>
  <c r="AT604" s="1"/>
  <c r="AI606"/>
  <c r="AG606"/>
  <c r="AF606" s="1"/>
  <c r="G606"/>
  <c r="E606"/>
  <c r="D606" s="1"/>
  <c r="S606"/>
  <c r="R606" s="1"/>
  <c r="U606"/>
  <c r="BK604"/>
  <c r="BG605" s="1"/>
  <c r="BI604"/>
  <c r="BH604" s="1"/>
  <c r="AC83" i="5" l="1"/>
  <c r="AD83"/>
  <c r="AE83"/>
  <c r="AF83"/>
  <c r="AG83"/>
  <c r="AB83" i="1"/>
  <c r="AC83"/>
  <c r="AD83"/>
  <c r="AE83"/>
  <c r="AF83"/>
  <c r="AB83" i="6"/>
  <c r="AC83"/>
  <c r="AD83"/>
  <c r="AE83"/>
  <c r="AF83"/>
  <c r="BK605" i="12"/>
  <c r="BG606" s="1"/>
  <c r="BI605"/>
  <c r="BH605" s="1"/>
  <c r="AW605"/>
  <c r="AS606" s="1"/>
  <c r="AU605"/>
  <c r="AT605" s="1"/>
  <c r="AC88" i="1" l="1"/>
  <c r="AC90" s="1"/>
  <c r="AC94" s="1"/>
  <c r="AC95" s="1"/>
  <c r="AC98" s="1"/>
  <c r="AC22" i="8" s="1"/>
  <c r="AC101" i="1"/>
  <c r="AC102"/>
  <c r="AC103"/>
  <c r="AD88"/>
  <c r="AD90" s="1"/>
  <c r="AD94" s="1"/>
  <c r="AD95" s="1"/>
  <c r="AD99" s="1"/>
  <c r="AD29" i="8" s="1"/>
  <c r="AD101" i="1"/>
  <c r="AD102"/>
  <c r="AD103"/>
  <c r="AE88" i="6"/>
  <c r="AE101"/>
  <c r="AE102"/>
  <c r="AE103"/>
  <c r="AB101" i="1"/>
  <c r="AB102"/>
  <c r="AB103"/>
  <c r="AD88" i="6"/>
  <c r="AD101"/>
  <c r="AD102"/>
  <c r="AD103"/>
  <c r="AG88" i="5"/>
  <c r="AG90" s="1"/>
  <c r="AG94" s="1"/>
  <c r="AG101"/>
  <c r="AG102"/>
  <c r="AG103"/>
  <c r="AC88" i="6"/>
  <c r="AC101"/>
  <c r="AC102"/>
  <c r="AC103"/>
  <c r="AF88" i="5"/>
  <c r="AF90" s="1"/>
  <c r="AF94" s="1"/>
  <c r="AF95" s="1"/>
  <c r="AF98" s="1"/>
  <c r="AF23" i="8" s="1"/>
  <c r="AF101" i="5"/>
  <c r="AF102"/>
  <c r="AF103"/>
  <c r="AF88" i="6"/>
  <c r="AF90" s="1"/>
  <c r="AF94" s="1"/>
  <c r="AF95" s="1"/>
  <c r="AF101"/>
  <c r="AF102"/>
  <c r="AF103"/>
  <c r="AB101"/>
  <c r="Y101" s="1"/>
  <c r="AB102"/>
  <c r="Y102" s="1"/>
  <c r="AB103"/>
  <c r="AE88" i="5"/>
  <c r="AE90" s="1"/>
  <c r="AE94" s="1"/>
  <c r="AE95" s="1"/>
  <c r="AE99" s="1"/>
  <c r="AE30" i="8" s="1"/>
  <c r="AE101" i="5"/>
  <c r="AE102"/>
  <c r="AE103"/>
  <c r="AF88" i="1"/>
  <c r="AF90" s="1"/>
  <c r="AF94" s="1"/>
  <c r="AF95" s="1"/>
  <c r="AF98" s="1"/>
  <c r="AF22" i="8" s="1"/>
  <c r="AF101" i="1"/>
  <c r="AF102"/>
  <c r="AF103"/>
  <c r="AD88" i="5"/>
  <c r="AD90" s="1"/>
  <c r="AD94" s="1"/>
  <c r="AD95" s="1"/>
  <c r="AD99" s="1"/>
  <c r="AD30" i="8" s="1"/>
  <c r="AD101" i="5"/>
  <c r="AD102"/>
  <c r="AD103"/>
  <c r="AE88" i="1"/>
  <c r="AE90" s="1"/>
  <c r="AE94" s="1"/>
  <c r="AE95" s="1"/>
  <c r="AE98" s="1"/>
  <c r="AE22" i="8" s="1"/>
  <c r="AE101" i="1"/>
  <c r="AE102"/>
  <c r="AE103"/>
  <c r="AC101" i="5"/>
  <c r="Y101" s="1"/>
  <c r="AC102"/>
  <c r="AC103"/>
  <c r="AC99" i="1"/>
  <c r="AC29" i="8" s="1"/>
  <c r="AE90" i="6"/>
  <c r="AE94" s="1"/>
  <c r="AE95" s="1"/>
  <c r="AB88" i="1"/>
  <c r="X83"/>
  <c r="AD90" i="6"/>
  <c r="AD94" s="1"/>
  <c r="AD95" s="1"/>
  <c r="AC90"/>
  <c r="AC94" s="1"/>
  <c r="AC95" s="1"/>
  <c r="X83"/>
  <c r="AB88"/>
  <c r="BK606" i="12"/>
  <c r="BI606"/>
  <c r="BH606" s="1"/>
  <c r="AD98" i="1"/>
  <c r="AD22" i="8" s="1"/>
  <c r="AW606" i="12"/>
  <c r="AU606"/>
  <c r="AT606" s="1"/>
  <c r="AC88" i="5"/>
  <c r="X83"/>
  <c r="AE99" i="1" l="1"/>
  <c r="AE29" i="8" s="1"/>
  <c r="Y103" i="6"/>
  <c r="Y103" i="1"/>
  <c r="AE98" i="5"/>
  <c r="AE23" i="8" s="1"/>
  <c r="Y102" i="5"/>
  <c r="Y102" i="1"/>
  <c r="AD98" i="5"/>
  <c r="AD23" i="8" s="1"/>
  <c r="Y101" i="1"/>
  <c r="AF99"/>
  <c r="AF29" i="8" s="1"/>
  <c r="AF99" i="5"/>
  <c r="AF30" i="8" s="1"/>
  <c r="Y103" i="5"/>
  <c r="X88" i="6"/>
  <c r="AB90"/>
  <c r="X88" i="1"/>
  <c r="AB90"/>
  <c r="AE98" i="6"/>
  <c r="AE21" i="8" s="1"/>
  <c r="AE99" i="6"/>
  <c r="AE28" i="8" s="1"/>
  <c r="X88" i="5"/>
  <c r="AC90"/>
  <c r="AC83" i="10"/>
  <c r="AD83"/>
  <c r="AE83"/>
  <c r="AF83"/>
  <c r="AG83"/>
  <c r="AC83" i="11"/>
  <c r="AD83"/>
  <c r="AE83"/>
  <c r="AF83"/>
  <c r="AG83"/>
  <c r="AC98" i="6"/>
  <c r="AC21" i="8" s="1"/>
  <c r="AC99" i="6"/>
  <c r="AC28" i="8" s="1"/>
  <c r="AF99" i="6"/>
  <c r="AF28" i="8" s="1"/>
  <c r="AF98" i="6"/>
  <c r="AF21" i="8" s="1"/>
  <c r="AD99" i="6"/>
  <c r="AD28" i="8" s="1"/>
  <c r="AD98" i="6"/>
  <c r="AD21" i="8" s="1"/>
  <c r="AE88" i="11" l="1"/>
  <c r="AE90" s="1"/>
  <c r="AE94" s="1"/>
  <c r="AE95" s="1"/>
  <c r="AE101"/>
  <c r="AE102"/>
  <c r="AE103"/>
  <c r="AD88"/>
  <c r="AD90" s="1"/>
  <c r="AD94" s="1"/>
  <c r="AD95" s="1"/>
  <c r="AD99" s="1"/>
  <c r="AD32" i="8" s="1"/>
  <c r="AD101" i="11"/>
  <c r="AD102"/>
  <c r="AD103"/>
  <c r="AC101"/>
  <c r="AC102"/>
  <c r="AC103"/>
  <c r="AG88" i="10"/>
  <c r="AG90" s="1"/>
  <c r="AG94" s="1"/>
  <c r="AG101"/>
  <c r="AG102"/>
  <c r="AG103"/>
  <c r="AF88"/>
  <c r="AF90" s="1"/>
  <c r="AF94" s="1"/>
  <c r="AF101"/>
  <c r="AF102"/>
  <c r="AF103"/>
  <c r="AE88"/>
  <c r="AE90" s="1"/>
  <c r="AE94" s="1"/>
  <c r="AE95" s="1"/>
  <c r="AE99" s="1"/>
  <c r="AE31" i="8" s="1"/>
  <c r="AE101" i="10"/>
  <c r="AE102"/>
  <c r="AE103"/>
  <c r="AG88" i="11"/>
  <c r="AG90" s="1"/>
  <c r="AG94" s="1"/>
  <c r="AG101"/>
  <c r="AG102"/>
  <c r="AG103"/>
  <c r="AD88" i="10"/>
  <c r="AD90" s="1"/>
  <c r="AD94" s="1"/>
  <c r="AD95" s="1"/>
  <c r="AD98" s="1"/>
  <c r="AD24" i="8" s="1"/>
  <c r="AD101" i="10"/>
  <c r="AD102"/>
  <c r="AD103"/>
  <c r="AF88" i="11"/>
  <c r="AF90" s="1"/>
  <c r="AF94" s="1"/>
  <c r="AF101"/>
  <c r="AF102"/>
  <c r="AF103"/>
  <c r="AC101" i="10"/>
  <c r="AC102"/>
  <c r="Y102" s="1"/>
  <c r="AC103"/>
  <c r="AC88" i="11"/>
  <c r="X83"/>
  <c r="AF95" i="10"/>
  <c r="AB94" i="1"/>
  <c r="X90"/>
  <c r="AB94" i="6"/>
  <c r="X90"/>
  <c r="AF95" i="11"/>
  <c r="AC88" i="10"/>
  <c r="X83"/>
  <c r="AE98" i="11"/>
  <c r="AE25" i="8" s="1"/>
  <c r="AE99" i="11"/>
  <c r="AE32" i="8" s="1"/>
  <c r="AC94" i="5"/>
  <c r="X90"/>
  <c r="AE98" i="10" l="1"/>
  <c r="AE24" i="8" s="1"/>
  <c r="AE26" s="1"/>
  <c r="AE59" s="1"/>
  <c r="AD98" i="11"/>
  <c r="AD25" i="8" s="1"/>
  <c r="AD26"/>
  <c r="AE33"/>
  <c r="AD99" i="10"/>
  <c r="AD31" i="8" s="1"/>
  <c r="AD33" s="1"/>
  <c r="Y103" i="10"/>
  <c r="Y103" i="11"/>
  <c r="Y102"/>
  <c r="Y101" i="10"/>
  <c r="Y101" i="11"/>
  <c r="AF98"/>
  <c r="AF25" i="8" s="1"/>
  <c r="AF99" i="11"/>
  <c r="AF32" i="8" s="1"/>
  <c r="X88" i="11"/>
  <c r="AC90"/>
  <c r="AC95" i="5"/>
  <c r="X9"/>
  <c r="I45" i="2" s="1"/>
  <c r="H5" i="13" s="1"/>
  <c r="H8" s="1"/>
  <c r="X13" i="5"/>
  <c r="AC96"/>
  <c r="X94"/>
  <c r="X12"/>
  <c r="I48" i="2" s="1"/>
  <c r="AB95" i="6"/>
  <c r="X12"/>
  <c r="E48" i="2" s="1"/>
  <c r="X9" i="6"/>
  <c r="E45" i="2" s="1"/>
  <c r="D5" i="13" s="1"/>
  <c r="D8" s="1"/>
  <c r="X94" i="6"/>
  <c r="X13"/>
  <c r="AB96"/>
  <c r="AD59" i="8"/>
  <c r="X88" i="10"/>
  <c r="AC90"/>
  <c r="AB95" i="1"/>
  <c r="X13"/>
  <c r="X12"/>
  <c r="G48" i="2" s="1"/>
  <c r="X94" i="1"/>
  <c r="X9"/>
  <c r="G45" i="2" s="1"/>
  <c r="F5" i="13" s="1"/>
  <c r="F8" s="1"/>
  <c r="AB96" i="1"/>
  <c r="AF99" i="10"/>
  <c r="AF31" i="8" s="1"/>
  <c r="AF98" i="10"/>
  <c r="AF24" i="8" s="1"/>
  <c r="AF26" l="1"/>
  <c r="AF59" s="1"/>
  <c r="AC96" i="1"/>
  <c r="AD96" s="1"/>
  <c r="AE96" s="1"/>
  <c r="AF96" s="1"/>
  <c r="AC96" i="6"/>
  <c r="AD96" s="1"/>
  <c r="AE96" s="1"/>
  <c r="AF96" s="1"/>
  <c r="AD96" i="5"/>
  <c r="AE96" s="1"/>
  <c r="AF96" s="1"/>
  <c r="AG96" s="1"/>
  <c r="AE65" i="8"/>
  <c r="AE64"/>
  <c r="E49" i="2"/>
  <c r="X14" i="6"/>
  <c r="E50" i="2" s="1"/>
  <c r="X14" i="5"/>
  <c r="I50" i="2" s="1"/>
  <c r="I49"/>
  <c r="AC99" i="5"/>
  <c r="AC98"/>
  <c r="X95"/>
  <c r="AD64" i="8"/>
  <c r="AD65"/>
  <c r="X14" i="1"/>
  <c r="G50" i="2" s="1"/>
  <c r="G49"/>
  <c r="AC94" i="11"/>
  <c r="X90"/>
  <c r="AB99" i="1"/>
  <c r="AB98"/>
  <c r="X95"/>
  <c r="AC94" i="10"/>
  <c r="X90"/>
  <c r="AF33" i="8"/>
  <c r="AB99" i="6"/>
  <c r="AB98"/>
  <c r="X95"/>
  <c r="AB22" i="8" l="1"/>
  <c r="X22" s="1"/>
  <c r="X98" i="1"/>
  <c r="AC23" i="8"/>
  <c r="X98" i="5"/>
  <c r="X15"/>
  <c r="I51" i="2" s="1"/>
  <c r="AC95" i="11"/>
  <c r="X12"/>
  <c r="M48" i="2" s="1"/>
  <c r="X9" i="11"/>
  <c r="M45" i="2" s="1"/>
  <c r="L5" i="13" s="1"/>
  <c r="L8" s="1"/>
  <c r="X13" i="11"/>
  <c r="X94"/>
  <c r="AC96"/>
  <c r="X15" i="6"/>
  <c r="E51" i="2" s="1"/>
  <c r="AD41" i="8"/>
  <c r="AB28"/>
  <c r="X99" i="6"/>
  <c r="AB21" i="8"/>
  <c r="X98" i="6"/>
  <c r="AC95" i="10"/>
  <c r="X9"/>
  <c r="K45" i="2" s="1"/>
  <c r="J5" i="13" s="1"/>
  <c r="J8" s="1"/>
  <c r="X12" i="10"/>
  <c r="K48" i="2" s="1"/>
  <c r="AC96" i="10"/>
  <c r="X13"/>
  <c r="X94"/>
  <c r="AF65" i="8"/>
  <c r="AF64"/>
  <c r="X15" i="1"/>
  <c r="G51" i="2" s="1"/>
  <c r="AE41" i="8"/>
  <c r="AB29"/>
  <c r="X29" s="1"/>
  <c r="X99" i="1"/>
  <c r="AC30" i="8"/>
  <c r="X99" i="5"/>
  <c r="AE47" i="8" l="1"/>
  <c r="AC98" i="10"/>
  <c r="AC99"/>
  <c r="X95"/>
  <c r="AD96" i="11"/>
  <c r="AE96" s="1"/>
  <c r="AF96" s="1"/>
  <c r="AG96" s="1"/>
  <c r="AF41" i="8"/>
  <c r="AB26"/>
  <c r="X21"/>
  <c r="X14" i="11"/>
  <c r="M50" i="2" s="1"/>
  <c r="M49"/>
  <c r="X23" i="8"/>
  <c r="X14" i="10"/>
  <c r="K50" i="2" s="1"/>
  <c r="K49"/>
  <c r="AB33" i="8"/>
  <c r="X28"/>
  <c r="X30"/>
  <c r="AD96" i="10"/>
  <c r="AE96" s="1"/>
  <c r="AF96" s="1"/>
  <c r="AG96" s="1"/>
  <c r="AD47" i="8"/>
  <c r="AC99" i="11"/>
  <c r="AC98"/>
  <c r="X95"/>
  <c r="X15" i="10" l="1"/>
  <c r="K51" i="2" s="1"/>
  <c r="AF47" i="8"/>
  <c r="AC31"/>
  <c r="X99" i="10"/>
  <c r="AC25" i="8"/>
  <c r="X25" s="1"/>
  <c r="X98" i="11"/>
  <c r="AB59" i="8"/>
  <c r="AC24"/>
  <c r="X98" i="10"/>
  <c r="X15" i="11"/>
  <c r="M51" i="2" s="1"/>
  <c r="AC32" i="8"/>
  <c r="X32" s="1"/>
  <c r="X99" i="11"/>
  <c r="AB64" i="8" l="1"/>
  <c r="AB65"/>
  <c r="X31"/>
  <c r="AC33"/>
  <c r="X24"/>
  <c r="AC26"/>
  <c r="AB60"/>
  <c r="AB61" s="1"/>
  <c r="AC57" s="1"/>
  <c r="AC59" l="1"/>
  <c r="X26"/>
  <c r="X33"/>
  <c r="AC58"/>
  <c r="AB68"/>
  <c r="AB69"/>
  <c r="AB41"/>
  <c r="AC60" l="1"/>
  <c r="AC69" s="1"/>
  <c r="AB47"/>
  <c r="AC64"/>
  <c r="AC65"/>
  <c r="X59"/>
  <c r="AB42"/>
  <c r="AB71"/>
  <c r="AC61" l="1"/>
  <c r="AD57" s="1"/>
  <c r="AC68"/>
  <c r="AC71" s="1"/>
  <c r="AC41"/>
  <c r="X64"/>
  <c r="X11" s="1"/>
  <c r="E15" i="2" s="1"/>
  <c r="AB74" i="8"/>
  <c r="AB75"/>
  <c r="AB48"/>
  <c r="AC42"/>
  <c r="AC48" s="1"/>
  <c r="AD58"/>
  <c r="AD60" s="1"/>
  <c r="X65"/>
  <c r="X10" s="1"/>
  <c r="E14" i="2" s="1"/>
  <c r="AD69" i="8" l="1"/>
  <c r="AD68"/>
  <c r="AC74"/>
  <c r="AC75"/>
  <c r="AC79" s="1"/>
  <c r="AC83" s="1"/>
  <c r="AD61"/>
  <c r="AE57" s="1"/>
  <c r="AC47"/>
  <c r="X47" s="1"/>
  <c r="X41"/>
  <c r="AB79"/>
  <c r="AB43"/>
  <c r="AB78"/>
  <c r="E25" i="2"/>
  <c r="AE58" i="8" l="1"/>
  <c r="AE60" s="1"/>
  <c r="AB49"/>
  <c r="AB44"/>
  <c r="AB82"/>
  <c r="AB83"/>
  <c r="AC43"/>
  <c r="AC78"/>
  <c r="AC82" s="1"/>
  <c r="AD42"/>
  <c r="AD71"/>
  <c r="AE61" l="1"/>
  <c r="AF57" s="1"/>
  <c r="AF58" s="1"/>
  <c r="X58" s="1"/>
  <c r="AD48"/>
  <c r="AD74"/>
  <c r="AD75"/>
  <c r="AB50"/>
  <c r="AB45"/>
  <c r="AC49"/>
  <c r="AC44"/>
  <c r="AE68"/>
  <c r="AE69"/>
  <c r="AC45" l="1"/>
  <c r="AF60"/>
  <c r="AF68" s="1"/>
  <c r="X68" s="1"/>
  <c r="AB51"/>
  <c r="AE42"/>
  <c r="AE71"/>
  <c r="AD79"/>
  <c r="AC50"/>
  <c r="AD43"/>
  <c r="AD78"/>
  <c r="AF61" l="1"/>
  <c r="X60"/>
  <c r="AF69"/>
  <c r="X69" s="1"/>
  <c r="AD83"/>
  <c r="AD82"/>
  <c r="AE48"/>
  <c r="AF42"/>
  <c r="AF71"/>
  <c r="AD49"/>
  <c r="AD44"/>
  <c r="AC51"/>
  <c r="AB52"/>
  <c r="AE74"/>
  <c r="AE75"/>
  <c r="AE79" l="1"/>
  <c r="AD50"/>
  <c r="AD51" s="1"/>
  <c r="AD45"/>
  <c r="AC52"/>
  <c r="AE43"/>
  <c r="AE78"/>
  <c r="AF74"/>
  <c r="AF75"/>
  <c r="AF79" s="1"/>
  <c r="AF83" s="1"/>
  <c r="AF48"/>
  <c r="X48" s="1"/>
  <c r="X42"/>
  <c r="AE83" l="1"/>
  <c r="X83" s="1"/>
  <c r="X79"/>
  <c r="X12" s="1"/>
  <c r="X75"/>
  <c r="AF43"/>
  <c r="AF78"/>
  <c r="AF82" s="1"/>
  <c r="X74"/>
  <c r="AE82"/>
  <c r="AE49"/>
  <c r="AE44"/>
  <c r="AE45" s="1"/>
  <c r="AD52"/>
  <c r="X82" l="1"/>
  <c r="AF49"/>
  <c r="X49" s="1"/>
  <c r="AF44"/>
  <c r="AF45" s="1"/>
  <c r="AE50"/>
  <c r="AE51" s="1"/>
  <c r="X8"/>
  <c r="E12" i="2" s="1"/>
  <c r="X44" i="8"/>
  <c r="X43"/>
  <c r="E16" i="2"/>
  <c r="X15" i="8"/>
  <c r="E19" i="2" s="1"/>
  <c r="X78" i="8"/>
  <c r="X13" s="1"/>
  <c r="E17" i="2" s="1"/>
  <c r="AF50" i="8" l="1"/>
  <c r="X50" s="1"/>
  <c r="AE52"/>
  <c r="AF51" l="1"/>
  <c r="X51" l="1"/>
  <c r="X9"/>
  <c r="E13" i="2" s="1"/>
  <c r="AF52" i="8"/>
</calcChain>
</file>

<file path=xl/sharedStrings.xml><?xml version="1.0" encoding="utf-8"?>
<sst xmlns="http://schemas.openxmlformats.org/spreadsheetml/2006/main" count="949" uniqueCount="285">
  <si>
    <t>TOTAL</t>
  </si>
  <si>
    <t>$</t>
  </si>
  <si>
    <t>#</t>
  </si>
  <si>
    <t>Ref</t>
  </si>
  <si>
    <t>%</t>
  </si>
  <si>
    <t>UNITS</t>
  </si>
  <si>
    <t>INPUT
(%, $, #)</t>
  </si>
  <si>
    <t>PROJECT YEAR</t>
  </si>
  <si>
    <t>YEAR END DATE</t>
  </si>
  <si>
    <t>YEAR</t>
  </si>
  <si>
    <t>Cumulative Capital Outstanding / (Distribution)</t>
  </si>
  <si>
    <t xml:space="preserve">Total / Year  </t>
  </si>
  <si>
    <r>
      <t xml:space="preserve">F U N D   </t>
    </r>
    <r>
      <rPr>
        <b/>
        <sz val="11"/>
        <color theme="6" tint="0.39997558519241921"/>
        <rFont val="Calibri"/>
        <family val="2"/>
        <scheme val="minor"/>
      </rPr>
      <t>L E V E L   O U T P U T S / I N P U T S</t>
    </r>
  </si>
  <si>
    <r>
      <t xml:space="preserve">P R O J E C T   </t>
    </r>
    <r>
      <rPr>
        <b/>
        <sz val="11"/>
        <color theme="6" tint="0.39997558519241921"/>
        <rFont val="Calibri"/>
        <family val="2"/>
        <scheme val="minor"/>
      </rPr>
      <t>L E V E L   O U T P U T S / I N P U T S</t>
    </r>
  </si>
  <si>
    <t>F U N D   C A S H   F L O W (Nominal)</t>
  </si>
  <si>
    <t>B A C K G R O U N D   C A L C U L A T I O N S (Nominal)</t>
  </si>
  <si>
    <t>INITIAL INVESTMENT</t>
  </si>
  <si>
    <t>GROSS REVENUE</t>
  </si>
  <si>
    <r>
      <t>ACCUMULATED CASH REQUIREMENTS</t>
    </r>
    <r>
      <rPr>
        <b/>
        <sz val="11"/>
        <color theme="4" tint="-0.249977111117893"/>
        <rFont val="Calibri"/>
        <family val="2"/>
        <scheme val="minor"/>
      </rPr>
      <t xml:space="preserve"> (A)</t>
    </r>
  </si>
  <si>
    <r>
      <t>NET FREE CASH FLOW</t>
    </r>
    <r>
      <rPr>
        <b/>
        <sz val="11"/>
        <color theme="6" tint="-0.249977111117893"/>
        <rFont val="Calibri"/>
        <family val="2"/>
        <scheme val="minor"/>
      </rPr>
      <t xml:space="preserve"> </t>
    </r>
    <r>
      <rPr>
        <b/>
        <sz val="11"/>
        <color theme="4" tint="-0.249977111117893"/>
        <rFont val="Calibri"/>
        <family val="2"/>
        <scheme val="minor"/>
      </rPr>
      <t>(B)</t>
    </r>
  </si>
  <si>
    <r>
      <t>CASH-ON-CASH MULTIPLE</t>
    </r>
    <r>
      <rPr>
        <b/>
        <sz val="11"/>
        <color theme="6" tint="-0.249977111117893"/>
        <rFont val="Calibri"/>
        <family val="2"/>
        <scheme val="minor"/>
      </rPr>
      <t xml:space="preserve"> </t>
    </r>
    <r>
      <rPr>
        <b/>
        <sz val="11"/>
        <color theme="4" tint="-0.249977111117893"/>
        <rFont val="Calibri"/>
        <family val="2"/>
        <scheme val="minor"/>
      </rPr>
      <t>(B / A)</t>
    </r>
  </si>
  <si>
    <t>PEAK CAPITAL OUTSTANDING</t>
  </si>
  <si>
    <t>CREDITS</t>
  </si>
  <si>
    <t>BEGINNING BALANCE</t>
  </si>
  <si>
    <t>CREDITS PRODUCED</t>
  </si>
  <si>
    <t>CREDITS SOLD</t>
  </si>
  <si>
    <t>ENDING BALANCE</t>
  </si>
  <si>
    <t>$/CREDIT</t>
  </si>
  <si>
    <t>REVENUE ESCALATOR</t>
  </si>
  <si>
    <t>COST ESCALATOR</t>
  </si>
  <si>
    <t>PROJECT A</t>
  </si>
  <si>
    <t>PROJECT B</t>
  </si>
  <si>
    <t>PROJECT C</t>
  </si>
  <si>
    <t>PROJECT D</t>
  </si>
  <si>
    <t>PROJECT E</t>
  </si>
  <si>
    <r>
      <t xml:space="preserve">A S S U M P T I O N S </t>
    </r>
    <r>
      <rPr>
        <i/>
        <sz val="11"/>
        <color theme="1"/>
        <rFont val="Calibri"/>
        <family val="2"/>
        <scheme val="minor"/>
      </rPr>
      <t>(NOMINAL)</t>
    </r>
  </si>
  <si>
    <r>
      <t xml:space="preserve">P R O J E C T   C A S H   F L O W </t>
    </r>
    <r>
      <rPr>
        <i/>
        <sz val="11"/>
        <color theme="1"/>
        <rFont val="Calibri"/>
        <family val="2"/>
        <scheme val="minor"/>
      </rPr>
      <t>(NOMINAL)</t>
    </r>
  </si>
  <si>
    <t>COST INPUTS:</t>
  </si>
  <si>
    <t>REVENUE INPUTS:</t>
  </si>
  <si>
    <t>OTHER TOTAL REVENUE / YEAR</t>
  </si>
  <si>
    <t># TOTAL CREDITS GENERATED / PROJECT</t>
  </si>
  <si>
    <t>BEGINNING CREDIT INVENTORY</t>
  </si>
  <si>
    <t>ENDING CREDIT INVENTORY (@END OF PROJECT)</t>
  </si>
  <si>
    <t>% OF RELEASED CREDITS SOLD / YEAR</t>
  </si>
  <si>
    <t>TOTAL CONSTRUCTION COSTS</t>
  </si>
  <si>
    <t>$ / CREDIT</t>
  </si>
  <si>
    <t>REVENUE</t>
  </si>
  <si>
    <t>CREDIT SALES REVENUE</t>
  </si>
  <si>
    <t>LESS: SALES COMMISSION</t>
  </si>
  <si>
    <t>LESS: TRANSACTION FEES</t>
  </si>
  <si>
    <t>OTHER REVENUE</t>
  </si>
  <si>
    <t>NET REVENUE</t>
  </si>
  <si>
    <t>CAPITAL COSTS</t>
  </si>
  <si>
    <t>FINANCING</t>
  </si>
  <si>
    <t>PRINCIPAL</t>
  </si>
  <si>
    <t>LOAN-TO-COST</t>
  </si>
  <si>
    <t>TERM (YRS)</t>
  </si>
  <si>
    <t>RATE</t>
  </si>
  <si>
    <t>FINANCING A (SENIOR DEBT)</t>
  </si>
  <si>
    <t>FINANCING B (MEZZANINE OR BRIDGE DEBT OR PREFERRED EQUITY)</t>
  </si>
  <si>
    <t>CONSTRUCTION COST</t>
  </si>
  <si>
    <t>RECURRING OPERATING COSTS</t>
  </si>
  <si>
    <t>MAINTENANCE</t>
  </si>
  <si>
    <t>MONITORING</t>
  </si>
  <si>
    <t>MARKETING</t>
  </si>
  <si>
    <t>MISCELLANEOUS</t>
  </si>
  <si>
    <t>NET PROJECT CASH FLOW</t>
  </si>
  <si>
    <t>TOTAL PROJECT EXPENSES</t>
  </si>
  <si>
    <t>PROJECT EXPENSES</t>
  </si>
  <si>
    <t>DEBT SERVICE</t>
  </si>
  <si>
    <t>SAMPLE MODEL: CHESAPEAKE BAY</t>
  </si>
  <si>
    <t>US ENVIRONMENTAL PROTECTION AGENCY</t>
  </si>
  <si>
    <t>ENVIRONMENTAL FINANCIAL ADVISORY BOARD</t>
  </si>
  <si>
    <t>MONTH</t>
  </si>
  <si>
    <t>BEGINNING
PRINCIPAL
AMOUNT</t>
  </si>
  <si>
    <t>ENDING
PRINCIPAL
MONTH</t>
  </si>
  <si>
    <t>FINANCING A</t>
  </si>
  <si>
    <t>FINANCING B</t>
  </si>
  <si>
    <t>PRINCIPAL
PORTION OF
DEBT SERVICE</t>
  </si>
  <si>
    <t>INTEREST
PORTION OF
DEBT SERVICE</t>
  </si>
  <si>
    <t>TOTAL
DEBT
SERVICE</t>
  </si>
  <si>
    <t>DEBT A</t>
  </si>
  <si>
    <t>DEBT B</t>
  </si>
  <si>
    <t>NET PROJECT CASH FLOW BEFORE FINANCING</t>
  </si>
  <si>
    <t>NET PROJECT CASH FLOW AFTER FINANCING</t>
  </si>
  <si>
    <t>LESS: OPERATING CASH RESERVE REQUIREMENTS</t>
  </si>
  <si>
    <t>DEBT PROCEEDS</t>
  </si>
  <si>
    <t>TOTAL EQUITY</t>
  </si>
  <si>
    <t>TOTAL PROJECT VALUE</t>
  </si>
  <si>
    <t>CLOSING &amp; ORIGINATION COST (% of BASE ACQUISITION COST)</t>
  </si>
  <si>
    <t>TOTAL CAPITALIZATION</t>
  </si>
  <si>
    <r>
      <rPr>
        <b/>
        <sz val="11"/>
        <color theme="1"/>
        <rFont val="Calibri"/>
        <family val="2"/>
        <scheme val="minor"/>
      </rPr>
      <t xml:space="preserve">NOMINAL PROJECT IRR </t>
    </r>
    <r>
      <rPr>
        <sz val="11"/>
        <color theme="1"/>
        <rFont val="Calibri"/>
        <family val="2"/>
        <scheme val="minor"/>
      </rPr>
      <t>(PRE-LEVERAGE)</t>
    </r>
  </si>
  <si>
    <r>
      <rPr>
        <b/>
        <sz val="11"/>
        <color theme="1"/>
        <rFont val="Calibri"/>
        <family val="2"/>
        <scheme val="minor"/>
      </rPr>
      <t xml:space="preserve">NOMINAL PROJECT IRR </t>
    </r>
    <r>
      <rPr>
        <sz val="11"/>
        <color theme="1"/>
        <rFont val="Calibri"/>
        <family val="2"/>
        <scheme val="minor"/>
      </rPr>
      <t>(POST-LEVERAGE)</t>
    </r>
  </si>
  <si>
    <t>ANNUAL PROJECT MANAGEMENT FEE (% OF PROJECT VALUE)</t>
  </si>
  <si>
    <t>ANNUAL ASSET MANAGEMENT FEE</t>
  </si>
  <si>
    <t>NOMINAL IRR, PROJECT LEVEL (PRE-LEVERAGE)</t>
  </si>
  <si>
    <t>NOMINAL IRR, PROJECT LEVEL (POST-LEVERAGE)</t>
  </si>
  <si>
    <t>CASH RESERVE REQUIREMENT, MINIMUM</t>
  </si>
  <si>
    <t>PROJECT DISCOUNT RATE (TO CALCULATE RESIDUAL VAUE)</t>
  </si>
  <si>
    <t>PROJECT LENGTH (YEARS)</t>
  </si>
  <si>
    <t>FUND CASH FLOW</t>
  </si>
  <si>
    <t>PROJECT A CASH FLOW</t>
  </si>
  <si>
    <t>PROJECT B CASH FLOW</t>
  </si>
  <si>
    <t>PROJECT C CASH FLOW</t>
  </si>
  <si>
    <t>PROJECT D CASH FLOW</t>
  </si>
  <si>
    <t>PROJECT E CASH FLOW</t>
  </si>
  <si>
    <t>TOTAL FINANCING / (EXPENSES)</t>
  </si>
  <si>
    <r>
      <t xml:space="preserve">P R O J E C T  P E R F O R M A N C E   I N D I C A T O R S </t>
    </r>
    <r>
      <rPr>
        <i/>
        <sz val="11"/>
        <color theme="1"/>
        <rFont val="Calibri"/>
        <family val="2"/>
        <scheme val="minor"/>
      </rPr>
      <t>(NOMINAL)</t>
    </r>
  </si>
  <si>
    <r>
      <t xml:space="preserve">F U N D   P E R F O R M A N C E   I N D I C A T O R S </t>
    </r>
    <r>
      <rPr>
        <i/>
        <sz val="11"/>
        <color theme="1"/>
        <rFont val="Calibri"/>
        <family val="2"/>
        <scheme val="minor"/>
      </rPr>
      <t>(NOMINAL)</t>
    </r>
  </si>
  <si>
    <t>MANAGER CARRIED INTEREST</t>
  </si>
  <si>
    <t>TOTAL EQUITY COMMITMENT</t>
  </si>
  <si>
    <t>PROJECT LEVEL INPUTS:</t>
  </si>
  <si>
    <t>KEY PROJECT INDICATORS:</t>
  </si>
  <si>
    <r>
      <t>NET FREE CASH FLOW</t>
    </r>
    <r>
      <rPr>
        <b/>
        <sz val="11"/>
        <color theme="6" tint="-0.249977111117893"/>
        <rFont val="Calibri"/>
        <family val="2"/>
        <scheme val="minor"/>
      </rPr>
      <t xml:space="preserve"> </t>
    </r>
    <r>
      <rPr>
        <b/>
        <sz val="11"/>
        <color rgb="FF0070C0"/>
        <rFont val="Calibri"/>
        <family val="2"/>
        <scheme val="minor"/>
      </rPr>
      <t>(B)</t>
    </r>
  </si>
  <si>
    <r>
      <t>CASH MULTIPLE</t>
    </r>
    <r>
      <rPr>
        <b/>
        <sz val="11"/>
        <color rgb="FF0070C0"/>
        <rFont val="Calibri"/>
        <family val="2"/>
        <scheme val="minor"/>
      </rPr>
      <t xml:space="preserve"> (B / A)</t>
    </r>
  </si>
  <si>
    <t>MANAGER EQUITY CONTRIBUTION</t>
  </si>
  <si>
    <t>INVESTOR EQUITY CONTRIBUTION</t>
  </si>
  <si>
    <t>HURDLE RATE</t>
  </si>
  <si>
    <t>KEY INPUTS:</t>
  </si>
  <si>
    <t>INFLATION</t>
  </si>
  <si>
    <t>LESS: PROJECT MANAGEMENT FEE</t>
  </si>
  <si>
    <t>MISC ANNUAL ADMINISTRATION EXPENSES</t>
  </si>
  <si>
    <t>FUND FORMATION &amp; DEAD DEAL EXPENSES</t>
  </si>
  <si>
    <t>LESS: FUND FORMATION &amp; DEAD DEAL COSTS</t>
  </si>
  <si>
    <t>LESS: MISCELLANEOUS ANNUAL ADMINISTRATION EXPENSES</t>
  </si>
  <si>
    <t>TOTAL ASSETS UNDER MANAGEMENT</t>
  </si>
  <si>
    <t>ASSET MANAGEMENT FEE (AS % OFASSETS UNDER MANAGEMENT)</t>
  </si>
  <si>
    <t>FUND LENGTH (YEARS)</t>
  </si>
  <si>
    <t>FUND START DATE (12/31/XX)</t>
  </si>
  <si>
    <t>YEAR PROJECT ACQUIRED (12/31/XX)</t>
  </si>
  <si>
    <t>FUND TERM</t>
  </si>
  <si>
    <t>FUND EXPENSES</t>
  </si>
  <si>
    <t>FUND CASH RESERVE REQUIREMENT, MINIMUM</t>
  </si>
  <si>
    <t>PROMOTE STRUCTURE (SINGLE TIER WATERFALL W/NO CLAWBACK)</t>
  </si>
  <si>
    <t>LESS: FUND LEVEL CASH RESERVE OBLIGATIONS</t>
  </si>
  <si>
    <t>ANNUAL COST ESCALATOR</t>
  </si>
  <si>
    <t>FUND MANAGER PERFORMANCE FEE</t>
  </si>
  <si>
    <t>CAPITAL CONTRIBUTIONS</t>
  </si>
  <si>
    <t>CAPITAL DISTRIBUTIONS</t>
  </si>
  <si>
    <t>NET PROJECT CASH FLOW W/PROJECT DISPOSITION</t>
  </si>
  <si>
    <r>
      <t xml:space="preserve">I N V E S T O R   C A S H   F L O W </t>
    </r>
    <r>
      <rPr>
        <i/>
        <sz val="11"/>
        <color theme="1"/>
        <rFont val="Calibri"/>
        <family val="2"/>
        <scheme val="minor"/>
      </rPr>
      <t>(NOMINAL)</t>
    </r>
  </si>
  <si>
    <t>TOTAL PROJECT CAPITAL CALLS</t>
  </si>
  <si>
    <t>TOTAL PROJECT DISTRIBUTIONS</t>
  </si>
  <si>
    <t>TOTAL FUND OVERHEAD</t>
  </si>
  <si>
    <t>LESS: ANNUAL FUND MANAGEMENT FEE</t>
  </si>
  <si>
    <t>TOTAL PROJECT DISTRIBUTIONS REMAINING</t>
  </si>
  <si>
    <t>RETURN HURDLE ACCRUAL</t>
  </si>
  <si>
    <t>DISTRIBUTIONS TO FUND MANAGER, GP</t>
  </si>
  <si>
    <t>DISTRIBUTIONS TO INVESTORS, LPS</t>
  </si>
  <si>
    <t>TOTAL CAPITAL CALLS DURING YEAR</t>
  </si>
  <si>
    <t>TOTAL DISTRIBUTIONS DURING YEAR</t>
  </si>
  <si>
    <t>PRE-HURDLE DISTRIBUTION ALLOCATION</t>
  </si>
  <si>
    <t>POST-HURDLE DISTRIBUTION ALLOCATION</t>
  </si>
  <si>
    <t>LESS: FUND MANAGER PERFORMANCE FEE</t>
  </si>
  <si>
    <t>LESS: FUND MANAGER DISTRIBUTION</t>
  </si>
  <si>
    <t>TOTAL GROSS DISTRIBUTION ALLOCATION</t>
  </si>
  <si>
    <t>CONTRIBUTION ALLOCATION</t>
  </si>
  <si>
    <t>CONTRIBUTIONS BY FUND MANAGER, GP</t>
  </si>
  <si>
    <t>CONTRIBUTIONS BY INVESTORS, LPS</t>
  </si>
  <si>
    <t>ADD: FUND MANAGER CONTRIBUTIONS</t>
  </si>
  <si>
    <t>NET INVESTOR CASH FLOW</t>
  </si>
  <si>
    <t>NOMINAL INVESTOR IRR, AFTER FEES &amp; EXPENSES</t>
  </si>
  <si>
    <t>TOTAL NET CASH FLOW</t>
  </si>
  <si>
    <t>NET CASH FLOW TO FUND MANAGER, GP</t>
  </si>
  <si>
    <t>NET CASH FLOW TO INVESTORS, LPS</t>
  </si>
  <si>
    <t>NOMINAL MANAGER IRR, AFTER FEES &amp; EXPENSES</t>
  </si>
  <si>
    <t>LESS: FUND MANAGER CONTRIBUTIONS</t>
  </si>
  <si>
    <t>ADD: FUND MANAGER DISTRIBUTION</t>
  </si>
  <si>
    <t>ADD: FUND MANAGER PERFORMANCE FEE</t>
  </si>
  <si>
    <t>LESS: INVESTOR CASH FLOW</t>
  </si>
  <si>
    <t>NET MANAGER CASH FLOW</t>
  </si>
  <si>
    <t>TOTAL EQUITY CONTRIBUTIONS BY MANAGER</t>
  </si>
  <si>
    <t>TOTAL DISTRIBUTIONS TO MANAGER</t>
  </si>
  <si>
    <r>
      <t>INVESTOR CASH MULTIPLE</t>
    </r>
    <r>
      <rPr>
        <b/>
        <sz val="11"/>
        <color theme="6" tint="-0.249977111117893"/>
        <rFont val="Calibri"/>
        <family val="2"/>
        <scheme val="minor"/>
      </rPr>
      <t xml:space="preserve"> (B / A)</t>
    </r>
  </si>
  <si>
    <r>
      <t>TOTAL EQUITY CONTRIBUTIONS BY INVESTORS</t>
    </r>
    <r>
      <rPr>
        <sz val="11"/>
        <color theme="6" tint="-0.249977111117893"/>
        <rFont val="Calibri"/>
        <family val="2"/>
        <scheme val="minor"/>
      </rPr>
      <t xml:space="preserve"> (A)</t>
    </r>
  </si>
  <si>
    <r>
      <t xml:space="preserve">TOTAL DISTRIBUTIONS TO INVESTORS </t>
    </r>
    <r>
      <rPr>
        <sz val="11"/>
        <color theme="6" tint="-0.249977111117893"/>
        <rFont val="Calibri"/>
        <family val="2"/>
        <scheme val="minor"/>
      </rPr>
      <t>(B)</t>
    </r>
  </si>
  <si>
    <t>KEY FUND INDICATORS, AFTER FEES &amp; EXPENSES:</t>
  </si>
  <si>
    <r>
      <t>TOTAL EQUITY CONTRIBUTIONS BY INVESTORS</t>
    </r>
    <r>
      <rPr>
        <sz val="11"/>
        <color theme="6" tint="-0.249977111117893"/>
        <rFont val="Calibri"/>
        <family val="2"/>
        <scheme val="minor"/>
      </rPr>
      <t xml:space="preserve"> </t>
    </r>
    <r>
      <rPr>
        <b/>
        <sz val="11"/>
        <color theme="6" tint="-0.249977111117893"/>
        <rFont val="Calibri"/>
        <family val="2"/>
        <scheme val="minor"/>
      </rPr>
      <t>(A)</t>
    </r>
  </si>
  <si>
    <r>
      <t xml:space="preserve">TOTAL DISTRIBUTIONS TO INVESTORS </t>
    </r>
    <r>
      <rPr>
        <b/>
        <sz val="11"/>
        <color theme="6" tint="-0.249977111117893"/>
        <rFont val="Calibri"/>
        <family val="2"/>
        <scheme val="minor"/>
      </rPr>
      <t>(B)</t>
    </r>
  </si>
  <si>
    <t>Equity</t>
  </si>
  <si>
    <t>Debt A</t>
  </si>
  <si>
    <t>Debt B</t>
  </si>
  <si>
    <t>Principal</t>
  </si>
  <si>
    <t>Rate</t>
  </si>
  <si>
    <t>Bioretention (Retrofit ‐ Highly Urban)</t>
  </si>
  <si>
    <t>Dry Detention Ponds (New)</t>
  </si>
  <si>
    <t>Wet Ponds and Wetlands (New)</t>
  </si>
  <si>
    <t>Urban Tree Planting</t>
  </si>
  <si>
    <t>Permeable Pavement w/ Sand, Veg. (New)</t>
  </si>
  <si>
    <t>Wet Ponds and Wetlands
(New)</t>
  </si>
  <si>
    <t>Dry Detention Ponds
(New)</t>
  </si>
  <si>
    <t>Permeable Pavement w/ Sand, Veg.
(New)</t>
  </si>
  <si>
    <t>Bioretention
(Retrofit ‐ Highly Urban)</t>
  </si>
  <si>
    <t>TOTAL PRE-CONSTRUCTION COSTS</t>
  </si>
  <si>
    <t>TOTAL LAND ACQUISITION COSTS</t>
  </si>
  <si>
    <t>TOTAL PROJECT ACRES</t>
  </si>
  <si>
    <t>BASE LAND ACQUISITION COST (PER ACRE)</t>
  </si>
  <si>
    <t>LAND ACQUISITION COST</t>
  </si>
  <si>
    <t>OTHER LAND-RELATED COSTS DUE AT ACQUISITION (PER ACRE)</t>
  </si>
  <si>
    <t>SOFT COSTS (PER ACRE)</t>
  </si>
  <si>
    <t>MISC. OTHER SOFT COSTS (PER ACRE)</t>
  </si>
  <si>
    <t>CONSTRUCTION COSTS (PER ACRE)</t>
  </si>
  <si>
    <t>PRE-CONSTRUCTION COST</t>
  </si>
  <si>
    <t>ANNUAL MAINTENANCE COST (PER ACRE)</t>
  </si>
  <si>
    <t>ANNUAL MONITORING COST (PER ACRE)</t>
  </si>
  <si>
    <t>ANNUAL MARKETING COST (PER ACRE)</t>
  </si>
  <si>
    <t>ANNUAL MISCELLANEOUS COST (PER ACRE)</t>
  </si>
  <si>
    <t>TOTAL ANNUAL O &amp; M COSTS</t>
  </si>
  <si>
    <t>O &amp; M ENDOWMENT</t>
  </si>
  <si>
    <t>ESTABLISH O &amp; M ENDOWMENT? (USE PULL-DOWN MENU)</t>
  </si>
  <si>
    <t>YES</t>
  </si>
  <si>
    <t>MONITORING LENGTH (YEARS)</t>
  </si>
  <si>
    <t>MONITORING YEAR</t>
  </si>
  <si>
    <t>ADDITIONS TO ENDOWMENT</t>
  </si>
  <si>
    <t>USE OF ENDOWMENT FOR O &amp; M</t>
  </si>
  <si>
    <t>ENDOWMENT INTEREST</t>
  </si>
  <si>
    <t>USE OF O &amp; M ENDOWMENT</t>
  </si>
  <si>
    <t>O &amp; M ENDOWMENT FUNDING</t>
  </si>
  <si>
    <t>ANNUAL ENDOWMENT FUNDING</t>
  </si>
  <si>
    <t>ANNUAL REAL COST ESCALATOR, TYP.</t>
  </si>
  <si>
    <t>ANNUAL REAL CREDIT PRICE ESCALATOR (ON TOP OF INFLATION)</t>
  </si>
  <si>
    <t>LESS: FUNDING OF O &amp; M ENDOWMENT FUNDING</t>
  </si>
  <si>
    <t>RECURRING O &amp; M COSTS</t>
  </si>
  <si>
    <t>O &amp; M ENDOWMENT SIZING</t>
  </si>
  <si>
    <t>FUTURE VALUE MULTIPLIER</t>
  </si>
  <si>
    <t>FUTURE VALUE</t>
  </si>
  <si>
    <t>O &amp; M ENDOWMENT BALANCE</t>
  </si>
  <si>
    <t>TOTAL PROJECT ENDOWMENT SIZE</t>
  </si>
  <si>
    <t>ANNUAL O &amp; M OBLIGATION</t>
  </si>
  <si>
    <t>XNPV OF O &amp; M OBLIGATION</t>
  </si>
  <si>
    <t>CHECK: ENDOWMENT SIZE</t>
  </si>
  <si>
    <t>CHECK: ENDOWMENT AT END OF PERIOD (NOT OVERSIZED)</t>
  </si>
  <si>
    <t>CONSTRUCTION CONTINGENCY (% OF CONSTRUCTION COST)</t>
  </si>
  <si>
    <t>CONSTRUCTION MANAGEMENT (% OF TOTAL CONS. COST EXC CONTINGENCY)</t>
  </si>
  <si>
    <t xml:space="preserve">                                                                                                                                                                                                                                                                                                                                                                                                                                                                                                                                                                                                                                                                                                                                                                                                                                                                                                                                                                                                                                                                                                                                                                                                                                                                                                                                                                                                                                                                                                                                                                                                                                                                                                                                                                                                                                                                                                                                                                                                                                                                                                                                                                                                                                                                                                                                                                                                                                                                                                                                                                                                                                                                                                                                                                                                                                                                                                                                                                                                                                                                                                                                                                                                                                                                                                                                                                                                                                                                                                                                                                                                                                                                                                                                                                                                                                                                                                                                                                                                                                                                                                                                                                                                                                                                                                                                                                                                                                                                                                                                                                                                                                                                                                                                                                                                                                                                                                                                                                                                                                                                                                                                                                                                                                                                                                                                                                                                                                                                                                                                                                                                                                                                                                                                                                                                                                                                                                                                                                                                                                                                                                                                                                                                                                                                                                                                                                                                                                                                                                                                                                                                                                                                                                                                                                                                                                                                                                                                                                                                                                                                                                                                                                                                                                                                                                                                                                                                                                                                                                                                                                                                                                                                                                                                                                                                                                                                                                                                                                                                                                                                                                                                                                                                                                                                                                                                                                                                                                                                                                                                                                                                                                                                                                                                                                                                                                                                                                                                                                                                                                                                                                                                                                                                                                                                                                                                                                                                                                                                                                                                                                                                                                                                                                                                                                                                                                                                                                                                                                                                                                                                                                                                                                                                                                                                                                                                                                                                                                                                                                                                                                                                                                                                                                                                                                                                                                                                                                                                                                                                                                                                                                                                                                                                                                                                                                                                                                                                                                                                                                                                                                                                                                                                                                                                                                                                                                                                                                                                                                                                                                                                                                                                                                                                                                                                                                                                                                                                                                                                                                                                                                                                                                                                                                                                                                                                                                                                                                                                                                                                                                                                                                                                                                                                                                                                                                                                                                                                                                                                                                                                                                                                                                                                                                                                                                                                                                                                                                                                                                                                                                                                                                                                                                                                                                                                                                                                                                                                                                                                                                                                                                                                                                                                                                                                                                                                                                                                                                                                                                                                                                                                                                                                                                                                                                                                                                                                                                                                                                                                                                                                                                                                                                                                                                                                                                                                                                                                                                                                                                                                                                                                                                                                                                                                                                                                                                                                                                                                                                                                                                                                                                                                                                                                                                                                                                                                                                                                                                                                                                                                                                                                                                                                                                                                                                                                                                                                                                                                                                                                                                                                                                                                                                                                                                                                                                                                                                                                                                                                                                                                                                                                                                                                                                                                                                                                                                                                                                                                                                                                                                                                                                                                                                                                                                                                                                                                                                                                                                                                                                                                                                                                                                                                                                                                                                                                                                                                                                                                                                                                                                                                                                                                                                                                                                                                                                                                                                                                                                                                                                                                                                                                                                                                                                                                                                                                                                                                                                                                                                                                                                                                                                                                                                                                                                                                                                                                                                                                                                                                                                                                                                                                                                                                                                                                                                                                                                                                                                                                                                                                                                                                                                                                                                                                                                                                                                                                                                                                                                                                                                                                                                                                                                                                                                                                                                                                                                                                                                                                                                                                                                                                                                                                                                                                                                                                                                                                                                                                                                                                                                                                                                                                                                                                                                                                                                                                                                                                                                                                                                                                                                                                                                                                                                                                                                                                                                                                                                                                                                                                                                                                                                                                                                                                                                                                                                                                                                                                                                                                                                                                                                                                                                                                                                                                                                                                                                                                                                                                                                                                                                                                                                                                                                                                                                                                                                                                                                                                                                                                                                                                                                                                                                                                                                                                                                                                                                                                                                                                                                                                                                                                                                                                                                                                                                                                                                                                                                                                                                                                                                                                                                                                                                                                                                                                                                                                                                                                                                                                                                                                                                                                                                                                                                                                                                                                                                                                                                                                                                                                                                                                                                                                                                                                                                                                                                                                                                                                                                                                                                                                                                                                                                                                                                                                                                                                                                                                                                                                                                                                                                                                                                                                                                                                                                                                                                                                                                                                                                                                                                                                                                                                                                                                                                                                                                                                                                                                                                                                                                                                                                                                                                                                                                                                                                                                                                                                                                                                                                                                                                                                                                                                                                                                                                                                                                                                                                                                                                                                                                                                                                                                                                                                                                                                                                                                                                                                                                                                                                                                                                                                                                                                                                                                                                                                                                                                                                                                                                                                                                                                                                                                                                                                                                                                                                                                                                                                                                                                                                                                                                                                                                                                                                                                                                                                                                                                                                                                                                                                                                                                                                                                                                                                                                                                                                                                                                                                                                                                                                                                                                                                                                                                                                                                                                                                                                                                                                                                                                                                                                                                                                                                                                                                                                                                                                                                                                                                                                                                                                                                                                                                                                                                                                                                                                                               </t>
  </si>
  <si>
    <t>This is the # years the regulatory agency requires the project to be monitored.</t>
  </si>
  <si>
    <t>If greater this is higher than 0, then presumes the project has created more credits than "demanded".</t>
  </si>
  <si>
    <t>A value of 100% presumes all credits generated in a year are sold in that particular year; however, the model presume all credits will be sold by the end of the project.</t>
  </si>
  <si>
    <t>Currently, the model is set so that an equal # of credits are created every Project Year.</t>
  </si>
  <si>
    <t>If this is set at 0%, the per credit pricing increases annually by inflation; however, if &lt;0%, then assumes per credit pricing falls annually in real terms.</t>
  </si>
  <si>
    <t>This is a variable that could be used to accommodate user fees, etc.</t>
  </si>
  <si>
    <t>This is from a 2011 report, "Costs of Stormwater Management Practices in Maryland County".  Since these are based on pre-recession numbers, they are most likely too low.</t>
  </si>
  <si>
    <t>This number includes design, planning, permitting, site surveys, geotechnical surveys.  This is from a 2011 report, "Costs of Stormwater Management Practices in Maryland County".  Since these are based on pre-recession numbers, they are most likely too low.</t>
  </si>
  <si>
    <t>This is a variable that could accommodate entitlements and other technical studies and reports.</t>
  </si>
  <si>
    <t>This number includes labor, material and overhead costs, public outreach.  This is from a 2011 report, "Costs of Stormwater Management Practices in Maryland County".  Since these are based on pre-recession numbers, they are most likely too low.</t>
  </si>
  <si>
    <t>This number can vary widely, depending on the agreement with third-party contractors.</t>
  </si>
  <si>
    <t>Construction contingency is typically set at around 20% or greater to accommodate for unexpected construction cost overruns.</t>
  </si>
  <si>
    <t>Fund should be invested in projects within first 1-2 years of fund close.</t>
  </si>
  <si>
    <t>The project discount rate should be low if credit purchase agreements have already been established.</t>
  </si>
  <si>
    <t>For model simplication purposes, this is currently set at 1 acre = 1 credit.</t>
  </si>
  <si>
    <t>If the fund is purchasing established credits, then this may be higher than 0.</t>
  </si>
  <si>
    <t>Currently, these values are pre-set so that the unleveraged project IRR is 10.0%.</t>
  </si>
  <si>
    <t>This is a value that will be negotiated by between the buyer and seller of credits.</t>
  </si>
  <si>
    <t>This is the sum of of the working capital requirment plus capital costs (land acquisition, pre-construction, and construction costs).</t>
  </si>
  <si>
    <t>This is the assumed working capital amount.</t>
  </si>
  <si>
    <t>This is a variable that could be used to accommodate easements, etc.</t>
  </si>
  <si>
    <t>This includes transaction fees, broker fees, etc.</t>
  </si>
  <si>
    <t>This is most likely some sort of long-term, public/concessionary debt.</t>
  </si>
  <si>
    <t>The rate on public, concessionary debt should be low.</t>
  </si>
  <si>
    <t>For the purposes of this model, the term of the debt should be equal to (or less than) the project length (which are the years when the project is generating revenue).</t>
  </si>
  <si>
    <t>This should equal Total Project Value.</t>
  </si>
  <si>
    <t>This is used to pay project operating costs for past the years the project is generating revenue</t>
  </si>
  <si>
    <t>This is % of gross credit sales revenue that is used to fund the endowment.</t>
  </si>
  <si>
    <t>This is also the presumed real rate that that the endowment is expected to grow annually.</t>
  </si>
  <si>
    <t>ASSUMED ENDOWMENT REAL GROWTH RATE</t>
  </si>
  <si>
    <t>This should be set to "YES" to ensure that there is a way to pay for O&amp;M expenses beyond the years the project is generating revenue.</t>
  </si>
  <si>
    <t>This includes operating, impelementation, &amp; maintenance costs.  This is from a 2011 report, "Costs of Stormwater Management Practices in Maryland County".  Since these are based on pre-recession numbers, they are most likely too low.</t>
  </si>
  <si>
    <t>This is a variable that could be used to accommodate other costs not included above.</t>
  </si>
  <si>
    <t>This includes fund insurance, legal, accounting, and other related costs</t>
  </si>
  <si>
    <t>This includes miscellaneous due diligence and other one-time costs.  This annual cost is applied during the first two years of fund as the fund proceeds are invested in projects.</t>
  </si>
  <si>
    <r>
      <t xml:space="preserve">ACCUMULATED CASH REQUIREMENTS </t>
    </r>
    <r>
      <rPr>
        <b/>
        <sz val="11"/>
        <color rgb="FF0070C0"/>
        <rFont val="Calibri"/>
        <family val="2"/>
        <scheme val="minor"/>
      </rPr>
      <t>(A)</t>
    </r>
  </si>
  <si>
    <t>TOTAL GROSS REVENUE GENERATED FROM CREDIT SALES</t>
  </si>
  <si>
    <t>% OF TOTAL CREDITS RELEASED IN YEAR ONE</t>
  </si>
  <si>
    <t>SALES COMMISSION (% OF GROSS CREDIT REVENUE)</t>
  </si>
  <si>
    <t>TRANSACTION FEE (% OF GROSS CREDIT REVENUE)</t>
  </si>
  <si>
    <t>% OF TOTAL CREDITS RELEASED ANNUALLY THEREAFTER</t>
  </si>
  <si>
    <t>This is pre-set at a value to make all projects equal to $10 million.</t>
  </si>
  <si>
    <t>This is the assumed ratio between loan principal to project value.</t>
  </si>
  <si>
    <t>This is the # years required to generate 100% of credits.  Note that this impacts the debt term.</t>
  </si>
  <si>
    <t>D E B T   C O V E N A N T   R A T I O S</t>
  </si>
  <si>
    <t>X</t>
  </si>
  <si>
    <t>Fixed Charge Coverage Ratio (Net Revenue)</t>
  </si>
  <si>
    <t>Fixed Charge Coverage Ratio (Gross Revenue)</t>
  </si>
  <si>
    <t>Fixed Charge Coverage Ratio (Net Cash)</t>
  </si>
  <si>
    <r>
      <t xml:space="preserve">(User input variables in  </t>
    </r>
    <r>
      <rPr>
        <b/>
        <i/>
        <u/>
        <sz val="11"/>
        <color rgb="FF0000FF"/>
        <rFont val="Calibri"/>
        <family val="2"/>
        <scheme val="minor"/>
      </rPr>
      <t>BLUE</t>
    </r>
    <r>
      <rPr>
        <i/>
        <sz val="11"/>
        <rFont val="Calibri"/>
        <family val="2"/>
        <scheme val="minor"/>
      </rPr>
      <t xml:space="preserve">) </t>
    </r>
    <r>
      <rPr>
        <b/>
        <i/>
        <sz val="11"/>
        <rFont val="Calibri"/>
        <family val="2"/>
        <scheme val="minor"/>
      </rPr>
      <t>(All $ = 2018 USD)</t>
    </r>
  </si>
</sst>
</file>

<file path=xl/styles.xml><?xml version="1.0" encoding="utf-8"?>
<styleSheet xmlns="http://schemas.openxmlformats.org/spreadsheetml/2006/main">
  <numFmts count="24">
    <numFmt numFmtId="5" formatCode="&quot;$&quot;#,##0_);\(&quot;$&quot;#,##0\)"/>
    <numFmt numFmtId="6" formatCode="&quot;$&quot;#,##0_);[Red]\(&quot;$&quot;#,##0\)"/>
    <numFmt numFmtId="44" formatCode="_(&quot;$&quot;* #,##0.00_);_(&quot;$&quot;* \(#,##0.00\);_(&quot;$&quot;* &quot;-&quot;??_);_(@_)"/>
    <numFmt numFmtId="43" formatCode="_(* #,##0.00_);_(* \(#,##0.00\);_(* &quot;-&quot;??_);_(@_)"/>
    <numFmt numFmtId="164" formatCode="_-* #,##0.00_-;\-* #,##0.00_-;_-* &quot;-&quot;??_-;_-@_-"/>
    <numFmt numFmtId="165" formatCode="0.0%"/>
    <numFmt numFmtId="166" formatCode="0.0\ &quot;X&quot;"/>
    <numFmt numFmtId="167" formatCode="_(&quot;$&quot;* #,##0_);_(&quot;$&quot;* \(#,##0\);_(&quot;$&quot;* &quot;-&quot;??_);_(@_)"/>
    <numFmt numFmtId="168" formatCode="_(* #,##0_);_(* \(#,##0\);_(* &quot;-&quot;??_);_(@_)"/>
    <numFmt numFmtId="169" formatCode="&quot;Project Year&quot;\ 0"/>
    <numFmt numFmtId="170" formatCode="General\ &quot;year(s)&quot;"/>
    <numFmt numFmtId="171" formatCode="mm/dd/yy;@"/>
    <numFmt numFmtId="172" formatCode="&quot;Fund Year&quot;\ 0"/>
    <numFmt numFmtId="173" formatCode="0.00\ &quot;X&quot;"/>
    <numFmt numFmtId="174" formatCode="0.0%;\ \(0.0%\)"/>
    <numFmt numFmtId="175" formatCode="0.0000%"/>
    <numFmt numFmtId="176" formatCode="0.000000000000000%"/>
    <numFmt numFmtId="177" formatCode="_(* #,##0.00000_);_(* \(#,##0.00000\);_(* &quot;-&quot;??_);_(@_)"/>
    <numFmt numFmtId="178" formatCode="&quot;$&quot;#,##0"/>
    <numFmt numFmtId="179" formatCode="&quot;$&quot;#,##0.00"/>
    <numFmt numFmtId="180" formatCode="&quot;Monitor Yr&quot;\ 0"/>
    <numFmt numFmtId="181" formatCode="0.000%"/>
    <numFmt numFmtId="182" formatCode="#,##0.0"/>
    <numFmt numFmtId="183" formatCode="0.00&quot;X&quot;"/>
  </numFmts>
  <fonts count="6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8000000000000007"/>
      <color rgb="FFAFCB8E"/>
      <name val="Verdana"/>
      <family val="2"/>
    </font>
    <font>
      <sz val="8"/>
      <color theme="1"/>
      <name val="Calibri"/>
      <family val="2"/>
      <scheme val="minor"/>
    </font>
    <font>
      <b/>
      <sz val="11"/>
      <color rgb="FFFF0000"/>
      <name val="Calibri"/>
      <family val="2"/>
      <scheme val="minor"/>
    </font>
    <font>
      <i/>
      <sz val="11"/>
      <color theme="1"/>
      <name val="Calibri"/>
      <family val="2"/>
      <scheme val="minor"/>
    </font>
    <font>
      <b/>
      <sz val="11"/>
      <color rgb="FF0000FF"/>
      <name val="Calibri"/>
      <family val="2"/>
      <scheme val="minor"/>
    </font>
    <font>
      <sz val="10"/>
      <name val="Arial"/>
      <family val="2"/>
    </font>
    <font>
      <b/>
      <sz val="8"/>
      <color theme="1"/>
      <name val="Calibri"/>
      <family val="2"/>
      <scheme val="minor"/>
    </font>
    <font>
      <b/>
      <u/>
      <sz val="11"/>
      <color theme="1"/>
      <name val="Calibri"/>
      <family val="2"/>
      <scheme val="minor"/>
    </font>
    <font>
      <sz val="11"/>
      <name val="Calibri"/>
      <family val="2"/>
      <scheme val="minor"/>
    </font>
    <font>
      <b/>
      <sz val="11"/>
      <name val="Calibri"/>
      <family val="2"/>
      <scheme val="minor"/>
    </font>
    <font>
      <b/>
      <sz val="11"/>
      <color theme="6" tint="-0.249977111117893"/>
      <name val="Calibri"/>
      <family val="2"/>
      <scheme val="minor"/>
    </font>
    <font>
      <sz val="8"/>
      <color theme="0" tint="-0.499984740745262"/>
      <name val="Calibri"/>
      <family val="2"/>
      <scheme val="minor"/>
    </font>
    <font>
      <sz val="9"/>
      <color theme="0"/>
      <name val="Calibri"/>
      <family val="2"/>
      <scheme val="minor"/>
    </font>
    <font>
      <b/>
      <sz val="8"/>
      <color rgb="FFFF0000"/>
      <name val="Calibri"/>
      <family val="2"/>
      <scheme val="minor"/>
    </font>
    <font>
      <sz val="11"/>
      <color theme="1" tint="0.499984740745262"/>
      <name val="Calibri"/>
      <family val="2"/>
      <scheme val="minor"/>
    </font>
    <font>
      <sz val="11"/>
      <color rgb="FFFF0000"/>
      <name val="Calibri"/>
      <family val="2"/>
      <scheme val="minor"/>
    </font>
    <font>
      <sz val="11"/>
      <color rgb="FF3F3F76"/>
      <name val="Calibri"/>
      <family val="2"/>
      <scheme val="minor"/>
    </font>
    <font>
      <b/>
      <sz val="11"/>
      <color theme="6" tint="0.39997558519241921"/>
      <name val="Calibri"/>
      <family val="2"/>
      <scheme val="minor"/>
    </font>
    <font>
      <sz val="10"/>
      <color theme="1"/>
      <name val="Arial"/>
      <family val="2"/>
    </font>
    <font>
      <sz val="10"/>
      <color theme="0"/>
      <name val="Arial"/>
      <family val="2"/>
    </font>
    <font>
      <sz val="10"/>
      <color rgb="FF3F3F76"/>
      <name val="Arial"/>
      <family val="2"/>
    </font>
    <font>
      <sz val="11"/>
      <color theme="6" tint="-0.249977111117893"/>
      <name val="Calibri"/>
      <family val="2"/>
      <scheme val="minor"/>
    </font>
    <font>
      <sz val="11"/>
      <color theme="0" tint="-0.499984740745262"/>
      <name val="Calibri"/>
      <family val="2"/>
      <scheme val="minor"/>
    </font>
    <font>
      <b/>
      <u/>
      <sz val="11"/>
      <color theme="6" tint="-0.249977111117893"/>
      <name val="Calibri"/>
      <family val="2"/>
      <scheme val="minor"/>
    </font>
    <font>
      <i/>
      <sz val="11"/>
      <color theme="1" tint="0.499984740745262"/>
      <name val="Calibri"/>
      <family val="2"/>
      <scheme val="minor"/>
    </font>
    <font>
      <b/>
      <i/>
      <sz val="11"/>
      <color rgb="FFFF0000"/>
      <name val="Calibri"/>
      <family val="2"/>
      <scheme val="minor"/>
    </font>
    <font>
      <b/>
      <i/>
      <sz val="11"/>
      <color theme="1" tint="0.499984740745262"/>
      <name val="Calibri"/>
      <family val="2"/>
      <scheme val="minor"/>
    </font>
    <font>
      <b/>
      <sz val="11"/>
      <color theme="9" tint="-0.499984740745262"/>
      <name val="Calibri"/>
      <family val="2"/>
      <scheme val="minor"/>
    </font>
    <font>
      <i/>
      <sz val="11"/>
      <name val="Calibri"/>
      <family val="2"/>
      <scheme val="minor"/>
    </font>
    <font>
      <b/>
      <i/>
      <sz val="11"/>
      <name val="Calibri"/>
      <family val="2"/>
      <scheme val="minor"/>
    </font>
    <font>
      <i/>
      <sz val="8"/>
      <color theme="1"/>
      <name val="Calibri"/>
      <family val="2"/>
      <scheme val="minor"/>
    </font>
    <font>
      <b/>
      <i/>
      <u/>
      <sz val="11"/>
      <color rgb="FF0000FF"/>
      <name val="Calibri"/>
      <family val="2"/>
      <scheme val="minor"/>
    </font>
    <font>
      <b/>
      <i/>
      <sz val="11"/>
      <color theme="0" tint="-0.499984740745262"/>
      <name val="Calibri"/>
      <family val="2"/>
      <scheme val="minor"/>
    </font>
    <font>
      <i/>
      <sz val="11"/>
      <color theme="0" tint="-0.499984740745262"/>
      <name val="Calibri"/>
      <family val="2"/>
      <scheme val="minor"/>
    </font>
    <font>
      <b/>
      <sz val="11"/>
      <color theme="4" tint="-0.249977111117893"/>
      <name val="Calibri"/>
      <family val="2"/>
      <scheme val="minor"/>
    </font>
    <font>
      <b/>
      <sz val="14"/>
      <color theme="4" tint="-0.249977111117893"/>
      <name val="Calibri"/>
      <family val="2"/>
      <scheme val="minor"/>
    </font>
    <font>
      <b/>
      <sz val="11"/>
      <color rgb="FF0070C0"/>
      <name val="Calibri"/>
      <family val="2"/>
      <scheme val="minor"/>
    </font>
    <font>
      <sz val="11"/>
      <color rgb="FF0000FF"/>
      <name val="Calibri"/>
      <family val="2"/>
      <scheme val="minor"/>
    </font>
    <font>
      <sz val="12"/>
      <color theme="1"/>
      <name val="Calibri"/>
      <family val="2"/>
      <scheme val="minor"/>
    </font>
    <font>
      <sz val="12"/>
      <color rgb="FFFF0000"/>
      <name val="Calibri"/>
      <family val="2"/>
      <scheme val="minor"/>
    </font>
    <font>
      <sz val="14"/>
      <color theme="1"/>
      <name val="Calibri"/>
      <family val="2"/>
      <scheme val="minor"/>
    </font>
    <font>
      <sz val="14"/>
      <color rgb="FFFF0000"/>
      <name val="Calibri"/>
      <family val="2"/>
      <scheme val="minor"/>
    </font>
    <font>
      <sz val="12"/>
      <color theme="4" tint="-0.249977111117893"/>
      <name val="Calibri"/>
      <family val="2"/>
      <scheme val="minor"/>
    </font>
    <font>
      <sz val="12"/>
      <color rgb="FFAFCB8E"/>
      <name val="Verdana"/>
      <family val="2"/>
    </font>
    <font>
      <b/>
      <u/>
      <sz val="16"/>
      <color theme="4" tint="-0.249977111117893"/>
      <name val="Calibri"/>
      <family val="2"/>
      <scheme val="minor"/>
    </font>
    <font>
      <sz val="16"/>
      <color theme="1"/>
      <name val="Calibri"/>
      <family val="2"/>
      <scheme val="minor"/>
    </font>
    <font>
      <sz val="16"/>
      <color rgb="FFFF0000"/>
      <name val="Calibri"/>
      <family val="2"/>
      <scheme val="minor"/>
    </font>
    <font>
      <b/>
      <u/>
      <sz val="16"/>
      <color rgb="FF0070C0"/>
      <name val="Calibri"/>
      <family val="2"/>
      <scheme val="minor"/>
    </font>
    <font>
      <sz val="11"/>
      <color rgb="FF0070C0"/>
      <name val="Calibri"/>
      <family val="2"/>
      <scheme val="minor"/>
    </font>
    <font>
      <b/>
      <u/>
      <sz val="11"/>
      <color rgb="FF0070C0"/>
      <name val="Calibri"/>
      <family val="2"/>
      <scheme val="minor"/>
    </font>
    <font>
      <b/>
      <u/>
      <sz val="16"/>
      <color theme="6" tint="-0.249977111117893"/>
      <name val="Calibri"/>
      <family val="2"/>
      <scheme val="minor"/>
    </font>
    <font>
      <b/>
      <sz val="14"/>
      <color theme="6" tint="-0.249977111117893"/>
      <name val="Calibri"/>
      <family val="2"/>
      <scheme val="minor"/>
    </font>
    <font>
      <sz val="12"/>
      <color theme="6" tint="-0.249977111117893"/>
      <name val="Calibri"/>
      <family val="2"/>
      <scheme val="minor"/>
    </font>
    <font>
      <b/>
      <u/>
      <sz val="11"/>
      <color theme="6" tint="-0.499984740745262"/>
      <name val="Calibri"/>
      <family val="2"/>
      <scheme val="minor"/>
    </font>
    <font>
      <sz val="10"/>
      <color theme="1"/>
      <name val="Calibri"/>
      <family val="2"/>
      <scheme val="minor"/>
    </font>
    <font>
      <b/>
      <sz val="10"/>
      <color theme="1"/>
      <name val="Calibri"/>
      <family val="2"/>
      <scheme val="minor"/>
    </font>
    <font>
      <b/>
      <sz val="11"/>
      <color theme="0" tint="-0.499984740745262"/>
      <name val="Calibri"/>
      <family val="2"/>
      <scheme val="minor"/>
    </font>
    <font>
      <b/>
      <i/>
      <sz val="11"/>
      <color theme="1"/>
      <name val="Calibri"/>
      <family val="2"/>
      <scheme val="minor"/>
    </font>
    <font>
      <b/>
      <i/>
      <u/>
      <sz val="11"/>
      <color theme="1"/>
      <name val="Calibri"/>
      <family val="2"/>
      <scheme val="minor"/>
    </font>
    <font>
      <b/>
      <u/>
      <sz val="11"/>
      <color theme="0"/>
      <name val="Calibri"/>
      <family val="2"/>
      <scheme val="minor"/>
    </font>
    <font>
      <sz val="10"/>
      <color theme="0"/>
      <name val="Calibri"/>
      <family val="2"/>
      <scheme val="minor"/>
    </font>
    <font>
      <b/>
      <sz val="10"/>
      <color theme="0"/>
      <name val="Calibri"/>
      <family val="2"/>
      <scheme val="minor"/>
    </font>
    <font>
      <b/>
      <sz val="11"/>
      <color theme="1" tint="0.499984740745262"/>
      <name val="Calibri"/>
      <family val="2"/>
      <scheme val="minor"/>
    </font>
    <font>
      <sz val="8"/>
      <color theme="1" tint="0.499984740745262"/>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
      <patternFill patternType="solid">
        <fgColor rgb="FFFFCC99"/>
      </patternFill>
    </fill>
    <fill>
      <patternFill patternType="solid">
        <fgColor theme="4"/>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4" fillId="5" borderId="0" applyNumberFormat="0" applyBorder="0" applyAlignment="0" applyProtection="0"/>
    <xf numFmtId="0" fontId="24" fillId="9" borderId="0" applyNumberFormat="0" applyBorder="0" applyAlignment="0" applyProtection="0"/>
    <xf numFmtId="164" fontId="10" fillId="0" borderId="0" applyFont="0" applyFill="0" applyBorder="0" applyAlignment="0" applyProtection="0"/>
    <xf numFmtId="0" fontId="25" fillId="4" borderId="8" applyNumberFormat="0" applyAlignment="0" applyProtection="0"/>
    <xf numFmtId="164" fontId="10" fillId="0" borderId="0" applyFont="0" applyFill="0" applyBorder="0" applyAlignment="0" applyProtection="0"/>
    <xf numFmtId="0" fontId="21" fillId="4" borderId="8" applyNumberFormat="0" applyAlignment="0" applyProtection="0"/>
  </cellStyleXfs>
  <cellXfs count="457">
    <xf numFmtId="0" fontId="0" fillId="0" borderId="0" xfId="0"/>
    <xf numFmtId="9" fontId="0" fillId="0" borderId="0" xfId="3" applyFont="1"/>
    <xf numFmtId="9" fontId="5" fillId="0" borderId="0" xfId="3" applyFont="1"/>
    <xf numFmtId="0" fontId="6" fillId="0" borderId="0" xfId="0" applyFont="1"/>
    <xf numFmtId="0" fontId="7" fillId="0" borderId="0" xfId="0" applyFont="1"/>
    <xf numFmtId="0" fontId="3" fillId="0" borderId="0" xfId="0" applyFont="1"/>
    <xf numFmtId="0" fontId="0" fillId="0" borderId="0" xfId="0" applyFont="1"/>
    <xf numFmtId="0" fontId="0" fillId="0" borderId="0" xfId="0" applyFont="1" applyFill="1"/>
    <xf numFmtId="0" fontId="12" fillId="0" borderId="0" xfId="0" applyFont="1"/>
    <xf numFmtId="0" fontId="0" fillId="0" borderId="0" xfId="0" applyFont="1" applyAlignment="1">
      <alignment horizontal="left" indent="1"/>
    </xf>
    <xf numFmtId="168" fontId="3" fillId="0" borderId="0" xfId="0" applyNumberFormat="1" applyFont="1"/>
    <xf numFmtId="0" fontId="0" fillId="0" borderId="0" xfId="0" applyFont="1" applyAlignment="1">
      <alignment horizontal="left" indent="2"/>
    </xf>
    <xf numFmtId="0" fontId="3" fillId="0" borderId="0" xfId="0" applyFont="1" applyAlignment="1">
      <alignment horizontal="left" indent="2"/>
    </xf>
    <xf numFmtId="0" fontId="0" fillId="0" borderId="0" xfId="0" applyFont="1" applyAlignment="1">
      <alignment horizontal="center"/>
    </xf>
    <xf numFmtId="0" fontId="0" fillId="0" borderId="3" xfId="0" applyFont="1" applyBorder="1"/>
    <xf numFmtId="167" fontId="3" fillId="0" borderId="0" xfId="0" applyNumberFormat="1" applyFont="1"/>
    <xf numFmtId="167" fontId="3" fillId="0" borderId="3" xfId="2" applyNumberFormat="1" applyFont="1" applyBorder="1"/>
    <xf numFmtId="167" fontId="1" fillId="0" borderId="3" xfId="2" applyNumberFormat="1" applyFont="1" applyBorder="1"/>
    <xf numFmtId="168" fontId="0" fillId="0" borderId="3" xfId="0" applyNumberFormat="1" applyFont="1" applyBorder="1"/>
    <xf numFmtId="0" fontId="3" fillId="0" borderId="3" xfId="0" applyFont="1" applyBorder="1"/>
    <xf numFmtId="0" fontId="0" fillId="0" borderId="3" xfId="0" applyFont="1" applyFill="1" applyBorder="1"/>
    <xf numFmtId="168" fontId="11" fillId="0" borderId="3" xfId="0" applyNumberFormat="1" applyFont="1" applyBorder="1"/>
    <xf numFmtId="167" fontId="1" fillId="0" borderId="0" xfId="2" applyNumberFormat="1" applyFont="1"/>
    <xf numFmtId="167" fontId="13" fillId="0" borderId="0" xfId="2" applyNumberFormat="1" applyFont="1" applyFill="1"/>
    <xf numFmtId="0" fontId="8" fillId="0" borderId="0" xfId="0" applyFont="1" applyAlignment="1">
      <alignment horizontal="left" indent="2"/>
    </xf>
    <xf numFmtId="0" fontId="0" fillId="0" borderId="0" xfId="0" applyFont="1" applyAlignment="1">
      <alignment horizontal="left" indent="3"/>
    </xf>
    <xf numFmtId="0" fontId="7" fillId="0" borderId="0" xfId="0" applyNumberFormat="1" applyFont="1" applyFill="1"/>
    <xf numFmtId="167" fontId="1" fillId="0" borderId="0" xfId="2" applyNumberFormat="1" applyFont="1" applyBorder="1"/>
    <xf numFmtId="0" fontId="12" fillId="0" borderId="0" xfId="0" applyFont="1" applyAlignment="1">
      <alignment horizontal="left" indent="1"/>
    </xf>
    <xf numFmtId="0" fontId="0" fillId="0" borderId="0" xfId="0" applyFont="1" applyBorder="1"/>
    <xf numFmtId="171" fontId="4" fillId="3" borderId="0" xfId="0" applyNumberFormat="1" applyFont="1" applyFill="1" applyBorder="1" applyAlignment="1">
      <alignment horizontal="center"/>
    </xf>
    <xf numFmtId="0" fontId="2" fillId="3" borderId="2" xfId="0" applyFont="1" applyFill="1" applyBorder="1" applyAlignment="1">
      <alignment horizontal="center"/>
    </xf>
    <xf numFmtId="0" fontId="7" fillId="0" borderId="0" xfId="0" applyNumberFormat="1" applyFont="1" applyAlignment="1"/>
    <xf numFmtId="0" fontId="0" fillId="0" borderId="0" xfId="0" applyFont="1" applyFill="1" applyBorder="1"/>
    <xf numFmtId="0" fontId="3" fillId="0" borderId="0" xfId="0" applyFont="1" applyBorder="1"/>
    <xf numFmtId="0" fontId="0" fillId="0" borderId="0" xfId="0" applyFont="1" applyBorder="1" applyAlignment="1">
      <alignment horizontal="center"/>
    </xf>
    <xf numFmtId="167" fontId="3" fillId="0" borderId="0" xfId="2" applyNumberFormat="1" applyFont="1" applyBorder="1"/>
    <xf numFmtId="0" fontId="13" fillId="0" borderId="0" xfId="0" applyFont="1" applyAlignment="1">
      <alignment horizontal="left" indent="3"/>
    </xf>
    <xf numFmtId="0" fontId="0" fillId="0" borderId="0" xfId="0" applyFont="1" applyFill="1" applyAlignment="1">
      <alignment horizontal="center"/>
    </xf>
    <xf numFmtId="0" fontId="4" fillId="3" borderId="0" xfId="0" applyFont="1" applyFill="1" applyBorder="1" applyAlignment="1">
      <alignment horizontal="center"/>
    </xf>
    <xf numFmtId="0" fontId="4"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3" fillId="0" borderId="0" xfId="0" applyFont="1"/>
    <xf numFmtId="0" fontId="4" fillId="3" borderId="0" xfId="0" applyFont="1" applyFill="1" applyBorder="1" applyAlignment="1">
      <alignment horizontal="left" vertical="top"/>
    </xf>
    <xf numFmtId="0" fontId="0" fillId="0" borderId="0" xfId="0" applyFont="1" applyAlignment="1">
      <alignment horizontal="center" vertical="top"/>
    </xf>
    <xf numFmtId="0" fontId="0" fillId="2" borderId="5" xfId="0" applyFont="1" applyFill="1" applyBorder="1"/>
    <xf numFmtId="0" fontId="0" fillId="2" borderId="6" xfId="0" applyFont="1" applyFill="1" applyBorder="1"/>
    <xf numFmtId="0" fontId="8" fillId="0" borderId="0" xfId="0" applyFont="1"/>
    <xf numFmtId="0" fontId="0" fillId="0" borderId="0" xfId="0" applyAlignment="1">
      <alignment horizontal="center"/>
    </xf>
    <xf numFmtId="0" fontId="20" fillId="0" borderId="0" xfId="0" applyFont="1"/>
    <xf numFmtId="0" fontId="0" fillId="0" borderId="7" xfId="0" applyBorder="1"/>
    <xf numFmtId="0" fontId="0" fillId="0" borderId="0" xfId="0" applyBorder="1"/>
    <xf numFmtId="0" fontId="8" fillId="0" borderId="0" xfId="0" applyFont="1" applyBorder="1"/>
    <xf numFmtId="9" fontId="0" fillId="0" borderId="0" xfId="3" applyFont="1" applyBorder="1"/>
    <xf numFmtId="0" fontId="0" fillId="0" borderId="0" xfId="0" applyBorder="1" applyAlignment="1">
      <alignment vertical="center"/>
    </xf>
    <xf numFmtId="0" fontId="0" fillId="0" borderId="0" xfId="0" applyBorder="1" applyAlignment="1">
      <alignment horizontal="right"/>
    </xf>
    <xf numFmtId="0" fontId="0" fillId="0" borderId="0" xfId="0" applyFont="1" applyBorder="1" applyAlignment="1">
      <alignment vertical="center"/>
    </xf>
    <xf numFmtId="43" fontId="0" fillId="0" borderId="0" xfId="1" applyFont="1" applyBorder="1"/>
    <xf numFmtId="0" fontId="16" fillId="0" borderId="0" xfId="0" applyFont="1"/>
    <xf numFmtId="0" fontId="0" fillId="0" borderId="0" xfId="0" applyFont="1" applyBorder="1" applyAlignment="1"/>
    <xf numFmtId="167" fontId="1" fillId="0" borderId="0" xfId="2" applyNumberFormat="1" applyFont="1" applyBorder="1" applyAlignment="1"/>
    <xf numFmtId="0" fontId="13" fillId="0" borderId="0" xfId="0" applyFont="1" applyAlignment="1">
      <alignment horizontal="left" indent="2"/>
    </xf>
    <xf numFmtId="0" fontId="7" fillId="3" borderId="0" xfId="0" applyFont="1" applyFill="1" applyBorder="1" applyAlignment="1">
      <alignment horizontal="right"/>
    </xf>
    <xf numFmtId="0" fontId="7" fillId="3" borderId="2" xfId="0" applyFont="1" applyFill="1" applyBorder="1" applyAlignment="1">
      <alignment horizontal="right"/>
    </xf>
    <xf numFmtId="0" fontId="7" fillId="2" borderId="5" xfId="0" applyFont="1" applyFill="1" applyBorder="1" applyAlignment="1">
      <alignment horizontal="right"/>
    </xf>
    <xf numFmtId="0" fontId="7" fillId="0" borderId="0" xfId="0" applyFont="1" applyAlignment="1">
      <alignment horizontal="right"/>
    </xf>
    <xf numFmtId="0" fontId="18" fillId="0" borderId="0" xfId="0" applyFont="1" applyAlignment="1">
      <alignment horizontal="right"/>
    </xf>
    <xf numFmtId="0" fontId="7" fillId="0" borderId="0" xfId="0" applyFont="1" applyFill="1" applyAlignment="1">
      <alignment horizontal="right"/>
    </xf>
    <xf numFmtId="0" fontId="14" fillId="0" borderId="0" xfId="0" applyFont="1" applyAlignment="1">
      <alignment horizontal="left" indent="1"/>
    </xf>
    <xf numFmtId="0" fontId="3" fillId="0" borderId="0" xfId="0" applyFont="1" applyBorder="1" applyAlignment="1">
      <alignment horizontal="center"/>
    </xf>
    <xf numFmtId="0" fontId="8" fillId="0" borderId="0" xfId="0" applyFont="1" applyBorder="1" applyAlignment="1">
      <alignment horizontal="left"/>
    </xf>
    <xf numFmtId="0" fontId="7" fillId="0" borderId="0" xfId="0" applyFont="1" applyFill="1" applyBorder="1"/>
    <xf numFmtId="167" fontId="13" fillId="0" borderId="0" xfId="2" applyNumberFormat="1" applyFont="1" applyFill="1" applyBorder="1"/>
    <xf numFmtId="0" fontId="7" fillId="0" borderId="0" xfId="0" applyNumberFormat="1" applyFont="1" applyFill="1" applyBorder="1"/>
    <xf numFmtId="167" fontId="0" fillId="0" borderId="0" xfId="0" applyNumberFormat="1" applyBorder="1"/>
    <xf numFmtId="0" fontId="3" fillId="2" borderId="5" xfId="0" applyFont="1" applyFill="1" applyBorder="1"/>
    <xf numFmtId="0" fontId="3" fillId="0" borderId="0" xfId="0" applyFont="1" applyFill="1" applyBorder="1"/>
    <xf numFmtId="0" fontId="0" fillId="0" borderId="0" xfId="0" applyFont="1" applyFill="1" applyAlignment="1">
      <alignment horizontal="left" indent="3"/>
    </xf>
    <xf numFmtId="0" fontId="16" fillId="0" borderId="0" xfId="0" applyFont="1" applyFill="1"/>
    <xf numFmtId="0" fontId="18" fillId="0" borderId="0" xfId="0" applyFont="1" applyFill="1" applyAlignment="1">
      <alignment horizontal="right"/>
    </xf>
    <xf numFmtId="9" fontId="16" fillId="0" borderId="0" xfId="3" applyNumberFormat="1" applyFont="1" applyFill="1"/>
    <xf numFmtId="9" fontId="16" fillId="0" borderId="3" xfId="3" applyNumberFormat="1" applyFont="1" applyFill="1" applyBorder="1"/>
    <xf numFmtId="0" fontId="0" fillId="0" borderId="0" xfId="0" applyFont="1" applyFill="1" applyAlignment="1">
      <alignment horizontal="left" indent="2"/>
    </xf>
    <xf numFmtId="10" fontId="15" fillId="0" borderId="0" xfId="3" applyNumberFormat="1" applyFont="1" applyFill="1" applyBorder="1"/>
    <xf numFmtId="168" fontId="0" fillId="0" borderId="3" xfId="0" applyNumberFormat="1" applyFont="1" applyFill="1" applyBorder="1"/>
    <xf numFmtId="0" fontId="6" fillId="0" borderId="0" xfId="0" applyFont="1" applyFill="1"/>
    <xf numFmtId="167" fontId="15" fillId="0" borderId="0" xfId="2" applyNumberFormat="1" applyFont="1" applyFill="1" applyBorder="1" applyAlignment="1"/>
    <xf numFmtId="0" fontId="7" fillId="0" borderId="0" xfId="0" applyFont="1" applyFill="1" applyBorder="1" applyAlignment="1">
      <alignment horizontal="right"/>
    </xf>
    <xf numFmtId="167" fontId="0" fillId="0" borderId="0" xfId="2" applyNumberFormat="1" applyFont="1" applyBorder="1"/>
    <xf numFmtId="0" fontId="13" fillId="0" borderId="0" xfId="0" applyFont="1" applyFill="1" applyAlignment="1">
      <alignment horizontal="left" indent="2"/>
    </xf>
    <xf numFmtId="0" fontId="7" fillId="0" borderId="0" xfId="0" applyFont="1" applyBorder="1" applyAlignment="1">
      <alignment horizontal="right"/>
    </xf>
    <xf numFmtId="0" fontId="20" fillId="0" borderId="0" xfId="0" applyNumberFormat="1" applyFont="1" applyFill="1"/>
    <xf numFmtId="174" fontId="3" fillId="0" borderId="0" xfId="3" applyNumberFormat="1" applyFont="1" applyFill="1" applyBorder="1"/>
    <xf numFmtId="10" fontId="9" fillId="0" borderId="0" xfId="3" applyNumberFormat="1" applyFont="1" applyBorder="1"/>
    <xf numFmtId="167" fontId="0" fillId="0" borderId="0" xfId="0" applyNumberFormat="1"/>
    <xf numFmtId="168" fontId="0" fillId="0" borderId="0" xfId="0" applyNumberFormat="1" applyFont="1"/>
    <xf numFmtId="0" fontId="28" fillId="0" borderId="0" xfId="0" applyFont="1" applyBorder="1" applyAlignment="1">
      <alignment vertical="center"/>
    </xf>
    <xf numFmtId="0" fontId="4" fillId="3" borderId="2" xfId="0" applyFont="1" applyFill="1" applyBorder="1" applyAlignment="1">
      <alignment horizontal="left"/>
    </xf>
    <xf numFmtId="0" fontId="0" fillId="0" borderId="0" xfId="0" applyFont="1" applyFill="1" applyAlignment="1">
      <alignment horizontal="left" indent="1"/>
    </xf>
    <xf numFmtId="0" fontId="20" fillId="0" borderId="0" xfId="0" applyFont="1" applyAlignment="1">
      <alignment horizontal="right"/>
    </xf>
    <xf numFmtId="167" fontId="0" fillId="0" borderId="0" xfId="0" applyNumberFormat="1" applyFont="1" applyBorder="1"/>
    <xf numFmtId="0" fontId="4" fillId="3" borderId="9" xfId="0" applyFont="1" applyFill="1" applyBorder="1" applyAlignment="1">
      <alignment horizontal="left" vertical="top"/>
    </xf>
    <xf numFmtId="0" fontId="4" fillId="3" borderId="9" xfId="0" applyFont="1" applyFill="1" applyBorder="1" applyAlignment="1">
      <alignment horizontal="center" vertical="top"/>
    </xf>
    <xf numFmtId="0" fontId="7" fillId="3" borderId="9" xfId="0" applyFont="1" applyFill="1" applyBorder="1" applyAlignment="1">
      <alignment horizontal="right" vertical="top"/>
    </xf>
    <xf numFmtId="0" fontId="2" fillId="3" borderId="9" xfId="0" applyFont="1" applyFill="1" applyBorder="1" applyAlignment="1">
      <alignment horizontal="center" vertical="top"/>
    </xf>
    <xf numFmtId="0" fontId="2" fillId="3" borderId="10" xfId="0" applyFont="1" applyFill="1" applyBorder="1" applyAlignment="1">
      <alignment horizontal="center" vertical="top"/>
    </xf>
    <xf numFmtId="0" fontId="7" fillId="0" borderId="0" xfId="0" applyFont="1" applyBorder="1"/>
    <xf numFmtId="0" fontId="3" fillId="0" borderId="0" xfId="0" applyFont="1" applyFill="1" applyAlignment="1">
      <alignment horizontal="center"/>
    </xf>
    <xf numFmtId="0" fontId="0" fillId="0" borderId="0" xfId="0" applyFont="1" applyFill="1" applyBorder="1" applyAlignment="1">
      <alignment horizontal="left" indent="2"/>
    </xf>
    <xf numFmtId="0" fontId="20" fillId="0" borderId="0" xfId="0" applyFont="1" applyFill="1" applyAlignment="1">
      <alignment horizontal="right"/>
    </xf>
    <xf numFmtId="0" fontId="29" fillId="0" borderId="0" xfId="0" applyFont="1" applyFill="1"/>
    <xf numFmtId="0" fontId="29" fillId="0" borderId="0" xfId="0" applyFont="1"/>
    <xf numFmtId="0" fontId="29" fillId="0" borderId="0" xfId="0" applyFont="1" applyFill="1" applyBorder="1"/>
    <xf numFmtId="0" fontId="29" fillId="0" borderId="0" xfId="0" applyFont="1" applyBorder="1"/>
    <xf numFmtId="167" fontId="29" fillId="0" borderId="0" xfId="2" applyNumberFormat="1" applyFont="1"/>
    <xf numFmtId="167" fontId="31" fillId="0" borderId="0" xfId="2" applyNumberFormat="1" applyFont="1" applyBorder="1"/>
    <xf numFmtId="174" fontId="1" fillId="0" borderId="0" xfId="3" applyNumberFormat="1" applyFont="1" applyFill="1" applyBorder="1"/>
    <xf numFmtId="167" fontId="0" fillId="0" borderId="0" xfId="0" applyNumberFormat="1" applyFont="1" applyFill="1" applyBorder="1"/>
    <xf numFmtId="173" fontId="0" fillId="0" borderId="0" xfId="0" applyNumberFormat="1" applyFont="1" applyFill="1" applyBorder="1"/>
    <xf numFmtId="175" fontId="26" fillId="0" borderId="0" xfId="3" applyNumberFormat="1" applyFont="1" applyFill="1" applyBorder="1"/>
    <xf numFmtId="0" fontId="0" fillId="0" borderId="0" xfId="0" applyFill="1" applyBorder="1"/>
    <xf numFmtId="167" fontId="14" fillId="0" borderId="0" xfId="2" applyNumberFormat="1" applyFont="1" applyFill="1" applyBorder="1"/>
    <xf numFmtId="167" fontId="0" fillId="0" borderId="0" xfId="0" applyNumberFormat="1" applyFill="1" applyBorder="1"/>
    <xf numFmtId="172" fontId="17" fillId="3" borderId="9" xfId="0" applyNumberFormat="1" applyFont="1" applyFill="1" applyBorder="1" applyAlignment="1">
      <alignment horizontal="center"/>
    </xf>
    <xf numFmtId="0" fontId="19" fillId="2" borderId="6" xfId="0" applyFont="1" applyFill="1" applyBorder="1" applyAlignment="1">
      <alignment horizontal="center"/>
    </xf>
    <xf numFmtId="167" fontId="31" fillId="0" borderId="3" xfId="2" applyNumberFormat="1" applyFont="1" applyBorder="1"/>
    <xf numFmtId="168" fontId="0" fillId="0" borderId="0" xfId="1" applyNumberFormat="1" applyFont="1"/>
    <xf numFmtId="0" fontId="13" fillId="0" borderId="0" xfId="0" applyFont="1" applyFill="1" applyBorder="1"/>
    <xf numFmtId="0" fontId="7" fillId="0" borderId="2" xfId="0" applyFont="1" applyFill="1" applyBorder="1" applyAlignment="1">
      <alignment horizontal="right"/>
    </xf>
    <xf numFmtId="165" fontId="15" fillId="0" borderId="0" xfId="3" applyNumberFormat="1" applyFont="1" applyFill="1" applyBorder="1"/>
    <xf numFmtId="0" fontId="29" fillId="0" borderId="2" xfId="0" applyFont="1" applyFill="1" applyBorder="1"/>
    <xf numFmtId="0" fontId="29" fillId="0" borderId="2" xfId="0" applyFont="1" applyFill="1" applyBorder="1" applyAlignment="1">
      <alignment horizontal="center"/>
    </xf>
    <xf numFmtId="167" fontId="29" fillId="0" borderId="2" xfId="2" applyNumberFormat="1" applyFont="1" applyFill="1" applyBorder="1"/>
    <xf numFmtId="167" fontId="29" fillId="0" borderId="4" xfId="2" applyNumberFormat="1" applyFont="1" applyFill="1" applyBorder="1"/>
    <xf numFmtId="0" fontId="29" fillId="0" borderId="2" xfId="0" applyFont="1" applyBorder="1"/>
    <xf numFmtId="167" fontId="29" fillId="0" borderId="2" xfId="2" applyNumberFormat="1" applyFont="1" applyBorder="1"/>
    <xf numFmtId="167" fontId="29" fillId="0" borderId="4" xfId="2" applyNumberFormat="1" applyFont="1" applyBorder="1"/>
    <xf numFmtId="167" fontId="3" fillId="0" borderId="0" xfId="2" applyNumberFormat="1" applyFont="1" applyFill="1" applyBorder="1"/>
    <xf numFmtId="167" fontId="29" fillId="0" borderId="2" xfId="2" applyNumberFormat="1" applyFont="1" applyBorder="1" applyAlignment="1"/>
    <xf numFmtId="0" fontId="0" fillId="0" borderId="0" xfId="0" applyFill="1" applyBorder="1" applyAlignment="1">
      <alignment horizontal="center"/>
    </xf>
    <xf numFmtId="167" fontId="1" fillId="0" borderId="0" xfId="2" applyNumberFormat="1" applyFont="1" applyFill="1" applyBorder="1"/>
    <xf numFmtId="167" fontId="1" fillId="0" borderId="3" xfId="2" applyNumberFormat="1" applyFont="1" applyFill="1" applyBorder="1"/>
    <xf numFmtId="167" fontId="3" fillId="0" borderId="3" xfId="2" applyNumberFormat="1" applyFont="1" applyFill="1" applyBorder="1"/>
    <xf numFmtId="10" fontId="9" fillId="0" borderId="0" xfId="3" applyNumberFormat="1" applyFont="1" applyFill="1" applyBorder="1"/>
    <xf numFmtId="0" fontId="0" fillId="0" borderId="0" xfId="0" applyFill="1" applyBorder="1" applyAlignment="1">
      <alignment horizontal="left"/>
    </xf>
    <xf numFmtId="0" fontId="0" fillId="0" borderId="0" xfId="0" applyFill="1" applyBorder="1" applyAlignment="1">
      <alignment horizontal="left" indent="2"/>
    </xf>
    <xf numFmtId="0" fontId="19" fillId="2" borderId="5" xfId="0" applyFont="1" applyFill="1" applyBorder="1" applyAlignment="1">
      <alignment horizontal="right"/>
    </xf>
    <xf numFmtId="165" fontId="0" fillId="0" borderId="0" xfId="3" applyNumberFormat="1" applyFont="1"/>
    <xf numFmtId="0" fontId="3" fillId="0" borderId="0" xfId="0" applyNumberFormat="1" applyFont="1"/>
    <xf numFmtId="167" fontId="1" fillId="0" borderId="0" xfId="2" applyNumberFormat="1" applyFont="1" applyBorder="1" applyAlignment="1">
      <alignment horizontal="right"/>
    </xf>
    <xf numFmtId="165" fontId="37" fillId="0" borderId="0" xfId="0" applyNumberFormat="1" applyFont="1" applyFill="1" applyBorder="1" applyAlignment="1">
      <alignment horizontal="right" vertical="center"/>
    </xf>
    <xf numFmtId="176" fontId="3" fillId="0" borderId="0" xfId="0" applyNumberFormat="1" applyFont="1"/>
    <xf numFmtId="177" fontId="8" fillId="0" borderId="0" xfId="1" applyNumberFormat="1" applyFont="1" applyBorder="1" applyAlignment="1">
      <alignment horizontal="left"/>
    </xf>
    <xf numFmtId="0" fontId="4" fillId="10" borderId="9" xfId="0" applyFont="1" applyFill="1" applyBorder="1" applyAlignment="1">
      <alignment horizontal="left" vertical="top"/>
    </xf>
    <xf numFmtId="0" fontId="4" fillId="10" borderId="9" xfId="0" applyFont="1" applyFill="1" applyBorder="1" applyAlignment="1">
      <alignment horizontal="center" vertical="top"/>
    </xf>
    <xf numFmtId="0" fontId="7" fillId="10" borderId="9" xfId="0" applyFont="1" applyFill="1" applyBorder="1" applyAlignment="1">
      <alignment horizontal="right" vertical="top"/>
    </xf>
    <xf numFmtId="0" fontId="2" fillId="10" borderId="9" xfId="0" applyFont="1" applyFill="1" applyBorder="1" applyAlignment="1">
      <alignment horizontal="center" vertical="top"/>
    </xf>
    <xf numFmtId="0" fontId="2" fillId="10" borderId="10" xfId="0" applyFont="1" applyFill="1" applyBorder="1" applyAlignment="1">
      <alignment horizontal="center" vertical="top"/>
    </xf>
    <xf numFmtId="169" fontId="17" fillId="10" borderId="9" xfId="0" applyNumberFormat="1" applyFont="1" applyFill="1" applyBorder="1" applyAlignment="1">
      <alignment horizontal="center" vertical="top"/>
    </xf>
    <xf numFmtId="0" fontId="4" fillId="10" borderId="0" xfId="0" applyFont="1" applyFill="1" applyBorder="1" applyAlignment="1">
      <alignment horizontal="left" vertical="top"/>
    </xf>
    <xf numFmtId="0" fontId="4" fillId="10" borderId="0" xfId="0" applyFont="1" applyFill="1" applyBorder="1" applyAlignment="1">
      <alignment horizontal="center"/>
    </xf>
    <xf numFmtId="0" fontId="7" fillId="10" borderId="0" xfId="0" applyFont="1" applyFill="1" applyBorder="1" applyAlignment="1">
      <alignment horizontal="right"/>
    </xf>
    <xf numFmtId="0" fontId="2" fillId="10" borderId="0" xfId="0" applyFont="1" applyFill="1" applyBorder="1" applyAlignment="1">
      <alignment horizontal="center"/>
    </xf>
    <xf numFmtId="0" fontId="2" fillId="10" borderId="3" xfId="0" applyFont="1" applyFill="1" applyBorder="1" applyAlignment="1">
      <alignment horizontal="center"/>
    </xf>
    <xf numFmtId="171" fontId="4" fillId="10" borderId="0" xfId="0" applyNumberFormat="1" applyFont="1" applyFill="1" applyBorder="1" applyAlignment="1">
      <alignment horizontal="center"/>
    </xf>
    <xf numFmtId="0" fontId="4" fillId="10" borderId="2" xfId="0" applyFont="1" applyFill="1" applyBorder="1" applyAlignment="1">
      <alignment horizontal="left"/>
    </xf>
    <xf numFmtId="0" fontId="4" fillId="10" borderId="2" xfId="0" applyFont="1" applyFill="1" applyBorder="1" applyAlignment="1">
      <alignment horizontal="center"/>
    </xf>
    <xf numFmtId="0" fontId="7" fillId="10" borderId="2" xfId="0" applyFont="1" applyFill="1" applyBorder="1" applyAlignment="1">
      <alignment horizontal="right"/>
    </xf>
    <xf numFmtId="0" fontId="2" fillId="10" borderId="2" xfId="0" applyFont="1" applyFill="1" applyBorder="1" applyAlignment="1">
      <alignment horizontal="center"/>
    </xf>
    <xf numFmtId="0" fontId="2" fillId="10" borderId="4" xfId="0" applyFont="1" applyFill="1" applyBorder="1" applyAlignment="1">
      <alignment horizontal="center"/>
    </xf>
    <xf numFmtId="0" fontId="3" fillId="13" borderId="5" xfId="0" applyFont="1" applyFill="1" applyBorder="1"/>
    <xf numFmtId="0" fontId="0" fillId="13" borderId="5" xfId="0" applyFont="1" applyFill="1" applyBorder="1"/>
    <xf numFmtId="0" fontId="7" fillId="13" borderId="5" xfId="0" applyFont="1" applyFill="1" applyBorder="1" applyAlignment="1">
      <alignment horizontal="right"/>
    </xf>
    <xf numFmtId="0" fontId="0" fillId="13" borderId="5" xfId="0" applyFont="1" applyFill="1" applyBorder="1" applyAlignment="1">
      <alignment horizontal="center"/>
    </xf>
    <xf numFmtId="0" fontId="32" fillId="13" borderId="5" xfId="0" applyFont="1" applyFill="1" applyBorder="1" applyAlignment="1">
      <alignment horizontal="center"/>
    </xf>
    <xf numFmtId="0" fontId="19" fillId="13" borderId="5" xfId="0" applyFont="1" applyFill="1" applyBorder="1" applyAlignment="1">
      <alignment horizontal="center"/>
    </xf>
    <xf numFmtId="0" fontId="19" fillId="13" borderId="5" xfId="0" applyFont="1" applyFill="1" applyBorder="1" applyAlignment="1"/>
    <xf numFmtId="0" fontId="0" fillId="13" borderId="6" xfId="0" applyFont="1" applyFill="1" applyBorder="1"/>
    <xf numFmtId="0" fontId="27" fillId="13" borderId="5" xfId="0" applyFont="1" applyFill="1" applyBorder="1" applyAlignment="1">
      <alignment horizontal="center"/>
    </xf>
    <xf numFmtId="0" fontId="3" fillId="13" borderId="5" xfId="0" applyFont="1" applyFill="1" applyBorder="1" applyAlignment="1">
      <alignment horizontal="left"/>
    </xf>
    <xf numFmtId="0" fontId="0" fillId="13" borderId="6" xfId="0" applyFont="1" applyFill="1" applyBorder="1" applyAlignment="1">
      <alignment horizontal="center"/>
    </xf>
    <xf numFmtId="0" fontId="0" fillId="13" borderId="5" xfId="0" applyFont="1" applyFill="1" applyBorder="1" applyAlignment="1"/>
    <xf numFmtId="0" fontId="3" fillId="13" borderId="5" xfId="0" applyFont="1" applyFill="1" applyBorder="1" applyAlignment="1">
      <alignment horizontal="center"/>
    </xf>
    <xf numFmtId="0" fontId="40" fillId="0" borderId="0" xfId="0" applyFont="1"/>
    <xf numFmtId="0" fontId="2" fillId="10" borderId="5" xfId="0" applyFont="1" applyFill="1" applyBorder="1" applyAlignment="1">
      <alignment vertical="center"/>
    </xf>
    <xf numFmtId="0" fontId="4" fillId="10" borderId="5" xfId="0" applyFont="1" applyFill="1" applyBorder="1" applyAlignment="1">
      <alignment vertical="center"/>
    </xf>
    <xf numFmtId="9" fontId="4" fillId="10" borderId="5" xfId="3" applyFont="1" applyFill="1" applyBorder="1" applyAlignment="1">
      <alignment vertical="center"/>
    </xf>
    <xf numFmtId="0" fontId="0" fillId="0" borderId="0" xfId="0" applyBorder="1" applyAlignment="1">
      <alignment horizontal="center"/>
    </xf>
    <xf numFmtId="0" fontId="13" fillId="0" borderId="0" xfId="0" applyFont="1" applyBorder="1" applyAlignment="1">
      <alignment horizontal="center"/>
    </xf>
    <xf numFmtId="167" fontId="0" fillId="0" borderId="0" xfId="0" applyNumberFormat="1" applyBorder="1" applyAlignment="1">
      <alignment horizontal="center"/>
    </xf>
    <xf numFmtId="3" fontId="9" fillId="11" borderId="1" xfId="1" applyNumberFormat="1" applyFont="1" applyFill="1" applyBorder="1" applyAlignment="1">
      <alignment horizontal="center"/>
    </xf>
    <xf numFmtId="165" fontId="9" fillId="11" borderId="1" xfId="3" applyNumberFormat="1" applyFont="1" applyFill="1" applyBorder="1" applyAlignment="1">
      <alignment horizontal="center"/>
    </xf>
    <xf numFmtId="165" fontId="13" fillId="0" borderId="0" xfId="3" applyNumberFormat="1" applyFont="1" applyFill="1" applyBorder="1" applyAlignment="1">
      <alignment horizontal="center"/>
    </xf>
    <xf numFmtId="165" fontId="0" fillId="0" borderId="0" xfId="0" applyNumberFormat="1" applyBorder="1" applyAlignment="1">
      <alignment horizontal="center"/>
    </xf>
    <xf numFmtId="178" fontId="9" fillId="11" borderId="1" xfId="2" applyNumberFormat="1" applyFont="1" applyFill="1" applyBorder="1" applyAlignment="1">
      <alignment horizontal="center"/>
    </xf>
    <xf numFmtId="0" fontId="0" fillId="0" borderId="0" xfId="0" applyBorder="1" applyAlignment="1">
      <alignment horizontal="left" indent="1"/>
    </xf>
    <xf numFmtId="0" fontId="0" fillId="0" borderId="0" xfId="0" applyFill="1" applyBorder="1" applyAlignment="1">
      <alignment horizontal="left" indent="1"/>
    </xf>
    <xf numFmtId="170" fontId="9" fillId="11" borderId="1" xfId="2" applyNumberFormat="1" applyFont="1" applyFill="1" applyBorder="1" applyAlignment="1">
      <alignment horizontal="center"/>
    </xf>
    <xf numFmtId="0" fontId="14" fillId="0" borderId="0" xfId="2" applyNumberFormat="1" applyFont="1" applyFill="1" applyBorder="1" applyAlignment="1">
      <alignment horizontal="center"/>
    </xf>
    <xf numFmtId="0" fontId="9" fillId="11" borderId="1" xfId="2" applyNumberFormat="1" applyFont="1" applyFill="1" applyBorder="1" applyAlignment="1">
      <alignment horizontal="center"/>
    </xf>
    <xf numFmtId="165" fontId="9" fillId="11" borderId="1" xfId="3" applyNumberFormat="1" applyFont="1" applyFill="1" applyBorder="1" applyAlignment="1">
      <alignment horizontal="center" vertical="center"/>
    </xf>
    <xf numFmtId="10" fontId="9" fillId="11" borderId="1" xfId="3" applyNumberFormat="1" applyFont="1" applyFill="1" applyBorder="1" applyAlignment="1">
      <alignment horizontal="center"/>
    </xf>
    <xf numFmtId="10" fontId="9" fillId="11" borderId="1" xfId="3"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5" fontId="3" fillId="0" borderId="0"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178" fontId="9" fillId="11" borderId="1" xfId="2" applyNumberFormat="1" applyFont="1" applyFill="1" applyBorder="1" applyAlignment="1">
      <alignment horizontal="center" vertical="center"/>
    </xf>
    <xf numFmtId="178" fontId="14" fillId="0" borderId="0" xfId="2" applyNumberFormat="1" applyFont="1" applyFill="1" applyBorder="1" applyAlignment="1">
      <alignment horizontal="center" vertical="center"/>
    </xf>
    <xf numFmtId="174" fontId="3" fillId="0" borderId="0" xfId="3" applyNumberFormat="1" applyFont="1" applyFill="1" applyBorder="1" applyAlignment="1">
      <alignment horizontal="center"/>
    </xf>
    <xf numFmtId="0" fontId="3" fillId="0" borderId="0" xfId="0" applyFont="1" applyFill="1" applyBorder="1" applyAlignment="1">
      <alignment horizontal="center"/>
    </xf>
    <xf numFmtId="16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9" fontId="16" fillId="0" borderId="0" xfId="3" applyNumberFormat="1" applyFont="1" applyAlignment="1">
      <alignment horizontal="center" vertical="center"/>
    </xf>
    <xf numFmtId="0" fontId="0"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168" fontId="11" fillId="0" borderId="0" xfId="0" applyNumberFormat="1" applyFont="1" applyBorder="1" applyAlignment="1">
      <alignment vertical="center"/>
    </xf>
    <xf numFmtId="168" fontId="13" fillId="0" borderId="0" xfId="0" applyNumberFormat="1" applyFont="1" applyBorder="1" applyAlignment="1">
      <alignment vertical="center"/>
    </xf>
    <xf numFmtId="0" fontId="16" fillId="0" borderId="0" xfId="0" applyFont="1" applyFill="1" applyAlignment="1">
      <alignment horizontal="center" vertical="center"/>
    </xf>
    <xf numFmtId="9" fontId="16" fillId="0" borderId="0" xfId="3" applyNumberFormat="1" applyFont="1" applyFill="1" applyBorder="1" applyAlignment="1">
      <alignment vertical="center"/>
    </xf>
    <xf numFmtId="0" fontId="0" fillId="0" borderId="0" xfId="0" applyFont="1" applyFill="1" applyAlignment="1">
      <alignment horizontal="center" vertical="center"/>
    </xf>
    <xf numFmtId="168" fontId="13" fillId="0" borderId="0" xfId="0" applyNumberFormat="1" applyFont="1" applyFill="1" applyBorder="1" applyAlignment="1">
      <alignment vertical="center"/>
    </xf>
    <xf numFmtId="0" fontId="6" fillId="0" borderId="0" xfId="0" applyFont="1" applyFill="1" applyAlignment="1">
      <alignment horizontal="center" vertical="center"/>
    </xf>
    <xf numFmtId="0" fontId="0" fillId="0" borderId="0" xfId="0" applyFont="1" applyAlignment="1">
      <alignment horizontal="left" vertical="center" indent="2"/>
    </xf>
    <xf numFmtId="0" fontId="6" fillId="0" borderId="0" xfId="0" applyFont="1" applyAlignment="1">
      <alignment horizontal="left" vertical="center" indent="2"/>
    </xf>
    <xf numFmtId="0" fontId="16" fillId="0" borderId="0" xfId="0" applyFont="1" applyFill="1" applyAlignment="1">
      <alignment horizontal="left" vertical="center" indent="2"/>
    </xf>
    <xf numFmtId="0" fontId="0" fillId="0" borderId="0" xfId="0" applyFont="1" applyFill="1" applyAlignment="1">
      <alignment horizontal="left" vertical="center" indent="2"/>
    </xf>
    <xf numFmtId="0" fontId="6" fillId="0" borderId="0" xfId="0" applyFont="1" applyFill="1" applyAlignment="1">
      <alignment horizontal="left" vertical="center" indent="2"/>
    </xf>
    <xf numFmtId="0" fontId="3" fillId="0" borderId="0" xfId="0" applyFont="1" applyAlignment="1">
      <alignment horizontal="left" vertical="center" indent="2"/>
    </xf>
    <xf numFmtId="0" fontId="3" fillId="13" borderId="5" xfId="0" applyFont="1" applyFill="1" applyBorder="1" applyAlignment="1">
      <alignment vertical="center"/>
    </xf>
    <xf numFmtId="0" fontId="0" fillId="13" borderId="5" xfId="0" applyFont="1" applyFill="1" applyBorder="1" applyAlignment="1">
      <alignment vertical="center"/>
    </xf>
    <xf numFmtId="0" fontId="7" fillId="13" borderId="5" xfId="0" applyFont="1" applyFill="1" applyBorder="1" applyAlignment="1">
      <alignment horizontal="right" vertical="center"/>
    </xf>
    <xf numFmtId="0" fontId="0" fillId="13" borderId="5" xfId="0" applyFont="1" applyFill="1" applyBorder="1" applyAlignment="1">
      <alignment horizontal="center" vertical="center"/>
    </xf>
    <xf numFmtId="0" fontId="0" fillId="13" borderId="6" xfId="0" applyFont="1" applyFill="1" applyBorder="1" applyAlignment="1">
      <alignment vertical="center"/>
    </xf>
    <xf numFmtId="0" fontId="27" fillId="13" borderId="5" xfId="0" applyFont="1" applyFill="1" applyBorder="1" applyAlignment="1">
      <alignment horizontal="center" vertical="center"/>
    </xf>
    <xf numFmtId="2" fontId="0" fillId="0" borderId="0" xfId="0" applyNumberFormat="1" applyFont="1" applyFill="1" applyAlignment="1">
      <alignment horizontal="center" vertical="center"/>
    </xf>
    <xf numFmtId="3" fontId="13" fillId="0" borderId="0" xfId="1" applyNumberFormat="1" applyFont="1" applyAlignment="1">
      <alignment horizontal="center" vertical="center"/>
    </xf>
    <xf numFmtId="3" fontId="16" fillId="0" borderId="0" xfId="3" applyNumberFormat="1" applyFont="1" applyAlignment="1">
      <alignment horizontal="center" vertical="center"/>
    </xf>
    <xf numFmtId="165" fontId="41" fillId="0" borderId="0" xfId="3"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165" fontId="6" fillId="0" borderId="0" xfId="0" applyNumberFormat="1" applyFont="1" applyBorder="1" applyAlignment="1">
      <alignment horizontal="center" vertical="center"/>
    </xf>
    <xf numFmtId="165" fontId="15" fillId="0" borderId="0" xfId="3" applyNumberFormat="1" applyFont="1" applyBorder="1" applyAlignment="1">
      <alignment horizontal="center" vertical="center"/>
    </xf>
    <xf numFmtId="165" fontId="41" fillId="0" borderId="0" xfId="3" applyNumberFormat="1"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168" fontId="11" fillId="0" borderId="0" xfId="0" applyNumberFormat="1" applyFont="1" applyBorder="1" applyAlignment="1">
      <alignment horizontal="center" vertical="center"/>
    </xf>
    <xf numFmtId="9" fontId="16" fillId="0" borderId="0" xfId="3" applyNumberFormat="1" applyFont="1" applyFill="1" applyBorder="1" applyAlignment="1">
      <alignment horizontal="center" vertical="center"/>
    </xf>
    <xf numFmtId="37" fontId="41" fillId="0" borderId="0" xfId="1" applyNumberFormat="1" applyFont="1" applyBorder="1" applyAlignment="1">
      <alignment horizontal="center" vertical="center"/>
    </xf>
    <xf numFmtId="37" fontId="1" fillId="0" borderId="0" xfId="1" applyNumberFormat="1" applyFont="1" applyFill="1" applyBorder="1" applyAlignment="1">
      <alignment horizontal="center" vertical="center"/>
    </xf>
    <xf numFmtId="5" fontId="1" fillId="0" borderId="0" xfId="2" applyNumberFormat="1" applyFont="1" applyAlignment="1">
      <alignment horizontal="center" vertical="center"/>
    </xf>
    <xf numFmtId="5" fontId="3" fillId="0" borderId="0" xfId="2" applyNumberFormat="1" applyFont="1" applyAlignment="1">
      <alignment horizontal="center" vertical="center"/>
    </xf>
    <xf numFmtId="5" fontId="0" fillId="0" borderId="0" xfId="0" applyNumberFormat="1" applyFont="1" applyBorder="1" applyAlignment="1"/>
    <xf numFmtId="6" fontId="0" fillId="0" borderId="0" xfId="0" applyNumberFormat="1" applyFont="1" applyAlignment="1">
      <alignment horizontal="center"/>
    </xf>
    <xf numFmtId="5" fontId="3" fillId="0" borderId="0" xfId="0" applyNumberFormat="1" applyFont="1" applyAlignment="1">
      <alignment horizontal="center"/>
    </xf>
    <xf numFmtId="0" fontId="41" fillId="0" borderId="0" xfId="0" applyFont="1" applyFill="1" applyBorder="1"/>
    <xf numFmtId="0" fontId="41" fillId="0" borderId="0" xfId="0" applyFont="1" applyFill="1"/>
    <xf numFmtId="0" fontId="3" fillId="0" borderId="0" xfId="0" applyFont="1" applyFill="1" applyBorder="1" applyAlignment="1">
      <alignment horizontal="left"/>
    </xf>
    <xf numFmtId="5" fontId="14" fillId="0" borderId="0" xfId="3" applyNumberFormat="1" applyFont="1" applyFill="1" applyBorder="1" applyAlignment="1">
      <alignment horizontal="center" vertical="center"/>
    </xf>
    <xf numFmtId="0" fontId="43" fillId="0" borderId="0" xfId="0" applyFont="1"/>
    <xf numFmtId="0" fontId="44" fillId="0" borderId="0" xfId="0" applyFont="1"/>
    <xf numFmtId="0" fontId="43" fillId="0" borderId="0" xfId="0" applyFont="1" applyBorder="1" applyAlignment="1"/>
    <xf numFmtId="0" fontId="43" fillId="0" borderId="0" xfId="0" applyFont="1" applyBorder="1"/>
    <xf numFmtId="0" fontId="45" fillId="0" borderId="0" xfId="0" applyFont="1"/>
    <xf numFmtId="9" fontId="45" fillId="0" borderId="0" xfId="3" applyFont="1"/>
    <xf numFmtId="0" fontId="46" fillId="0" borderId="0" xfId="0" applyFont="1"/>
    <xf numFmtId="0" fontId="45" fillId="0" borderId="0" xfId="0" applyFont="1" applyBorder="1" applyAlignment="1"/>
    <xf numFmtId="0" fontId="45" fillId="0" borderId="0" xfId="0" applyFont="1" applyBorder="1"/>
    <xf numFmtId="0" fontId="47" fillId="0" borderId="0" xfId="0" applyFont="1"/>
    <xf numFmtId="9" fontId="48" fillId="0" borderId="0" xfId="3" applyFont="1"/>
    <xf numFmtId="5" fontId="41" fillId="0" borderId="0" xfId="2" applyNumberFormat="1" applyFont="1" applyFill="1" applyAlignment="1">
      <alignment horizontal="center" vertical="center"/>
    </xf>
    <xf numFmtId="5" fontId="1" fillId="0" borderId="0" xfId="2" applyNumberFormat="1" applyFont="1" applyFill="1" applyAlignment="1">
      <alignment horizontal="center" vertical="center"/>
    </xf>
    <xf numFmtId="0" fontId="49" fillId="0" borderId="0" xfId="0" applyFont="1"/>
    <xf numFmtId="0" fontId="50" fillId="0" borderId="0" xfId="0" applyFont="1"/>
    <xf numFmtId="9" fontId="50" fillId="0" borderId="0" xfId="3" applyFont="1"/>
    <xf numFmtId="0" fontId="51" fillId="0" borderId="0" xfId="0" applyFont="1"/>
    <xf numFmtId="0" fontId="50" fillId="0" borderId="0" xfId="0" applyFont="1" applyBorder="1" applyAlignment="1"/>
    <xf numFmtId="0" fontId="50" fillId="0" borderId="0" xfId="0" applyFont="1" applyBorder="1"/>
    <xf numFmtId="0" fontId="52" fillId="0" borderId="0" xfId="0" applyFont="1" applyAlignment="1">
      <alignment horizontal="left" vertical="top"/>
    </xf>
    <xf numFmtId="0" fontId="42" fillId="0" borderId="11" xfId="0" applyFont="1" applyBorder="1" applyAlignment="1">
      <alignment horizontal="center"/>
    </xf>
    <xf numFmtId="0" fontId="0" fillId="0" borderId="12" xfId="0" applyBorder="1" applyAlignment="1">
      <alignment horizontal="center"/>
    </xf>
    <xf numFmtId="178" fontId="0" fillId="0" borderId="12" xfId="0" applyNumberFormat="1" applyBorder="1" applyAlignment="1">
      <alignment horizontal="center"/>
    </xf>
    <xf numFmtId="6" fontId="0" fillId="0" borderId="12" xfId="0" applyNumberFormat="1" applyBorder="1" applyAlignment="1">
      <alignment horizontal="center"/>
    </xf>
    <xf numFmtId="178" fontId="0" fillId="0" borderId="13" xfId="0" applyNumberFormat="1" applyBorder="1" applyAlignment="1">
      <alignment horizontal="center"/>
    </xf>
    <xf numFmtId="0" fontId="42" fillId="0" borderId="14" xfId="0" applyFont="1" applyBorder="1" applyAlignment="1">
      <alignment horizontal="center"/>
    </xf>
    <xf numFmtId="0" fontId="0" fillId="0" borderId="15" xfId="0" applyBorder="1" applyAlignment="1">
      <alignment horizontal="center"/>
    </xf>
    <xf numFmtId="178" fontId="0" fillId="0" borderId="15" xfId="0" applyNumberFormat="1" applyBorder="1" applyAlignment="1">
      <alignment horizontal="center"/>
    </xf>
    <xf numFmtId="6" fontId="0" fillId="0" borderId="15" xfId="0" applyNumberFormat="1" applyBorder="1" applyAlignment="1">
      <alignment horizontal="center"/>
    </xf>
    <xf numFmtId="178" fontId="0" fillId="0" borderId="16" xfId="0" applyNumberFormat="1" applyBorder="1" applyAlignment="1">
      <alignment horizontal="center"/>
    </xf>
    <xf numFmtId="0" fontId="42" fillId="0" borderId="17" xfId="0" applyFont="1" applyBorder="1" applyAlignment="1">
      <alignment horizontal="center"/>
    </xf>
    <xf numFmtId="0" fontId="0" fillId="0" borderId="18" xfId="0" applyBorder="1" applyAlignment="1">
      <alignment horizontal="center"/>
    </xf>
    <xf numFmtId="178" fontId="0" fillId="0" borderId="18" xfId="0" applyNumberFormat="1" applyBorder="1" applyAlignment="1">
      <alignment horizontal="center"/>
    </xf>
    <xf numFmtId="6" fontId="0" fillId="0" borderId="18" xfId="0" applyNumberFormat="1" applyBorder="1" applyAlignment="1">
      <alignment horizontal="center"/>
    </xf>
    <xf numFmtId="178" fontId="0" fillId="0" borderId="19" xfId="0" applyNumberFormat="1" applyBorder="1" applyAlignment="1">
      <alignment horizontal="center"/>
    </xf>
    <xf numFmtId="0" fontId="0" fillId="12" borderId="23" xfId="0" applyFill="1" applyBorder="1" applyAlignment="1">
      <alignment horizontal="center" vertical="top" wrapText="1"/>
    </xf>
    <xf numFmtId="0" fontId="0" fillId="12" borderId="24" xfId="0" applyFill="1" applyBorder="1" applyAlignment="1">
      <alignment horizontal="center" vertical="top" wrapText="1"/>
    </xf>
    <xf numFmtId="0" fontId="0" fillId="13" borderId="24" xfId="0" applyFill="1" applyBorder="1" applyAlignment="1">
      <alignment horizontal="center" vertical="top" wrapText="1"/>
    </xf>
    <xf numFmtId="0" fontId="0" fillId="13" borderId="25" xfId="0" applyFill="1" applyBorder="1" applyAlignment="1">
      <alignment horizontal="center" vertical="top" wrapText="1"/>
    </xf>
    <xf numFmtId="0" fontId="0" fillId="13" borderId="27" xfId="0" applyFill="1"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53" fillId="0" borderId="0" xfId="0" applyFont="1"/>
    <xf numFmtId="0" fontId="53" fillId="0" borderId="0" xfId="0" applyFont="1" applyAlignment="1">
      <alignment horizontal="center"/>
    </xf>
    <xf numFmtId="5" fontId="1" fillId="0" borderId="0" xfId="2" applyNumberFormat="1" applyFont="1" applyAlignment="1">
      <alignment horizontal="center"/>
    </xf>
    <xf numFmtId="5" fontId="3" fillId="0" borderId="0" xfId="2" applyNumberFormat="1" applyFont="1" applyAlignment="1">
      <alignment horizontal="center"/>
    </xf>
    <xf numFmtId="0" fontId="15" fillId="0" borderId="0" xfId="0" applyFont="1"/>
    <xf numFmtId="0" fontId="54" fillId="0" borderId="0" xfId="0" applyFont="1" applyBorder="1" applyAlignment="1">
      <alignment vertical="center"/>
    </xf>
    <xf numFmtId="0" fontId="54" fillId="0" borderId="0" xfId="0" applyFont="1" applyFill="1" applyBorder="1" applyAlignment="1">
      <alignment vertical="center"/>
    </xf>
    <xf numFmtId="0" fontId="41" fillId="0" borderId="0" xfId="0" applyFont="1" applyBorder="1"/>
    <xf numFmtId="0" fontId="0" fillId="0" borderId="0" xfId="0" applyBorder="1" applyAlignment="1">
      <alignment horizontal="left" vertical="center" indent="2"/>
    </xf>
    <xf numFmtId="0" fontId="0" fillId="0" borderId="0" xfId="0" applyFont="1" applyBorder="1" applyAlignment="1">
      <alignment horizontal="left" vertical="center" indent="2"/>
    </xf>
    <xf numFmtId="0" fontId="0" fillId="0" borderId="0" xfId="0" applyBorder="1" applyAlignment="1">
      <alignment horizontal="left" indent="2"/>
    </xf>
    <xf numFmtId="0" fontId="0" fillId="0" borderId="0" xfId="0" applyFont="1" applyBorder="1" applyAlignment="1">
      <alignment horizontal="left" vertical="center"/>
    </xf>
    <xf numFmtId="2" fontId="0" fillId="0" borderId="0" xfId="1" applyNumberFormat="1" applyFont="1" applyFill="1" applyAlignment="1">
      <alignment horizontal="center"/>
    </xf>
    <xf numFmtId="178" fontId="53" fillId="0" borderId="0" xfId="0" applyNumberFormat="1" applyFont="1" applyAlignment="1">
      <alignment horizontal="center"/>
    </xf>
    <xf numFmtId="165" fontId="41" fillId="0" borderId="0" xfId="3" applyNumberFormat="1" applyFont="1" applyFill="1" applyBorder="1" applyAlignment="1">
      <alignment horizontal="center"/>
    </xf>
    <xf numFmtId="5" fontId="41" fillId="0" borderId="0" xfId="2" applyNumberFormat="1" applyFont="1" applyAlignment="1">
      <alignment horizontal="center" vertical="center"/>
    </xf>
    <xf numFmtId="5" fontId="29" fillId="0" borderId="2" xfId="2" applyNumberFormat="1" applyFont="1" applyBorder="1" applyAlignment="1">
      <alignment horizontal="center"/>
    </xf>
    <xf numFmtId="0" fontId="0" fillId="0" borderId="0" xfId="0" applyFont="1" applyFill="1" applyAlignment="1">
      <alignment horizontal="left" indent="4"/>
    </xf>
    <xf numFmtId="0" fontId="3" fillId="0" borderId="0" xfId="0" applyFont="1" applyFill="1" applyAlignment="1">
      <alignment horizontal="left" indent="2"/>
    </xf>
    <xf numFmtId="0" fontId="3" fillId="0" borderId="0" xfId="0" applyFont="1" applyFill="1"/>
    <xf numFmtId="0" fontId="3" fillId="0" borderId="0" xfId="0" applyFont="1" applyBorder="1" applyAlignment="1"/>
    <xf numFmtId="0" fontId="55" fillId="0" borderId="0" xfId="0" applyFont="1"/>
    <xf numFmtId="0" fontId="56" fillId="0" borderId="0" xfId="0" applyFont="1"/>
    <xf numFmtId="0" fontId="57" fillId="0" borderId="0" xfId="0" applyFont="1"/>
    <xf numFmtId="0" fontId="30" fillId="0" borderId="0" xfId="0" applyFont="1" applyBorder="1" applyAlignment="1">
      <alignment horizontal="right"/>
    </xf>
    <xf numFmtId="5" fontId="29" fillId="0" borderId="0" xfId="2" applyNumberFormat="1" applyFont="1" applyBorder="1" applyAlignment="1">
      <alignment horizontal="center"/>
    </xf>
    <xf numFmtId="0" fontId="58" fillId="0" borderId="0" xfId="0" applyFont="1" applyAlignment="1">
      <alignment horizontal="left"/>
    </xf>
    <xf numFmtId="0" fontId="2" fillId="3" borderId="5" xfId="0" applyFont="1" applyFill="1" applyBorder="1" applyAlignment="1">
      <alignment vertical="center"/>
    </xf>
    <xf numFmtId="0" fontId="4" fillId="3" borderId="5" xfId="0" applyFont="1" applyFill="1" applyBorder="1" applyAlignment="1">
      <alignment vertical="center"/>
    </xf>
    <xf numFmtId="0" fontId="0" fillId="0" borderId="0" xfId="0" applyAlignment="1">
      <alignment vertical="top"/>
    </xf>
    <xf numFmtId="0" fontId="59" fillId="0" borderId="0" xfId="0" applyFont="1" applyAlignment="1">
      <alignment vertical="top" wrapText="1"/>
    </xf>
    <xf numFmtId="0" fontId="12" fillId="0" borderId="0" xfId="0" applyFont="1" applyAlignment="1">
      <alignment vertical="top"/>
    </xf>
    <xf numFmtId="0" fontId="60" fillId="0" borderId="0" xfId="0" applyFont="1" applyAlignment="1">
      <alignment horizontal="center" vertical="top"/>
    </xf>
    <xf numFmtId="0" fontId="3" fillId="0" borderId="0" xfId="0" applyFont="1" applyBorder="1" applyAlignment="1">
      <alignment horizontal="left"/>
    </xf>
    <xf numFmtId="0" fontId="3" fillId="0" borderId="0" xfId="0" applyFont="1" applyFill="1" applyBorder="1" applyAlignment="1">
      <alignment horizontal="left" indent="1"/>
    </xf>
    <xf numFmtId="0" fontId="3" fillId="0" borderId="7" xfId="0" applyFont="1" applyBorder="1"/>
    <xf numFmtId="0" fontId="3" fillId="0" borderId="0" xfId="0" applyFont="1" applyFill="1" applyBorder="1" applyAlignment="1">
      <alignment horizontal="left" indent="2"/>
    </xf>
    <xf numFmtId="0" fontId="0" fillId="0" borderId="0" xfId="0" applyFill="1" applyBorder="1" applyAlignment="1">
      <alignment horizontal="left" indent="4"/>
    </xf>
    <xf numFmtId="0" fontId="12" fillId="0" borderId="0" xfId="0" applyFont="1" applyFill="1" applyBorder="1" applyAlignment="1">
      <alignment horizontal="left"/>
    </xf>
    <xf numFmtId="0" fontId="13" fillId="0" borderId="0" xfId="0" applyFont="1" applyFill="1" applyBorder="1" applyAlignment="1">
      <alignment horizontal="left" indent="2"/>
    </xf>
    <xf numFmtId="5" fontId="41" fillId="0" borderId="0" xfId="3" applyNumberFormat="1" applyFont="1" applyBorder="1" applyAlignment="1">
      <alignment horizontal="center" vertical="center"/>
    </xf>
    <xf numFmtId="179" fontId="9" fillId="11" borderId="1" xfId="2" applyNumberFormat="1" applyFont="1" applyFill="1" applyBorder="1" applyAlignment="1">
      <alignment horizontal="center" vertical="center"/>
    </xf>
    <xf numFmtId="178" fontId="0" fillId="0" borderId="31" xfId="0" applyNumberFormat="1" applyBorder="1" applyAlignment="1">
      <alignment horizontal="center" vertical="top"/>
    </xf>
    <xf numFmtId="165" fontId="0" fillId="0" borderId="32" xfId="3" applyNumberFormat="1" applyFont="1" applyBorder="1" applyAlignment="1">
      <alignment horizontal="center" vertical="top"/>
    </xf>
    <xf numFmtId="165" fontId="0" fillId="0" borderId="25" xfId="3" applyNumberFormat="1" applyFont="1" applyBorder="1" applyAlignment="1">
      <alignment horizontal="center" vertical="top"/>
    </xf>
    <xf numFmtId="0" fontId="4" fillId="10" borderId="0" xfId="0" applyFont="1" applyFill="1" applyBorder="1" applyAlignment="1">
      <alignment horizontal="center" vertical="top"/>
    </xf>
    <xf numFmtId="0" fontId="7" fillId="10" borderId="0" xfId="0" applyFont="1" applyFill="1" applyBorder="1" applyAlignment="1">
      <alignment horizontal="right" vertical="top"/>
    </xf>
    <xf numFmtId="0" fontId="2" fillId="10" borderId="0" xfId="0" applyFont="1" applyFill="1" applyBorder="1" applyAlignment="1">
      <alignment horizontal="center" vertical="top"/>
    </xf>
    <xf numFmtId="0" fontId="2" fillId="10" borderId="3" xfId="0" applyFont="1" applyFill="1" applyBorder="1" applyAlignment="1">
      <alignment horizontal="center" vertical="top"/>
    </xf>
    <xf numFmtId="180" fontId="17" fillId="10" borderId="7" xfId="0" applyNumberFormat="1" applyFont="1" applyFill="1" applyBorder="1" applyAlignment="1">
      <alignment horizontal="center" vertical="top"/>
    </xf>
    <xf numFmtId="169" fontId="17" fillId="10" borderId="35" xfId="0" applyNumberFormat="1" applyFont="1" applyFill="1" applyBorder="1" applyAlignment="1">
      <alignment horizontal="center" vertical="top"/>
    </xf>
    <xf numFmtId="180" fontId="17" fillId="10" borderId="0" xfId="0" applyNumberFormat="1" applyFont="1" applyFill="1" applyBorder="1" applyAlignment="1">
      <alignment horizontal="center" vertical="top"/>
    </xf>
    <xf numFmtId="0" fontId="3" fillId="0" borderId="0" xfId="0" applyFont="1" applyBorder="1" applyAlignment="1">
      <alignment horizontal="left" indent="2"/>
    </xf>
    <xf numFmtId="5" fontId="3" fillId="0" borderId="0" xfId="0" applyNumberFormat="1" applyFont="1"/>
    <xf numFmtId="181" fontId="3" fillId="0" borderId="0" xfId="0" applyNumberFormat="1" applyFont="1"/>
    <xf numFmtId="10" fontId="0" fillId="0" borderId="0" xfId="3" applyNumberFormat="1" applyFont="1"/>
    <xf numFmtId="10" fontId="0" fillId="0" borderId="0" xfId="0" applyNumberFormat="1" applyFont="1"/>
    <xf numFmtId="0" fontId="4" fillId="3" borderId="0" xfId="0" applyFont="1" applyFill="1" applyBorder="1" applyAlignment="1">
      <alignment horizontal="center" vertical="top"/>
    </xf>
    <xf numFmtId="0" fontId="7" fillId="3" borderId="0" xfId="0" applyFont="1" applyFill="1" applyBorder="1" applyAlignment="1">
      <alignment horizontal="right" vertical="top"/>
    </xf>
    <xf numFmtId="0" fontId="2" fillId="3" borderId="0" xfId="0" applyFont="1" applyFill="1" applyBorder="1" applyAlignment="1">
      <alignment horizontal="center" vertical="top"/>
    </xf>
    <xf numFmtId="0" fontId="2" fillId="3" borderId="3" xfId="0" applyFont="1" applyFill="1" applyBorder="1" applyAlignment="1">
      <alignment horizontal="center" vertical="top"/>
    </xf>
    <xf numFmtId="172" fontId="17" fillId="3" borderId="0" xfId="0" applyNumberFormat="1" applyFont="1" applyFill="1" applyBorder="1" applyAlignment="1">
      <alignment horizontal="center"/>
    </xf>
    <xf numFmtId="165" fontId="1" fillId="0" borderId="0" xfId="3" applyNumberFormat="1" applyFont="1" applyAlignment="1">
      <alignment horizontal="center"/>
    </xf>
    <xf numFmtId="165" fontId="14" fillId="0" borderId="0" xfId="3" applyNumberFormat="1" applyFont="1" applyFill="1" applyBorder="1" applyAlignment="1">
      <alignment horizontal="center"/>
    </xf>
    <xf numFmtId="178" fontId="27" fillId="0" borderId="0" xfId="2" applyNumberFormat="1" applyFont="1" applyFill="1" applyBorder="1" applyAlignment="1">
      <alignment horizontal="center" vertical="center"/>
    </xf>
    <xf numFmtId="178" fontId="61" fillId="0" borderId="0" xfId="2" applyNumberFormat="1" applyFont="1" applyFill="1" applyBorder="1" applyAlignment="1">
      <alignment horizontal="center" vertical="center"/>
    </xf>
    <xf numFmtId="0" fontId="27" fillId="0" borderId="0" xfId="0" applyFont="1" applyFill="1" applyBorder="1"/>
    <xf numFmtId="0" fontId="27" fillId="0" borderId="0" xfId="0" applyFont="1" applyBorder="1"/>
    <xf numFmtId="165" fontId="27" fillId="0" borderId="0" xfId="3" applyNumberFormat="1" applyFont="1" applyFill="1" applyBorder="1" applyAlignment="1">
      <alignment horizontal="center"/>
    </xf>
    <xf numFmtId="170" fontId="14" fillId="0" borderId="0" xfId="2" applyNumberFormat="1" applyFont="1" applyFill="1" applyBorder="1" applyAlignment="1">
      <alignment horizontal="center"/>
    </xf>
    <xf numFmtId="182" fontId="9" fillId="11" borderId="1" xfId="2" applyNumberFormat="1" applyFont="1" applyFill="1" applyBorder="1" applyAlignment="1">
      <alignment horizontal="center"/>
    </xf>
    <xf numFmtId="182" fontId="0" fillId="0" borderId="0" xfId="0" applyNumberFormat="1" applyBorder="1" applyAlignment="1">
      <alignment horizontal="center"/>
    </xf>
    <xf numFmtId="3" fontId="14" fillId="0" borderId="0" xfId="1" applyNumberFormat="1" applyFont="1" applyFill="1" applyBorder="1" applyAlignment="1">
      <alignment horizontal="center"/>
    </xf>
    <xf numFmtId="3" fontId="13" fillId="0" borderId="0" xfId="0" applyNumberFormat="1" applyFont="1" applyFill="1" applyBorder="1" applyAlignment="1">
      <alignment horizontal="center"/>
    </xf>
    <xf numFmtId="178" fontId="0" fillId="0" borderId="0" xfId="0" applyNumberFormat="1" applyBorder="1"/>
    <xf numFmtId="178" fontId="14" fillId="0" borderId="0" xfId="2" applyNumberFormat="1" applyFont="1" applyFill="1" applyBorder="1"/>
    <xf numFmtId="178" fontId="0" fillId="0" borderId="0" xfId="0" applyNumberFormat="1" applyFill="1" applyBorder="1"/>
    <xf numFmtId="174" fontId="3" fillId="0" borderId="0" xfId="0" applyNumberFormat="1" applyFont="1" applyFill="1" applyBorder="1" applyAlignment="1">
      <alignment horizontal="center"/>
    </xf>
    <xf numFmtId="5" fontId="1" fillId="0" borderId="0" xfId="2" applyNumberFormat="1" applyFont="1" applyFill="1" applyAlignment="1">
      <alignment horizontal="center"/>
    </xf>
    <xf numFmtId="5" fontId="3" fillId="0" borderId="0" xfId="0" applyNumberFormat="1" applyFont="1" applyFill="1" applyAlignment="1">
      <alignment horizontal="center"/>
    </xf>
    <xf numFmtId="178" fontId="3" fillId="0" borderId="23" xfId="0" applyNumberFormat="1" applyFont="1" applyBorder="1" applyAlignment="1">
      <alignment horizontal="center" vertical="top"/>
    </xf>
    <xf numFmtId="178" fontId="0" fillId="0" borderId="33" xfId="0" applyNumberFormat="1" applyBorder="1" applyAlignment="1">
      <alignment horizontal="center" vertical="top"/>
    </xf>
    <xf numFmtId="165" fontId="0" fillId="0" borderId="34" xfId="3" applyNumberFormat="1" applyFont="1" applyBorder="1" applyAlignment="1">
      <alignment horizontal="center" vertical="top"/>
    </xf>
    <xf numFmtId="0" fontId="60" fillId="0" borderId="36" xfId="0" applyFont="1" applyBorder="1" applyAlignment="1">
      <alignment horizontal="center" vertical="top"/>
    </xf>
    <xf numFmtId="0" fontId="60" fillId="0" borderId="37" xfId="0" applyFont="1" applyBorder="1" applyAlignment="1">
      <alignment horizontal="center" vertical="top"/>
    </xf>
    <xf numFmtId="0" fontId="60" fillId="0" borderId="38" xfId="0" applyFont="1" applyBorder="1" applyAlignment="1">
      <alignment horizontal="center" vertical="top"/>
    </xf>
    <xf numFmtId="0" fontId="0" fillId="0" borderId="0" xfId="0" applyAlignment="1">
      <alignment horizontal="center" vertical="top"/>
    </xf>
    <xf numFmtId="5" fontId="0" fillId="0" borderId="0" xfId="0" applyNumberFormat="1" applyFont="1" applyFill="1" applyAlignment="1">
      <alignment horizontal="center" vertical="center"/>
    </xf>
    <xf numFmtId="5" fontId="1" fillId="0" borderId="0" xfId="3" applyNumberFormat="1" applyFont="1" applyAlignment="1">
      <alignment horizontal="center"/>
    </xf>
    <xf numFmtId="183" fontId="0" fillId="0" borderId="0" xfId="0" applyNumberFormat="1" applyFont="1" applyAlignment="1">
      <alignment horizontal="center"/>
    </xf>
    <xf numFmtId="0" fontId="62" fillId="0" borderId="0" xfId="0" applyFont="1"/>
    <xf numFmtId="0" fontId="8" fillId="0" borderId="0" xfId="0" applyFont="1" applyBorder="1" applyAlignment="1">
      <alignment horizontal="left" vertical="center"/>
    </xf>
    <xf numFmtId="165" fontId="62" fillId="0" borderId="0" xfId="3" applyNumberFormat="1" applyFont="1"/>
    <xf numFmtId="0" fontId="63" fillId="0" borderId="0" xfId="0" applyFont="1"/>
    <xf numFmtId="167" fontId="62" fillId="0" borderId="0" xfId="0" applyNumberFormat="1" applyFont="1"/>
    <xf numFmtId="0" fontId="62" fillId="0" borderId="0" xfId="0" applyFont="1" applyAlignment="1">
      <alignment horizontal="center"/>
    </xf>
    <xf numFmtId="0" fontId="33" fillId="0" borderId="0" xfId="0" applyFont="1"/>
    <xf numFmtId="0" fontId="8" fillId="0" borderId="0" xfId="0" applyFont="1" applyFill="1"/>
    <xf numFmtId="0" fontId="0" fillId="0" borderId="40" xfId="0" applyBorder="1"/>
    <xf numFmtId="0" fontId="0" fillId="0" borderId="41" xfId="0" applyBorder="1"/>
    <xf numFmtId="0" fontId="0" fillId="0" borderId="42" xfId="0" applyBorder="1"/>
    <xf numFmtId="0" fontId="0" fillId="0" borderId="43" xfId="0" applyBorder="1"/>
    <xf numFmtId="0" fontId="49" fillId="0" borderId="0" xfId="0" applyFont="1" applyBorder="1"/>
    <xf numFmtId="0" fontId="0" fillId="0" borderId="44" xfId="0" applyBorder="1"/>
    <xf numFmtId="0" fontId="40" fillId="0" borderId="0" xfId="0" applyFont="1" applyBorder="1"/>
    <xf numFmtId="0" fontId="47" fillId="0" borderId="0" xfId="0" applyFont="1" applyBorder="1"/>
    <xf numFmtId="0" fontId="0" fillId="0" borderId="43" xfId="0" applyFont="1" applyBorder="1"/>
    <xf numFmtId="0" fontId="0" fillId="0" borderId="44" xfId="0" applyFont="1" applyBorder="1"/>
    <xf numFmtId="0" fontId="3" fillId="0" borderId="44" xfId="0" applyFont="1" applyBorder="1"/>
    <xf numFmtId="0" fontId="38" fillId="0" borderId="0" xfId="0" applyFont="1" applyBorder="1"/>
    <xf numFmtId="43" fontId="0" fillId="0" borderId="44" xfId="1" applyFont="1" applyBorder="1"/>
    <xf numFmtId="0" fontId="3" fillId="0" borderId="44" xfId="0" applyFont="1" applyFill="1" applyBorder="1"/>
    <xf numFmtId="167" fontId="0" fillId="0" borderId="44" xfId="0" applyNumberFormat="1" applyBorder="1"/>
    <xf numFmtId="165" fontId="0" fillId="0" borderId="0" xfId="3" applyNumberFormat="1" applyFont="1" applyBorder="1"/>
    <xf numFmtId="0" fontId="0" fillId="0" borderId="0" xfId="0" applyNumberFormat="1" applyBorder="1"/>
    <xf numFmtId="0" fontId="3" fillId="0" borderId="43" xfId="0" applyFont="1" applyBorder="1"/>
    <xf numFmtId="0" fontId="64" fillId="10" borderId="39" xfId="0" applyFont="1" applyFill="1" applyBorder="1" applyAlignment="1">
      <alignment horizontal="center" vertical="top"/>
    </xf>
    <xf numFmtId="0" fontId="65" fillId="10" borderId="36" xfId="0" applyFont="1" applyFill="1" applyBorder="1" applyAlignment="1">
      <alignment horizontal="center" vertical="top" wrapText="1"/>
    </xf>
    <xf numFmtId="0" fontId="66" fillId="10" borderId="37" xfId="0" applyFont="1" applyFill="1" applyBorder="1" applyAlignment="1">
      <alignment horizontal="center" vertical="top"/>
    </xf>
    <xf numFmtId="0" fontId="66" fillId="10" borderId="33" xfId="0" applyFont="1" applyFill="1" applyBorder="1" applyAlignment="1">
      <alignment horizontal="center" vertical="top"/>
    </xf>
    <xf numFmtId="0" fontId="66" fillId="10" borderId="34" xfId="0" applyFont="1" applyFill="1" applyBorder="1" applyAlignment="1">
      <alignment horizontal="center" vertical="top"/>
    </xf>
    <xf numFmtId="0" fontId="2" fillId="14" borderId="5" xfId="0" applyFont="1" applyFill="1" applyBorder="1" applyAlignment="1">
      <alignment horizontal="center"/>
    </xf>
    <xf numFmtId="0" fontId="19" fillId="0" borderId="7" xfId="0" applyFont="1" applyBorder="1" applyAlignment="1">
      <alignment vertical="top"/>
    </xf>
    <xf numFmtId="0" fontId="19" fillId="0" borderId="43" xfId="0" applyFont="1" applyBorder="1" applyAlignment="1">
      <alignment vertical="top"/>
    </xf>
    <xf numFmtId="0" fontId="67" fillId="0" borderId="0" xfId="0" applyFont="1" applyBorder="1" applyAlignment="1">
      <alignment vertical="top"/>
    </xf>
    <xf numFmtId="0" fontId="68" fillId="0" borderId="0" xfId="0" applyFont="1" applyBorder="1" applyAlignment="1">
      <alignment horizontal="center" vertical="top" wrapText="1"/>
    </xf>
    <xf numFmtId="0" fontId="67" fillId="0" borderId="44" xfId="0" applyFont="1" applyBorder="1" applyAlignment="1">
      <alignment vertical="top"/>
    </xf>
    <xf numFmtId="0" fontId="31" fillId="0" borderId="0" xfId="0" applyFont="1" applyAlignment="1">
      <alignment vertical="top"/>
    </xf>
    <xf numFmtId="0" fontId="67" fillId="0" borderId="0" xfId="0" applyFont="1" applyAlignment="1">
      <alignment vertical="top"/>
    </xf>
    <xf numFmtId="0" fontId="8" fillId="0" borderId="0" xfId="0" applyFont="1" applyBorder="1" applyAlignment="1">
      <alignment horizontal="left" vertical="top" wrapText="1"/>
    </xf>
    <xf numFmtId="0" fontId="35" fillId="0" borderId="45" xfId="0" applyFont="1" applyBorder="1" applyAlignment="1">
      <alignment horizontal="left" wrapText="1"/>
    </xf>
    <xf numFmtId="0" fontId="35" fillId="0" borderId="46" xfId="0" applyFont="1" applyBorder="1" applyAlignment="1">
      <alignment horizontal="left" wrapText="1"/>
    </xf>
    <xf numFmtId="0" fontId="35" fillId="0" borderId="47" xfId="0" applyFont="1" applyBorder="1" applyAlignment="1">
      <alignment horizontal="left" wrapText="1"/>
    </xf>
    <xf numFmtId="0" fontId="4" fillId="3" borderId="9"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10" borderId="9" xfId="0" applyFont="1" applyFill="1" applyBorder="1" applyAlignment="1">
      <alignment horizontal="center" vertical="top" wrapText="1"/>
    </xf>
    <xf numFmtId="0" fontId="4" fillId="10" borderId="0" xfId="0" applyFont="1" applyFill="1" applyBorder="1" applyAlignment="1">
      <alignment horizontal="center" vertical="top" wrapText="1"/>
    </xf>
    <xf numFmtId="0" fontId="4" fillId="10" borderId="2" xfId="0" applyFont="1" applyFill="1" applyBorder="1" applyAlignment="1">
      <alignment horizontal="center" vertical="top" wrapText="1"/>
    </xf>
    <xf numFmtId="0" fontId="65" fillId="10" borderId="31" xfId="0" applyFont="1" applyFill="1" applyBorder="1" applyAlignment="1">
      <alignment horizontal="center" vertical="top" wrapText="1"/>
    </xf>
    <xf numFmtId="0" fontId="65" fillId="10" borderId="32" xfId="0" applyFont="1" applyFill="1" applyBorder="1" applyAlignment="1">
      <alignment horizontal="center" vertical="top" wrapText="1"/>
    </xf>
    <xf numFmtId="0" fontId="64" fillId="10" borderId="20" xfId="0" applyFont="1" applyFill="1" applyBorder="1" applyAlignment="1">
      <alignment horizontal="center" vertical="top"/>
    </xf>
    <xf numFmtId="0" fontId="64" fillId="10" borderId="22" xfId="0" applyFont="1" applyFill="1" applyBorder="1" applyAlignment="1">
      <alignment horizontal="center" vertical="top"/>
    </xf>
    <xf numFmtId="0" fontId="12" fillId="12" borderId="20" xfId="0" applyFont="1" applyFill="1" applyBorder="1" applyAlignment="1">
      <alignment horizontal="center" vertical="top" wrapText="1"/>
    </xf>
    <xf numFmtId="0" fontId="12" fillId="12" borderId="21" xfId="0" applyFont="1" applyFill="1" applyBorder="1" applyAlignment="1">
      <alignment horizontal="center" vertical="top" wrapText="1"/>
    </xf>
    <xf numFmtId="0" fontId="12" fillId="13" borderId="26" xfId="0" applyFont="1" applyFill="1" applyBorder="1" applyAlignment="1">
      <alignment horizontal="center" vertical="top" wrapText="1"/>
    </xf>
    <xf numFmtId="0" fontId="12" fillId="13" borderId="21" xfId="0" applyFont="1" applyFill="1" applyBorder="1" applyAlignment="1">
      <alignment horizontal="center" vertical="top" wrapText="1"/>
    </xf>
    <xf numFmtId="0" fontId="12" fillId="13" borderId="22" xfId="0" applyFont="1" applyFill="1" applyBorder="1" applyAlignment="1">
      <alignment horizontal="center" vertical="top" wrapText="1"/>
    </xf>
  </cellXfs>
  <cellStyles count="45">
    <cellStyle name="20% - Accent5 2" xfId="36"/>
    <cellStyle name="40% - Accent5 2" xfId="37"/>
    <cellStyle name="60% - Accent5 2" xfId="38"/>
    <cellStyle name="Accent1 2" xfId="39"/>
    <cellStyle name="Accent6 2" xfId="40"/>
    <cellStyle name="Comma" xfId="1" builtinId="3"/>
    <cellStyle name="Comma 2" xfId="4"/>
    <cellStyle name="Comma 2 2" xfId="5"/>
    <cellStyle name="Comma 2 3" xfId="43"/>
    <cellStyle name="Comma 3" xfId="6"/>
    <cellStyle name="Comma 3 2" xfId="7"/>
    <cellStyle name="Comma 3 2 2" xfId="8"/>
    <cellStyle name="Comma 3 3" xfId="9"/>
    <cellStyle name="Comma 4" xfId="10"/>
    <cellStyle name="Comma 4 2" xfId="11"/>
    <cellStyle name="Comma 5" xfId="12"/>
    <cellStyle name="Comma 6" xfId="13"/>
    <cellStyle name="Comma 6 2" xfId="14"/>
    <cellStyle name="Comma 7" xfId="15"/>
    <cellStyle name="Comma 7 2" xfId="16"/>
    <cellStyle name="Comma 8" xfId="17"/>
    <cellStyle name="Comma 8 2" xfId="18"/>
    <cellStyle name="Comma 9" xfId="41"/>
    <cellStyle name="Currency" xfId="2" builtinId="4"/>
    <cellStyle name="Currency 2" xfId="19"/>
    <cellStyle name="Input 2" xfId="44"/>
    <cellStyle name="Input 3" xfId="42"/>
    <cellStyle name="Normal" xfId="0" builtinId="0"/>
    <cellStyle name="Normal 2" xfId="20"/>
    <cellStyle name="Normal 2 2" xfId="21"/>
    <cellStyle name="Percent" xfId="3" builtinId="5"/>
    <cellStyle name="Percent 2" xfId="22"/>
    <cellStyle name="Percent 2 2" xfId="23"/>
    <cellStyle name="Percent 3" xfId="24"/>
    <cellStyle name="Percent 3 2" xfId="25"/>
    <cellStyle name="Percent 3 2 2" xfId="26"/>
    <cellStyle name="Percent 3 3" xfId="27"/>
    <cellStyle name="Percent 4" xfId="28"/>
    <cellStyle name="Percent 4 2" xfId="29"/>
    <cellStyle name="Percent 6" xfId="30"/>
    <cellStyle name="Percent 6 2" xfId="31"/>
    <cellStyle name="Percent 7" xfId="32"/>
    <cellStyle name="Percent 7 2" xfId="33"/>
    <cellStyle name="Percent 8" xfId="34"/>
    <cellStyle name="Percent 8 2" xfId="3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47626</xdr:colOff>
      <xdr:row>0</xdr:row>
      <xdr:rowOff>11910</xdr:rowOff>
    </xdr:from>
    <xdr:to>
      <xdr:col>24</xdr:col>
      <xdr:colOff>845345</xdr:colOff>
      <xdr:row>4</xdr:row>
      <xdr:rowOff>119066</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4000501" y="11910"/>
          <a:ext cx="3012282" cy="10001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 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FORMULA ]  </a:t>
          </a:r>
          <a:r>
            <a:rPr lang="en-US" sz="1100" b="0">
              <a:solidFill>
                <a:schemeClr val="dk1"/>
              </a:solidFill>
              <a:effectLst/>
              <a:latin typeface="+mn-lt"/>
              <a:ea typeface="+mn-ea"/>
              <a:cs typeface="+mn-cs"/>
            </a:rPr>
            <a:t>NOT</a:t>
          </a:r>
          <a:r>
            <a:rPr lang="en-US" sz="1100" b="0" baseline="0">
              <a:solidFill>
                <a:schemeClr val="dk1"/>
              </a:solidFill>
              <a:effectLst/>
              <a:latin typeface="+mn-lt"/>
              <a:ea typeface="+mn-ea"/>
              <a:cs typeface="+mn-cs"/>
            </a:rPr>
            <a:t> ADJUSTABLE</a:t>
          </a:r>
          <a:endParaRPr lang="en-US" b="1">
            <a:effectLst/>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23813</xdr:colOff>
      <xdr:row>0</xdr:row>
      <xdr:rowOff>0</xdr:rowOff>
    </xdr:from>
    <xdr:to>
      <xdr:col>25</xdr:col>
      <xdr:colOff>71438</xdr:colOff>
      <xdr:row>5</xdr:row>
      <xdr:rowOff>47625</xdr:rowOff>
    </xdr:to>
    <xdr:sp macro="" textlink="">
      <xdr:nvSpPr>
        <xdr:cNvPr id="9" name="TextBox 8">
          <a:extLst>
            <a:ext uri="{FF2B5EF4-FFF2-40B4-BE49-F238E27FC236}">
              <a16:creationId xmlns:a16="http://schemas.microsoft.com/office/drawing/2014/main" xmlns="" id="{00000000-0008-0000-0300-000009000000}"/>
            </a:ext>
          </a:extLst>
        </xdr:cNvPr>
        <xdr:cNvSpPr txBox="1"/>
      </xdr:nvSpPr>
      <xdr:spPr>
        <a:xfrm>
          <a:off x="3976688" y="0"/>
          <a:ext cx="2714625" cy="113109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 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FORMULA ]</a:t>
          </a:r>
          <a:r>
            <a:rPr lang="en-US" sz="1100" b="0">
              <a:solidFill>
                <a:schemeClr val="dk1"/>
              </a:solidFill>
              <a:effectLst/>
              <a:latin typeface="+mn-lt"/>
              <a:ea typeface="+mn-ea"/>
              <a:cs typeface="+mn-cs"/>
            </a:rPr>
            <a:t>  NOT</a:t>
          </a:r>
          <a:r>
            <a:rPr lang="en-US" sz="1100" b="0" baseline="0">
              <a:solidFill>
                <a:schemeClr val="dk1"/>
              </a:solidFill>
              <a:effectLst/>
              <a:latin typeface="+mn-lt"/>
              <a:ea typeface="+mn-ea"/>
              <a:cs typeface="+mn-cs"/>
            </a:rPr>
            <a:t> ADJUSTABLE</a:t>
          </a:r>
          <a:endParaRPr lang="en-US" b="1">
            <a:effectLst/>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35718</xdr:colOff>
      <xdr:row>0</xdr:row>
      <xdr:rowOff>0</xdr:rowOff>
    </xdr:from>
    <xdr:to>
      <xdr:col>25</xdr:col>
      <xdr:colOff>83343</xdr:colOff>
      <xdr:row>5</xdr:row>
      <xdr:rowOff>47625</xdr:rowOff>
    </xdr:to>
    <xdr:sp macro="" textlink="">
      <xdr:nvSpPr>
        <xdr:cNvPr id="8" name="TextBox 7">
          <a:extLst>
            <a:ext uri="{FF2B5EF4-FFF2-40B4-BE49-F238E27FC236}">
              <a16:creationId xmlns:a16="http://schemas.microsoft.com/office/drawing/2014/main" xmlns="" id="{00000000-0008-0000-0400-000008000000}"/>
            </a:ext>
          </a:extLst>
        </xdr:cNvPr>
        <xdr:cNvSpPr txBox="1"/>
      </xdr:nvSpPr>
      <xdr:spPr>
        <a:xfrm>
          <a:off x="3988593" y="0"/>
          <a:ext cx="2714625" cy="1166813"/>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 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FORMULA ]  </a:t>
          </a:r>
          <a:r>
            <a:rPr lang="en-US" sz="1100" b="0">
              <a:solidFill>
                <a:schemeClr val="dk1"/>
              </a:solidFill>
              <a:effectLst/>
              <a:latin typeface="+mn-lt"/>
              <a:ea typeface="+mn-ea"/>
              <a:cs typeface="+mn-cs"/>
            </a:rPr>
            <a:t>NOT</a:t>
          </a:r>
          <a:r>
            <a:rPr lang="en-US" sz="1100" b="0" baseline="0">
              <a:solidFill>
                <a:schemeClr val="dk1"/>
              </a:solidFill>
              <a:effectLst/>
              <a:latin typeface="+mn-lt"/>
              <a:ea typeface="+mn-ea"/>
              <a:cs typeface="+mn-cs"/>
            </a:rPr>
            <a:t> ADJUSTABLE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b="1">
            <a:effectLst/>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35719</xdr:colOff>
      <xdr:row>0</xdr:row>
      <xdr:rowOff>0</xdr:rowOff>
    </xdr:from>
    <xdr:to>
      <xdr:col>25</xdr:col>
      <xdr:colOff>83344</xdr:colOff>
      <xdr:row>5</xdr:row>
      <xdr:rowOff>47624</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3988594" y="0"/>
          <a:ext cx="2714625" cy="1131093"/>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a:t>
          </a:r>
          <a:r>
            <a:rPr lang="en-US" sz="1100" b="1" baseline="0">
              <a:solidFill>
                <a:srgbClr val="0070C0"/>
              </a:solidFill>
              <a:effectLst/>
              <a:latin typeface="+mn-lt"/>
              <a:ea typeface="+mn-ea"/>
              <a:cs typeface="+mn-cs"/>
            </a:rPr>
            <a:t> </a:t>
          </a:r>
          <a:r>
            <a:rPr lang="en-US" sz="1100" b="1">
              <a:solidFill>
                <a:srgbClr val="0070C0"/>
              </a:solidFill>
              <a:effectLst/>
              <a:latin typeface="+mn-lt"/>
              <a:ea typeface="+mn-ea"/>
              <a:cs typeface="+mn-cs"/>
            </a:rPr>
            <a:t>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FORMULA ]  </a:t>
          </a:r>
          <a:r>
            <a:rPr lang="en-US" sz="1100" b="0">
              <a:solidFill>
                <a:schemeClr val="dk1"/>
              </a:solidFill>
              <a:effectLst/>
              <a:latin typeface="+mn-lt"/>
              <a:ea typeface="+mn-ea"/>
              <a:cs typeface="+mn-cs"/>
            </a:rPr>
            <a:t>NOT</a:t>
          </a:r>
          <a:r>
            <a:rPr lang="en-US" sz="1100" b="0" baseline="0">
              <a:solidFill>
                <a:schemeClr val="dk1"/>
              </a:solidFill>
              <a:effectLst/>
              <a:latin typeface="+mn-lt"/>
              <a:ea typeface="+mn-ea"/>
              <a:cs typeface="+mn-cs"/>
            </a:rPr>
            <a:t> ADJUSTABLE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b="1">
            <a:effectLst/>
          </a:endParaRPr>
        </a:p>
        <a:p>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47624</xdr:colOff>
      <xdr:row>0</xdr:row>
      <xdr:rowOff>0</xdr:rowOff>
    </xdr:from>
    <xdr:to>
      <xdr:col>25</xdr:col>
      <xdr:colOff>95249</xdr:colOff>
      <xdr:row>5</xdr:row>
      <xdr:rowOff>47624</xdr:rowOff>
    </xdr:to>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4000499" y="0"/>
          <a:ext cx="2714625" cy="1131093"/>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a:t>
          </a:r>
          <a:r>
            <a:rPr lang="en-US" sz="1100" b="1" baseline="0">
              <a:solidFill>
                <a:srgbClr val="0070C0"/>
              </a:solidFill>
              <a:effectLst/>
              <a:latin typeface="+mn-lt"/>
              <a:ea typeface="+mn-ea"/>
              <a:cs typeface="+mn-cs"/>
            </a:rPr>
            <a:t> </a:t>
          </a:r>
          <a:r>
            <a:rPr lang="en-US" sz="1100" b="1">
              <a:solidFill>
                <a:srgbClr val="0070C0"/>
              </a:solidFill>
              <a:effectLst/>
              <a:latin typeface="+mn-lt"/>
              <a:ea typeface="+mn-ea"/>
              <a:cs typeface="+mn-cs"/>
            </a:rPr>
            <a:t>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FORMULA ]  </a:t>
          </a:r>
          <a:r>
            <a:rPr lang="en-US" sz="1100" b="0">
              <a:solidFill>
                <a:schemeClr val="dk1"/>
              </a:solidFill>
              <a:effectLst/>
              <a:latin typeface="+mn-lt"/>
              <a:ea typeface="+mn-ea"/>
              <a:cs typeface="+mn-cs"/>
            </a:rPr>
            <a:t>NOT</a:t>
          </a:r>
          <a:r>
            <a:rPr lang="en-US" sz="1100" b="0" baseline="0">
              <a:solidFill>
                <a:schemeClr val="dk1"/>
              </a:solidFill>
              <a:effectLst/>
              <a:latin typeface="+mn-lt"/>
              <a:ea typeface="+mn-ea"/>
              <a:cs typeface="+mn-cs"/>
            </a:rPr>
            <a:t> ADJUSTABLE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b="1">
            <a:effectLst/>
          </a:endParaRPr>
        </a:p>
        <a:p>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35718</xdr:colOff>
      <xdr:row>0</xdr:row>
      <xdr:rowOff>0</xdr:rowOff>
    </xdr:from>
    <xdr:to>
      <xdr:col>25</xdr:col>
      <xdr:colOff>83343</xdr:colOff>
      <xdr:row>5</xdr:row>
      <xdr:rowOff>47624</xdr:rowOff>
    </xdr:to>
    <xdr:sp macro="" textlink="">
      <xdr:nvSpPr>
        <xdr:cNvPr id="3" name="TextBox 2">
          <a:extLst>
            <a:ext uri="{FF2B5EF4-FFF2-40B4-BE49-F238E27FC236}">
              <a16:creationId xmlns:a16="http://schemas.microsoft.com/office/drawing/2014/main" xmlns="" id="{00000000-0008-0000-0700-000003000000}"/>
            </a:ext>
          </a:extLst>
        </xdr:cNvPr>
        <xdr:cNvSpPr txBox="1"/>
      </xdr:nvSpPr>
      <xdr:spPr>
        <a:xfrm>
          <a:off x="3988593" y="0"/>
          <a:ext cx="2714625" cy="1131093"/>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LEGEND</a:t>
          </a:r>
          <a:endParaRPr lang="en-US" sz="800" b="1" u="sng"/>
        </a:p>
        <a:p>
          <a:endParaRPr lang="en-US" sz="800" b="1"/>
        </a:p>
        <a:p>
          <a:r>
            <a:rPr lang="en-US" sz="1100" b="1">
              <a:solidFill>
                <a:srgbClr val="0000FF"/>
              </a:solidFill>
            </a:rPr>
            <a:t>[ VARIABLE ]</a:t>
          </a:r>
          <a:r>
            <a:rPr lang="en-US" sz="1100" b="0" baseline="0">
              <a:solidFill>
                <a:srgbClr val="0000FF"/>
              </a:solidFill>
            </a:rPr>
            <a:t>   </a:t>
          </a:r>
          <a:r>
            <a:rPr lang="en-US" sz="1100" b="0"/>
            <a:t>ADJUSTED ON THIS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a:t>
          </a:r>
          <a:r>
            <a:rPr lang="en-US" sz="1100" b="1" baseline="0">
              <a:solidFill>
                <a:srgbClr val="0070C0"/>
              </a:solidFill>
              <a:effectLst/>
              <a:latin typeface="+mn-lt"/>
              <a:ea typeface="+mn-ea"/>
              <a:cs typeface="+mn-cs"/>
            </a:rPr>
            <a:t> </a:t>
          </a:r>
          <a:r>
            <a:rPr lang="en-US" sz="1100" b="1">
              <a:solidFill>
                <a:srgbClr val="0070C0"/>
              </a:solidFill>
              <a:effectLst/>
              <a:latin typeface="+mn-lt"/>
              <a:ea typeface="+mn-ea"/>
              <a:cs typeface="+mn-cs"/>
            </a:rPr>
            <a:t>VARIABLE ]</a:t>
          </a:r>
          <a:r>
            <a:rPr lang="en-US" sz="1100" b="0" baseline="0">
              <a:solidFill>
                <a:srgbClr val="0070C0"/>
              </a:solidFill>
              <a:effectLst/>
              <a:latin typeface="+mn-lt"/>
              <a:ea typeface="+mn-ea"/>
              <a:cs typeface="+mn-cs"/>
            </a:rPr>
            <a:t>   </a:t>
          </a:r>
          <a:r>
            <a:rPr lang="en-US" sz="1100" b="0">
              <a:solidFill>
                <a:schemeClr val="dk1"/>
              </a:solidFill>
              <a:effectLst/>
              <a:latin typeface="+mn-lt"/>
              <a:ea typeface="+mn-ea"/>
              <a:cs typeface="+mn-cs"/>
            </a:rPr>
            <a:t>ADJUSTED ON FRONT PAGE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FORMULA ]  </a:t>
          </a:r>
          <a:r>
            <a:rPr lang="en-US" sz="1100" b="0">
              <a:solidFill>
                <a:schemeClr val="dk1"/>
              </a:solidFill>
              <a:effectLst/>
              <a:latin typeface="+mn-lt"/>
              <a:ea typeface="+mn-ea"/>
              <a:cs typeface="+mn-cs"/>
            </a:rPr>
            <a:t>NOT</a:t>
          </a:r>
          <a:r>
            <a:rPr lang="en-US" sz="1100" b="0" baseline="0">
              <a:solidFill>
                <a:schemeClr val="dk1"/>
              </a:solidFill>
              <a:effectLst/>
              <a:latin typeface="+mn-lt"/>
              <a:ea typeface="+mn-ea"/>
              <a:cs typeface="+mn-cs"/>
            </a:rPr>
            <a:t> ADJUSTABLE</a:t>
          </a:r>
          <a:endParaRPr lang="en-US" b="1">
            <a:effectLst/>
          </a:endParaRPr>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codeName="Sheet1">
    <tabColor rgb="FFFFC000"/>
    <pageSetUpPr fitToPage="1"/>
  </sheetPr>
  <dimension ref="A1:V179"/>
  <sheetViews>
    <sheetView showGridLines="0" tabSelected="1" topLeftCell="A13" zoomScale="80" zoomScaleNormal="80" zoomScalePageLayoutView="80" workbookViewId="0">
      <selection activeCell="E33" sqref="E33"/>
    </sheetView>
  </sheetViews>
  <sheetFormatPr defaultColWidth="8.85546875" defaultRowHeight="15"/>
  <cols>
    <col min="1" max="1" width="2.85546875" customWidth="1"/>
    <col min="2" max="2" width="3.7109375" customWidth="1"/>
    <col min="3" max="3" width="79.140625" bestFit="1" customWidth="1"/>
    <col min="4" max="4" width="3.7109375" customWidth="1"/>
    <col min="5" max="5" width="15.7109375" customWidth="1"/>
    <col min="6" max="6" width="3.7109375" customWidth="1"/>
    <col min="7" max="7" width="15.7109375" customWidth="1"/>
    <col min="8" max="8" width="3.7109375" customWidth="1"/>
    <col min="9" max="9" width="15.7109375" customWidth="1"/>
    <col min="10" max="10" width="3.7109375" customWidth="1"/>
    <col min="11" max="11" width="15.7109375" customWidth="1"/>
    <col min="12" max="12" width="3.7109375" customWidth="1"/>
    <col min="13" max="13" width="15.7109375" customWidth="1"/>
    <col min="14" max="14" width="3.7109375" customWidth="1"/>
    <col min="15" max="15" width="2.85546875" customWidth="1"/>
    <col min="16" max="16" width="14.42578125" style="48" bestFit="1" customWidth="1"/>
    <col min="18" max="18" width="12" bestFit="1" customWidth="1"/>
  </cols>
  <sheetData>
    <row r="1" spans="1:16" ht="15.75" thickBot="1"/>
    <row r="2" spans="1:16" ht="15.75" thickTop="1">
      <c r="B2" s="407"/>
      <c r="C2" s="408"/>
      <c r="D2" s="408"/>
      <c r="E2" s="408"/>
      <c r="F2" s="408"/>
      <c r="G2" s="408"/>
      <c r="H2" s="408"/>
      <c r="I2" s="408"/>
      <c r="J2" s="408"/>
      <c r="K2" s="408"/>
      <c r="L2" s="408"/>
      <c r="M2" s="408"/>
      <c r="N2" s="409"/>
      <c r="O2" s="52"/>
    </row>
    <row r="3" spans="1:16" ht="21">
      <c r="B3" s="410"/>
      <c r="C3" s="411" t="s">
        <v>71</v>
      </c>
      <c r="D3" s="52"/>
      <c r="E3" s="52"/>
      <c r="F3" s="52"/>
      <c r="G3" s="52"/>
      <c r="H3" s="52"/>
      <c r="I3" s="52"/>
      <c r="J3" s="52"/>
      <c r="K3" s="52"/>
      <c r="L3" s="52"/>
      <c r="M3" s="52"/>
      <c r="N3" s="412"/>
      <c r="O3" s="52"/>
    </row>
    <row r="4" spans="1:16" ht="18.75">
      <c r="B4" s="410"/>
      <c r="C4" s="413" t="s">
        <v>72</v>
      </c>
      <c r="D4" s="52"/>
      <c r="E4" s="52"/>
      <c r="F4" s="52"/>
      <c r="G4" s="52"/>
      <c r="H4" s="52"/>
      <c r="I4" s="52"/>
      <c r="J4" s="52"/>
      <c r="K4" s="52"/>
      <c r="L4" s="52"/>
      <c r="M4" s="52"/>
      <c r="N4" s="412"/>
      <c r="O4" s="52"/>
    </row>
    <row r="5" spans="1:16" ht="15.75">
      <c r="B5" s="410"/>
      <c r="C5" s="414" t="s">
        <v>70</v>
      </c>
      <c r="D5" s="52"/>
      <c r="E5" s="52"/>
      <c r="F5" s="52"/>
      <c r="G5" s="52"/>
      <c r="H5" s="52"/>
      <c r="I5" s="52"/>
      <c r="J5" s="52"/>
      <c r="K5" s="52"/>
      <c r="L5" s="52"/>
      <c r="M5" s="52"/>
      <c r="N5" s="412"/>
      <c r="O5" s="52"/>
    </row>
    <row r="6" spans="1:16" s="6" customFormat="1">
      <c r="B6" s="415"/>
      <c r="C6" s="53"/>
      <c r="D6" s="29"/>
      <c r="E6" s="29"/>
      <c r="F6" s="29"/>
      <c r="G6" s="29"/>
      <c r="H6" s="29"/>
      <c r="I6" s="29"/>
      <c r="J6" s="29"/>
      <c r="K6" s="29"/>
      <c r="L6" s="29"/>
      <c r="M6" s="29"/>
      <c r="N6" s="416"/>
      <c r="O6" s="29"/>
      <c r="P6" s="48"/>
    </row>
    <row r="7" spans="1:16">
      <c r="A7" s="51"/>
      <c r="B7" s="410"/>
      <c r="C7" s="52"/>
      <c r="D7" s="52"/>
      <c r="E7" s="52"/>
      <c r="F7" s="52"/>
      <c r="G7" s="52"/>
      <c r="H7" s="52"/>
      <c r="I7" s="52"/>
      <c r="J7" s="52"/>
      <c r="K7" s="52"/>
      <c r="L7" s="52"/>
      <c r="M7" s="52"/>
      <c r="N7" s="412"/>
      <c r="O7" s="52"/>
    </row>
    <row r="8" spans="1:16">
      <c r="A8" s="51"/>
      <c r="B8" s="410"/>
      <c r="C8" s="438" t="s">
        <v>284</v>
      </c>
      <c r="D8" s="438"/>
      <c r="E8" s="438"/>
      <c r="F8" s="54"/>
      <c r="G8" s="52"/>
      <c r="H8" s="54"/>
      <c r="I8" s="52"/>
      <c r="J8" s="52"/>
      <c r="K8" s="52"/>
      <c r="L8" s="52"/>
      <c r="M8" s="52"/>
      <c r="N8" s="412"/>
      <c r="O8" s="52"/>
    </row>
    <row r="9" spans="1:16">
      <c r="A9" s="51"/>
      <c r="B9" s="410"/>
      <c r="C9" s="336" t="s">
        <v>12</v>
      </c>
      <c r="D9" s="337"/>
      <c r="E9" s="337"/>
      <c r="F9" s="337"/>
      <c r="G9" s="337"/>
      <c r="H9" s="337"/>
      <c r="I9" s="337"/>
      <c r="J9" s="337"/>
      <c r="K9" s="337"/>
      <c r="L9" s="337"/>
      <c r="M9" s="337"/>
      <c r="N9" s="412"/>
      <c r="O9" s="52"/>
    </row>
    <row r="10" spans="1:16" ht="3" customHeight="1">
      <c r="A10" s="51"/>
      <c r="B10" s="410"/>
      <c r="C10" s="52"/>
      <c r="D10" s="52"/>
      <c r="E10" s="52"/>
      <c r="F10" s="52"/>
      <c r="G10" s="52"/>
      <c r="H10" s="52"/>
      <c r="I10" s="52"/>
      <c r="J10" s="52"/>
      <c r="K10" s="52"/>
      <c r="L10" s="52"/>
      <c r="M10" s="52"/>
      <c r="N10" s="412"/>
      <c r="O10" s="52"/>
    </row>
    <row r="11" spans="1:16" s="5" customFormat="1">
      <c r="A11" s="51"/>
      <c r="B11" s="410"/>
      <c r="C11" s="97" t="s">
        <v>176</v>
      </c>
      <c r="D11" s="34"/>
      <c r="E11" s="34"/>
      <c r="F11" s="34"/>
      <c r="G11" s="418"/>
      <c r="H11" s="34"/>
      <c r="I11" s="34"/>
      <c r="J11" s="34"/>
      <c r="K11" s="34"/>
      <c r="L11" s="34"/>
      <c r="M11" s="34"/>
      <c r="N11" s="417"/>
      <c r="O11" s="34"/>
      <c r="P11" s="399"/>
    </row>
    <row r="12" spans="1:16">
      <c r="B12" s="410"/>
      <c r="C12" s="29" t="s">
        <v>161</v>
      </c>
      <c r="D12" s="52"/>
      <c r="E12" s="204">
        <f ca="1">FUND!X8</f>
        <v>0.14964618086814882</v>
      </c>
      <c r="F12" s="52"/>
      <c r="G12" s="151"/>
      <c r="H12" s="52"/>
      <c r="I12" s="153"/>
      <c r="J12" s="71"/>
      <c r="K12" s="71"/>
      <c r="L12" s="71"/>
      <c r="M12" s="71"/>
      <c r="N12" s="412"/>
      <c r="O12" s="52"/>
      <c r="P12" s="399"/>
    </row>
    <row r="13" spans="1:16">
      <c r="B13" s="410"/>
      <c r="C13" s="29" t="s">
        <v>165</v>
      </c>
      <c r="D13" s="52"/>
      <c r="E13" s="204">
        <f ca="1">FUND!X9</f>
        <v>0.61179407238960271</v>
      </c>
      <c r="F13" s="52"/>
      <c r="G13" s="71"/>
      <c r="H13" s="52"/>
      <c r="I13" s="71"/>
      <c r="J13" s="71"/>
      <c r="K13" s="71"/>
      <c r="L13" s="71"/>
      <c r="M13" s="71"/>
      <c r="N13" s="412"/>
      <c r="O13" s="52"/>
      <c r="P13" s="399"/>
    </row>
    <row r="14" spans="1:16">
      <c r="B14" s="410"/>
      <c r="C14" s="29" t="s">
        <v>177</v>
      </c>
      <c r="D14" s="52"/>
      <c r="E14" s="205">
        <f>FUND!X10</f>
        <v>12399750.001177635</v>
      </c>
      <c r="F14" s="52"/>
      <c r="G14" s="56"/>
      <c r="H14" s="52"/>
      <c r="I14" s="56"/>
      <c r="J14" s="56"/>
      <c r="K14" s="56"/>
      <c r="L14" s="56"/>
      <c r="M14" s="56"/>
      <c r="N14" s="419"/>
      <c r="O14" s="58"/>
      <c r="P14" s="399"/>
    </row>
    <row r="15" spans="1:16">
      <c r="B15" s="410"/>
      <c r="C15" s="29" t="s">
        <v>171</v>
      </c>
      <c r="D15" s="52"/>
      <c r="E15" s="205">
        <f>FUND!X11</f>
        <v>125250.00001189532</v>
      </c>
      <c r="F15" s="52"/>
      <c r="G15" s="56"/>
      <c r="H15" s="52"/>
      <c r="I15" s="56"/>
      <c r="J15" s="56"/>
      <c r="K15" s="56"/>
      <c r="L15" s="56"/>
      <c r="M15" s="56"/>
      <c r="N15" s="419"/>
      <c r="O15" s="58"/>
      <c r="P15" s="399"/>
    </row>
    <row r="16" spans="1:16">
      <c r="B16" s="410"/>
      <c r="C16" s="29" t="s">
        <v>178</v>
      </c>
      <c r="D16" s="52"/>
      <c r="E16" s="205">
        <f>FUND!X12</f>
        <v>18873542.548385367</v>
      </c>
      <c r="F16" s="52"/>
      <c r="G16" s="56"/>
      <c r="H16" s="52"/>
      <c r="I16" s="56"/>
      <c r="J16" s="56"/>
      <c r="K16" s="56"/>
      <c r="L16" s="56"/>
      <c r="M16" s="56"/>
      <c r="N16" s="419"/>
      <c r="O16" s="58"/>
      <c r="P16" s="399"/>
    </row>
    <row r="17" spans="1:16">
      <c r="B17" s="410"/>
      <c r="C17" s="29" t="s">
        <v>172</v>
      </c>
      <c r="D17" s="52"/>
      <c r="E17" s="205">
        <f>FUND!X13</f>
        <v>822658.32172944688</v>
      </c>
      <c r="F17" s="52"/>
      <c r="G17" s="56"/>
      <c r="H17" s="56"/>
      <c r="I17" s="56"/>
      <c r="J17" s="56"/>
      <c r="K17" s="56"/>
      <c r="L17" s="56"/>
      <c r="M17" s="56"/>
      <c r="N17" s="419"/>
      <c r="O17" s="58"/>
      <c r="P17" s="399"/>
    </row>
    <row r="18" spans="1:16">
      <c r="B18" s="410"/>
      <c r="C18" s="29" t="s">
        <v>125</v>
      </c>
      <c r="D18" s="52"/>
      <c r="E18" s="205">
        <f>FUND!X14</f>
        <v>50000000.00475812</v>
      </c>
      <c r="F18" s="52"/>
      <c r="G18" s="56"/>
      <c r="H18" s="56"/>
      <c r="I18" s="56"/>
      <c r="J18" s="56"/>
      <c r="K18" s="56"/>
      <c r="L18" s="56"/>
      <c r="M18" s="56"/>
      <c r="N18" s="419"/>
      <c r="O18" s="58"/>
      <c r="P18" s="399"/>
    </row>
    <row r="19" spans="1:16">
      <c r="B19" s="410"/>
      <c r="C19" s="29" t="s">
        <v>173</v>
      </c>
      <c r="D19" s="52"/>
      <c r="E19" s="206">
        <f>FUND!X15</f>
        <v>1.522090570099631</v>
      </c>
      <c r="F19" s="52"/>
      <c r="G19" s="56"/>
      <c r="H19" s="56"/>
      <c r="I19" s="56"/>
      <c r="J19" s="56"/>
      <c r="K19" s="56"/>
      <c r="L19" s="56"/>
      <c r="M19" s="56"/>
      <c r="N19" s="419"/>
      <c r="O19" s="58"/>
      <c r="P19" s="399"/>
    </row>
    <row r="20" spans="1:16" ht="9.9499999999999993" customHeight="1">
      <c r="A20" s="51"/>
      <c r="B20" s="410"/>
      <c r="C20" s="52"/>
      <c r="D20" s="52"/>
      <c r="E20" s="121"/>
      <c r="F20" s="121"/>
      <c r="G20" s="121"/>
      <c r="H20" s="121"/>
      <c r="I20" s="121"/>
      <c r="J20" s="121"/>
      <c r="K20" s="121"/>
      <c r="L20" s="121"/>
      <c r="M20" s="121"/>
      <c r="N20" s="412"/>
      <c r="O20" s="52"/>
    </row>
    <row r="21" spans="1:16">
      <c r="B21" s="410"/>
      <c r="C21" s="97" t="s">
        <v>118</v>
      </c>
      <c r="D21" s="52"/>
      <c r="E21" s="56"/>
      <c r="F21" s="52"/>
      <c r="G21" s="52"/>
      <c r="H21" s="52"/>
      <c r="I21" s="52"/>
      <c r="J21" s="52"/>
      <c r="K21" s="52"/>
      <c r="L21" s="52"/>
      <c r="M21" s="52"/>
      <c r="N21" s="412"/>
      <c r="O21" s="52"/>
      <c r="P21" s="399"/>
    </row>
    <row r="22" spans="1:16" ht="3" customHeight="1">
      <c r="B22" s="410"/>
      <c r="C22" s="52"/>
      <c r="D22" s="52"/>
      <c r="E22" s="56"/>
      <c r="F22" s="52"/>
      <c r="G22" s="52"/>
      <c r="H22" s="52"/>
      <c r="I22" s="52"/>
      <c r="J22" s="52"/>
      <c r="K22" s="52"/>
      <c r="L22" s="52"/>
      <c r="M22" s="52"/>
      <c r="N22" s="412"/>
      <c r="O22" s="52"/>
    </row>
    <row r="23" spans="1:16">
      <c r="B23" s="410"/>
      <c r="C23" s="55" t="s">
        <v>125</v>
      </c>
      <c r="D23" s="52"/>
      <c r="E23" s="262">
        <f>SUM(E89:M89)</f>
        <v>50000000.00475812</v>
      </c>
      <c r="F23" s="52"/>
      <c r="G23" s="320" t="s">
        <v>119</v>
      </c>
      <c r="H23" s="52"/>
      <c r="I23" s="57"/>
      <c r="J23" s="52"/>
      <c r="K23" s="56"/>
      <c r="L23" s="52"/>
      <c r="M23" s="202">
        <v>0.02</v>
      </c>
      <c r="N23" s="412"/>
      <c r="O23" s="52"/>
      <c r="P23" s="400"/>
    </row>
    <row r="24" spans="1:16" ht="3" customHeight="1">
      <c r="B24" s="410"/>
      <c r="C24" s="52"/>
      <c r="D24" s="52"/>
      <c r="E24" s="56"/>
      <c r="F24" s="52"/>
      <c r="G24" s="196"/>
      <c r="H24" s="52"/>
      <c r="I24" s="56"/>
      <c r="J24" s="52"/>
      <c r="K24" s="56"/>
      <c r="L24" s="52"/>
      <c r="M24" s="56"/>
      <c r="N24" s="412"/>
      <c r="O24" s="52"/>
    </row>
    <row r="25" spans="1:16">
      <c r="A25" s="51"/>
      <c r="B25" s="410"/>
      <c r="C25" s="55" t="s">
        <v>110</v>
      </c>
      <c r="D25" s="52"/>
      <c r="E25" s="262">
        <f>E14+E15</f>
        <v>12525000.00118953</v>
      </c>
      <c r="F25" s="140"/>
      <c r="G25" s="29" t="s">
        <v>131</v>
      </c>
      <c r="H25" s="52"/>
      <c r="I25" s="52"/>
      <c r="J25" s="52"/>
      <c r="K25" s="52"/>
      <c r="L25" s="52"/>
      <c r="M25" s="52"/>
      <c r="N25" s="412"/>
      <c r="O25" s="52"/>
      <c r="P25" s="400"/>
    </row>
    <row r="26" spans="1:16" ht="3" customHeight="1">
      <c r="B26" s="410"/>
      <c r="C26" s="52"/>
      <c r="D26" s="52"/>
      <c r="E26" s="56"/>
      <c r="F26" s="52"/>
      <c r="G26" s="52"/>
      <c r="H26" s="52"/>
      <c r="I26" s="52"/>
      <c r="J26" s="52"/>
      <c r="K26" s="52"/>
      <c r="L26" s="52"/>
      <c r="M26" s="52"/>
      <c r="N26" s="412"/>
      <c r="O26" s="52"/>
    </row>
    <row r="27" spans="1:16">
      <c r="A27" s="51"/>
      <c r="B27" s="410"/>
      <c r="C27" s="317" t="s">
        <v>115</v>
      </c>
      <c r="D27" s="52"/>
      <c r="E27" s="201">
        <v>0.01</v>
      </c>
      <c r="F27" s="52"/>
      <c r="G27" s="318" t="s">
        <v>122</v>
      </c>
      <c r="H27" s="52"/>
      <c r="I27" s="57"/>
      <c r="J27" s="52"/>
      <c r="K27" s="56"/>
      <c r="L27" s="52"/>
      <c r="M27" s="195">
        <v>250000</v>
      </c>
      <c r="N27" s="412"/>
      <c r="O27" s="52"/>
      <c r="P27" s="400" t="s">
        <v>269</v>
      </c>
    </row>
    <row r="28" spans="1:16" ht="3" customHeight="1">
      <c r="B28" s="410"/>
      <c r="C28" s="52"/>
      <c r="D28" s="52"/>
      <c r="E28" s="56"/>
      <c r="F28" s="52"/>
      <c r="G28" s="319"/>
      <c r="H28" s="52"/>
      <c r="I28" s="56"/>
      <c r="J28" s="52"/>
      <c r="K28" s="56"/>
      <c r="L28" s="52"/>
      <c r="M28" s="56"/>
      <c r="N28" s="412"/>
      <c r="O28" s="52"/>
    </row>
    <row r="29" spans="1:16">
      <c r="A29" s="51"/>
      <c r="B29" s="410"/>
      <c r="C29" s="317" t="s">
        <v>116</v>
      </c>
      <c r="D29" s="52"/>
      <c r="E29" s="201">
        <v>0.99</v>
      </c>
      <c r="F29" s="52"/>
      <c r="G29" s="319" t="s">
        <v>121</v>
      </c>
      <c r="H29" s="52"/>
      <c r="I29" s="52"/>
      <c r="J29" s="52"/>
      <c r="K29" s="52"/>
      <c r="L29" s="52"/>
      <c r="M29" s="195">
        <v>125000</v>
      </c>
      <c r="N29" s="412"/>
      <c r="O29" s="52"/>
      <c r="P29" s="400" t="s">
        <v>268</v>
      </c>
    </row>
    <row r="30" spans="1:16" ht="3" customHeight="1">
      <c r="B30" s="410"/>
      <c r="C30" s="52"/>
      <c r="D30" s="52"/>
      <c r="E30" s="56"/>
      <c r="F30" s="52"/>
      <c r="G30" s="319"/>
      <c r="H30" s="52"/>
      <c r="I30" s="56"/>
      <c r="J30" s="52"/>
      <c r="K30" s="56"/>
      <c r="L30" s="52"/>
      <c r="M30" s="56"/>
      <c r="N30" s="412"/>
      <c r="O30" s="52"/>
    </row>
    <row r="31" spans="1:16">
      <c r="A31" s="51"/>
      <c r="B31" s="410"/>
      <c r="C31" s="55" t="s">
        <v>133</v>
      </c>
      <c r="D31" s="52"/>
      <c r="E31" s="52"/>
      <c r="F31" s="52"/>
      <c r="G31" s="318" t="s">
        <v>132</v>
      </c>
      <c r="H31" s="52"/>
      <c r="I31" s="57"/>
      <c r="J31" s="52"/>
      <c r="K31" s="56"/>
      <c r="L31" s="52"/>
      <c r="M31" s="195">
        <v>25000</v>
      </c>
      <c r="N31" s="412"/>
      <c r="O31" s="52"/>
    </row>
    <row r="32" spans="1:16" ht="3" customHeight="1">
      <c r="B32" s="410"/>
      <c r="C32" s="52"/>
      <c r="D32" s="52"/>
      <c r="E32" s="56"/>
      <c r="F32" s="52"/>
      <c r="G32" s="196"/>
      <c r="H32" s="52"/>
      <c r="I32" s="56"/>
      <c r="J32" s="52"/>
      <c r="K32" s="56"/>
      <c r="L32" s="52"/>
      <c r="M32" s="56"/>
      <c r="N32" s="412"/>
      <c r="O32" s="52"/>
    </row>
    <row r="33" spans="1:22">
      <c r="B33" s="410"/>
      <c r="C33" s="317" t="s">
        <v>117</v>
      </c>
      <c r="D33" s="52"/>
      <c r="E33" s="201">
        <v>0.1</v>
      </c>
      <c r="F33" s="52"/>
      <c r="G33" s="29" t="s">
        <v>130</v>
      </c>
      <c r="H33" s="34"/>
      <c r="I33" s="34"/>
      <c r="J33" s="34"/>
      <c r="K33" s="34"/>
      <c r="L33" s="34"/>
      <c r="M33" s="34"/>
      <c r="N33" s="412"/>
      <c r="O33" s="52"/>
    </row>
    <row r="34" spans="1:22" ht="3" customHeight="1">
      <c r="B34" s="410"/>
      <c r="C34" s="52"/>
      <c r="D34" s="52"/>
      <c r="E34" s="56"/>
      <c r="F34" s="52"/>
      <c r="G34" s="196"/>
      <c r="H34" s="52"/>
      <c r="I34" s="56"/>
      <c r="J34" s="52"/>
      <c r="K34" s="56"/>
      <c r="L34" s="52"/>
      <c r="M34" s="56"/>
      <c r="N34" s="412"/>
      <c r="O34" s="52"/>
    </row>
    <row r="35" spans="1:22">
      <c r="B35" s="410"/>
      <c r="C35" s="317" t="s">
        <v>109</v>
      </c>
      <c r="D35" s="52"/>
      <c r="E35" s="201">
        <v>0.2</v>
      </c>
      <c r="F35" s="52"/>
      <c r="G35" s="317" t="s">
        <v>128</v>
      </c>
      <c r="H35" s="52"/>
      <c r="I35" s="52"/>
      <c r="J35" s="52"/>
      <c r="K35" s="52"/>
      <c r="L35" s="52"/>
      <c r="M35" s="199">
        <f>MIN(E56:M56)</f>
        <v>2018</v>
      </c>
      <c r="N35" s="412"/>
      <c r="O35" s="52"/>
    </row>
    <row r="36" spans="1:22" ht="3" customHeight="1">
      <c r="B36" s="410"/>
      <c r="C36" s="52"/>
      <c r="D36" s="52"/>
      <c r="E36" s="56"/>
      <c r="F36" s="52"/>
      <c r="G36" s="319"/>
      <c r="H36" s="52"/>
      <c r="I36" s="52"/>
      <c r="J36" s="52"/>
      <c r="K36" s="52"/>
      <c r="L36" s="52"/>
      <c r="M36" s="56"/>
      <c r="N36" s="412"/>
      <c r="O36" s="52"/>
    </row>
    <row r="37" spans="1:22">
      <c r="B37" s="410"/>
      <c r="C37" s="55" t="s">
        <v>126</v>
      </c>
      <c r="D37" s="52"/>
      <c r="E37" s="203">
        <v>0.02</v>
      </c>
      <c r="F37" s="52"/>
      <c r="G37" s="318" t="s">
        <v>127</v>
      </c>
      <c r="H37" s="52"/>
      <c r="I37" s="52"/>
      <c r="J37" s="52"/>
      <c r="K37" s="52"/>
      <c r="L37" s="52"/>
      <c r="M37" s="200">
        <v>5</v>
      </c>
      <c r="N37" s="412"/>
      <c r="O37" s="52"/>
    </row>
    <row r="38" spans="1:22" ht="9.9499999999999993" customHeight="1">
      <c r="B38" s="410"/>
      <c r="C38" s="52"/>
      <c r="D38" s="52"/>
      <c r="E38" s="56"/>
      <c r="F38" s="52"/>
      <c r="G38" s="56"/>
      <c r="H38" s="52"/>
      <c r="I38" s="56"/>
      <c r="J38" s="52"/>
      <c r="K38" s="56"/>
      <c r="L38" s="52"/>
      <c r="M38" s="56"/>
      <c r="N38" s="412"/>
      <c r="O38" s="52"/>
    </row>
    <row r="39" spans="1:22">
      <c r="A39" s="51"/>
      <c r="B39" s="410"/>
      <c r="C39" s="185" t="s">
        <v>13</v>
      </c>
      <c r="D39" s="186"/>
      <c r="E39" s="186"/>
      <c r="F39" s="186"/>
      <c r="G39" s="186"/>
      <c r="H39" s="186"/>
      <c r="I39" s="187"/>
      <c r="J39" s="186"/>
      <c r="K39" s="187"/>
      <c r="L39" s="186"/>
      <c r="M39" s="187"/>
      <c r="N39" s="412"/>
      <c r="O39" s="52"/>
    </row>
    <row r="40" spans="1:22" ht="3" customHeight="1">
      <c r="A40" s="51"/>
      <c r="B40" s="410"/>
      <c r="C40" s="52"/>
      <c r="D40" s="52"/>
      <c r="E40" s="52"/>
      <c r="F40" s="52"/>
      <c r="G40" s="52"/>
      <c r="H40" s="52"/>
      <c r="I40" s="52"/>
      <c r="J40" s="52"/>
      <c r="K40" s="52"/>
      <c r="L40" s="52"/>
      <c r="M40" s="52"/>
      <c r="N40" s="412"/>
      <c r="O40" s="52"/>
    </row>
    <row r="41" spans="1:22" s="5" customFormat="1">
      <c r="A41" s="51"/>
      <c r="B41" s="410"/>
      <c r="C41" s="34"/>
      <c r="D41" s="34"/>
      <c r="E41" s="430" t="s">
        <v>30</v>
      </c>
      <c r="F41" s="316"/>
      <c r="G41" s="430" t="s">
        <v>31</v>
      </c>
      <c r="H41" s="316"/>
      <c r="I41" s="430" t="s">
        <v>32</v>
      </c>
      <c r="J41" s="316"/>
      <c r="K41" s="430" t="s">
        <v>33</v>
      </c>
      <c r="L41" s="316"/>
      <c r="M41" s="430" t="s">
        <v>34</v>
      </c>
      <c r="N41" s="417"/>
      <c r="O41" s="34"/>
      <c r="P41" s="399"/>
    </row>
    <row r="42" spans="1:22" s="437" customFormat="1" ht="36.75" customHeight="1">
      <c r="A42" s="431"/>
      <c r="B42" s="432"/>
      <c r="C42" s="433"/>
      <c r="D42" s="433"/>
      <c r="E42" s="434" t="s">
        <v>186</v>
      </c>
      <c r="F42" s="433"/>
      <c r="G42" s="434" t="s">
        <v>187</v>
      </c>
      <c r="H42" s="434"/>
      <c r="I42" s="434" t="s">
        <v>185</v>
      </c>
      <c r="J42" s="434"/>
      <c r="K42" s="434" t="s">
        <v>188</v>
      </c>
      <c r="L42" s="434"/>
      <c r="M42" s="434" t="s">
        <v>184</v>
      </c>
      <c r="N42" s="435"/>
      <c r="O42" s="433"/>
      <c r="P42" s="436"/>
    </row>
    <row r="43" spans="1:22" s="5" customFormat="1">
      <c r="A43" s="51"/>
      <c r="B43" s="410"/>
      <c r="C43" s="314" t="s">
        <v>112</v>
      </c>
      <c r="D43" s="34"/>
      <c r="E43" s="34"/>
      <c r="F43" s="34"/>
      <c r="G43" s="34"/>
      <c r="H43" s="34"/>
      <c r="I43" s="34"/>
      <c r="J43" s="34"/>
      <c r="K43" s="34"/>
      <c r="L43" s="34"/>
      <c r="M43" s="77"/>
      <c r="N43" s="417"/>
      <c r="O43" s="34"/>
      <c r="P43" s="399"/>
    </row>
    <row r="44" spans="1:22" s="5" customFormat="1">
      <c r="A44" s="51"/>
      <c r="B44" s="410"/>
      <c r="C44" s="29" t="s">
        <v>95</v>
      </c>
      <c r="D44" s="34"/>
      <c r="E44" s="209">
        <f ca="1">'PROJECT A'!X8</f>
        <v>0.10000650286674498</v>
      </c>
      <c r="F44" s="386"/>
      <c r="G44" s="209">
        <f ca="1">'PROJECT B'!X8</f>
        <v>9.9998110532760615E-2</v>
      </c>
      <c r="H44" s="386"/>
      <c r="I44" s="209">
        <f ca="1">'PROJECT C'!X8</f>
        <v>0.10000721812248231</v>
      </c>
      <c r="J44" s="386"/>
      <c r="K44" s="209">
        <f ca="1">'PROJECT D'!X8</f>
        <v>9.9958211183548001E-2</v>
      </c>
      <c r="L44" s="386"/>
      <c r="M44" s="209">
        <f ca="1">'PROJECT E'!X8</f>
        <v>9.9969989061355596E-2</v>
      </c>
      <c r="N44" s="417"/>
      <c r="O44" s="34"/>
      <c r="P44" s="399"/>
    </row>
    <row r="45" spans="1:22" s="5" customFormat="1">
      <c r="A45" s="51"/>
      <c r="B45" s="410"/>
      <c r="C45" s="29" t="s">
        <v>96</v>
      </c>
      <c r="D45" s="34"/>
      <c r="E45" s="209">
        <f ca="1">'PROJECT A'!X9</f>
        <v>0.29954906105995183</v>
      </c>
      <c r="F45" s="210"/>
      <c r="G45" s="209">
        <f ca="1">'PROJECT B'!X9</f>
        <v>0.29917498230934148</v>
      </c>
      <c r="H45" s="210"/>
      <c r="I45" s="209">
        <f ca="1">'PROJECT C'!X9</f>
        <v>0.29953498244285592</v>
      </c>
      <c r="J45" s="210"/>
      <c r="K45" s="209">
        <f ca="1">'PROJECT D'!X9</f>
        <v>0.29905523657798772</v>
      </c>
      <c r="L45" s="210"/>
      <c r="M45" s="209">
        <f ca="1">'PROJECT E'!X9</f>
        <v>0.29908605217933659</v>
      </c>
      <c r="N45" s="417"/>
      <c r="O45" s="34"/>
      <c r="P45" s="399"/>
    </row>
    <row r="46" spans="1:22" s="5" customFormat="1">
      <c r="A46" s="51"/>
      <c r="B46" s="410"/>
      <c r="C46" s="29" t="s">
        <v>16</v>
      </c>
      <c r="D46" s="34"/>
      <c r="E46" s="212">
        <f>'PROJECT A'!X10</f>
        <v>9999999.9999866001</v>
      </c>
      <c r="F46" s="210"/>
      <c r="G46" s="212">
        <f>'PROJECT B'!X10</f>
        <v>10000000.003375001</v>
      </c>
      <c r="H46" s="210"/>
      <c r="I46" s="212">
        <f>'PROJECT C'!X10</f>
        <v>9999999.9979650006</v>
      </c>
      <c r="J46" s="210"/>
      <c r="K46" s="212">
        <f>'PROJECT D'!X10</f>
        <v>10000000.00073152</v>
      </c>
      <c r="L46" s="210"/>
      <c r="M46" s="212">
        <f>'PROJECT E'!X10</f>
        <v>10000000.002700001</v>
      </c>
      <c r="N46" s="417"/>
      <c r="O46" s="34"/>
      <c r="P46" s="401"/>
    </row>
    <row r="47" spans="1:22" s="5" customFormat="1">
      <c r="A47" s="51"/>
      <c r="B47" s="410"/>
      <c r="C47" s="29" t="s">
        <v>51</v>
      </c>
      <c r="D47" s="34"/>
      <c r="E47" s="212">
        <f>'PROJECT A'!X11</f>
        <v>17215906.101191152</v>
      </c>
      <c r="F47" s="210"/>
      <c r="G47" s="212">
        <f>'PROJECT B'!X11</f>
        <v>16110221.637364857</v>
      </c>
      <c r="H47" s="210"/>
      <c r="I47" s="212">
        <f>'PROJECT C'!X11</f>
        <v>17205135.921556417</v>
      </c>
      <c r="J47" s="210"/>
      <c r="K47" s="212">
        <f>'PROJECT D'!X11</f>
        <v>16194632.450814992</v>
      </c>
      <c r="L47" s="210"/>
      <c r="M47" s="212">
        <f>'PROJECT E'!X11</f>
        <v>16167197.680917537</v>
      </c>
      <c r="N47" s="417"/>
      <c r="O47" s="34"/>
      <c r="P47" s="402"/>
    </row>
    <row r="48" spans="1:22" s="5" customFormat="1">
      <c r="A48" s="51"/>
      <c r="B48" s="410"/>
      <c r="C48" s="29" t="s">
        <v>270</v>
      </c>
      <c r="D48" s="34"/>
      <c r="E48" s="212">
        <f>'PROJECT A'!X12</f>
        <v>2499999.99999665</v>
      </c>
      <c r="F48" s="210"/>
      <c r="G48" s="212">
        <f>'PROJECT B'!X12</f>
        <v>2500000.0008437503</v>
      </c>
      <c r="H48" s="210"/>
      <c r="I48" s="212">
        <f>'PROJECT C'!X12</f>
        <v>2499999.9994912501</v>
      </c>
      <c r="J48" s="210"/>
      <c r="K48" s="212">
        <f>'PROJECT D'!X12</f>
        <v>2500000.0001828801</v>
      </c>
      <c r="L48" s="210"/>
      <c r="M48" s="212">
        <f>'PROJECT E'!X12</f>
        <v>2500000.0006750003</v>
      </c>
      <c r="N48" s="420"/>
      <c r="O48" s="34"/>
      <c r="P48" s="403"/>
      <c r="Q48" s="48"/>
      <c r="R48" s="48"/>
      <c r="S48" s="48"/>
      <c r="T48" s="48"/>
      <c r="U48" s="48"/>
      <c r="V48" s="48"/>
    </row>
    <row r="49" spans="1:22" s="5" customFormat="1">
      <c r="A49" s="51"/>
      <c r="B49" s="410"/>
      <c r="C49" s="29" t="s">
        <v>113</v>
      </c>
      <c r="D49" s="34"/>
      <c r="E49" s="212">
        <f>'PROJECT A'!X13</f>
        <v>5227152.9916843325</v>
      </c>
      <c r="F49" s="210"/>
      <c r="G49" s="212">
        <f>'PROJECT B'!X13</f>
        <v>5228960.9399750419</v>
      </c>
      <c r="H49" s="210"/>
      <c r="I49" s="212">
        <f>'PROJECT C'!X13</f>
        <v>5228589.7029110435</v>
      </c>
      <c r="J49" s="210"/>
      <c r="K49" s="212">
        <f>'PROJECT D'!X13</f>
        <v>5228817.6652443148</v>
      </c>
      <c r="L49" s="210"/>
      <c r="M49" s="212">
        <f>'PROJECT E'!X13</f>
        <v>5229275.3479755372</v>
      </c>
      <c r="N49" s="417"/>
      <c r="O49" s="34"/>
      <c r="P49" s="403"/>
      <c r="Q49" s="48"/>
      <c r="R49" s="48"/>
      <c r="S49" s="48"/>
      <c r="T49" s="48"/>
      <c r="U49" s="48"/>
      <c r="V49" s="48"/>
    </row>
    <row r="50" spans="1:22" s="5" customFormat="1">
      <c r="A50" s="51"/>
      <c r="B50" s="410"/>
      <c r="C50" s="29" t="s">
        <v>114</v>
      </c>
      <c r="D50" s="34"/>
      <c r="E50" s="211">
        <f>'PROJECT A'!X14</f>
        <v>2.0908611966765349</v>
      </c>
      <c r="F50" s="211"/>
      <c r="G50" s="211">
        <f>'PROJECT B'!X14</f>
        <v>2.0915843752841066</v>
      </c>
      <c r="H50" s="210"/>
      <c r="I50" s="211">
        <f>'PROJECT C'!X14</f>
        <v>2.0914358815900247</v>
      </c>
      <c r="J50" s="210"/>
      <c r="K50" s="211">
        <f>'PROJECT D'!X14</f>
        <v>2.0915270659447263</v>
      </c>
      <c r="L50" s="210"/>
      <c r="M50" s="211">
        <f>'PROJECT E'!X14</f>
        <v>2.0917101386254529</v>
      </c>
      <c r="N50" s="417"/>
      <c r="O50" s="34"/>
      <c r="P50" s="399"/>
    </row>
    <row r="51" spans="1:22" s="5" customFormat="1">
      <c r="A51" s="51"/>
      <c r="B51" s="410"/>
      <c r="C51" s="29" t="s">
        <v>21</v>
      </c>
      <c r="D51" s="34"/>
      <c r="E51" s="212">
        <f>'PROJECT A'!X15</f>
        <v>2499999.99999665</v>
      </c>
      <c r="F51" s="210"/>
      <c r="G51" s="212">
        <f>'PROJECT B'!X15</f>
        <v>2500000.0008437503</v>
      </c>
      <c r="H51" s="210"/>
      <c r="I51" s="212">
        <f>'PROJECT C'!X15</f>
        <v>2499999.9994912501</v>
      </c>
      <c r="J51" s="210"/>
      <c r="K51" s="212">
        <f>'PROJECT D'!X15</f>
        <v>2500000.0001828801</v>
      </c>
      <c r="L51" s="210"/>
      <c r="M51" s="212">
        <f>'PROJECT E'!X15</f>
        <v>2500000.0006750003</v>
      </c>
      <c r="N51" s="417"/>
      <c r="O51" s="34"/>
      <c r="P51" s="403"/>
    </row>
    <row r="52" spans="1:22" s="5" customFormat="1">
      <c r="A52" s="51"/>
      <c r="B52" s="410"/>
      <c r="C52" s="29" t="s">
        <v>271</v>
      </c>
      <c r="D52" s="34"/>
      <c r="E52" s="212">
        <f>'PROJECT A'!$X$52</f>
        <v>21715575.941660829</v>
      </c>
      <c r="F52" s="210"/>
      <c r="G52" s="212">
        <f>'PROJECT B'!$X$52</f>
        <v>17712828.085730977</v>
      </c>
      <c r="H52" s="210"/>
      <c r="I52" s="212">
        <f>'PROJECT C'!$X$52</f>
        <v>21672380.151861019</v>
      </c>
      <c r="J52" s="210"/>
      <c r="K52" s="212">
        <f>'PROJECT D'!$X$52</f>
        <v>18017868.811498996</v>
      </c>
      <c r="L52" s="210"/>
      <c r="M52" s="212">
        <f>'PROJECT E'!$X$52</f>
        <v>17917487.997588113</v>
      </c>
      <c r="N52" s="417"/>
      <c r="O52" s="34"/>
      <c r="P52" s="403"/>
    </row>
    <row r="53" spans="1:22" ht="9.9499999999999993" customHeight="1">
      <c r="A53" s="51"/>
      <c r="B53" s="410"/>
      <c r="C53" s="52"/>
      <c r="D53" s="52"/>
      <c r="E53" s="121"/>
      <c r="F53" s="121"/>
      <c r="G53" s="121"/>
      <c r="H53" s="121"/>
      <c r="I53" s="121"/>
      <c r="J53" s="121"/>
      <c r="K53" s="121"/>
      <c r="L53" s="121"/>
      <c r="M53" s="121"/>
      <c r="N53" s="412"/>
      <c r="O53" s="52"/>
    </row>
    <row r="54" spans="1:22" s="5" customFormat="1">
      <c r="A54" s="51"/>
      <c r="B54" s="410"/>
      <c r="C54" s="314" t="s">
        <v>111</v>
      </c>
      <c r="D54" s="34"/>
      <c r="E54" s="34"/>
      <c r="F54" s="34"/>
      <c r="G54" s="34"/>
      <c r="H54" s="34"/>
      <c r="I54" s="34"/>
      <c r="J54" s="34"/>
      <c r="K54" s="34"/>
      <c r="L54" s="34"/>
      <c r="M54" s="34"/>
      <c r="N54" s="417"/>
      <c r="O54" s="34"/>
      <c r="P54" s="404"/>
    </row>
    <row r="55" spans="1:22" ht="3" customHeight="1">
      <c r="A55" s="51"/>
      <c r="B55" s="410"/>
      <c r="C55" s="52"/>
      <c r="D55" s="52"/>
      <c r="E55" s="121"/>
      <c r="F55" s="52"/>
      <c r="G55" s="52"/>
      <c r="H55" s="52"/>
      <c r="I55" s="52"/>
      <c r="J55" s="52"/>
      <c r="K55" s="52"/>
      <c r="L55" s="52"/>
      <c r="M55" s="52"/>
      <c r="N55" s="412"/>
      <c r="O55" s="52"/>
    </row>
    <row r="56" spans="1:22">
      <c r="A56" s="51"/>
      <c r="B56" s="410"/>
      <c r="C56" s="52" t="s">
        <v>129</v>
      </c>
      <c r="D56" s="52"/>
      <c r="E56" s="200">
        <v>2018</v>
      </c>
      <c r="F56" s="199"/>
      <c r="G56" s="200">
        <v>2018</v>
      </c>
      <c r="H56" s="188"/>
      <c r="I56" s="200">
        <v>2019</v>
      </c>
      <c r="J56" s="188"/>
      <c r="K56" s="200">
        <v>2019</v>
      </c>
      <c r="L56" s="188"/>
      <c r="M56" s="200">
        <v>2019</v>
      </c>
      <c r="N56" s="412"/>
      <c r="O56" s="52"/>
      <c r="P56" s="48" t="s">
        <v>247</v>
      </c>
    </row>
    <row r="57" spans="1:22" ht="3" customHeight="1">
      <c r="A57" s="51"/>
      <c r="B57" s="410"/>
      <c r="C57" s="52"/>
      <c r="D57" s="52"/>
      <c r="E57" s="121"/>
      <c r="F57" s="52"/>
      <c r="G57" s="52"/>
      <c r="H57" s="52"/>
      <c r="I57" s="52"/>
      <c r="J57" s="52"/>
      <c r="K57" s="52"/>
      <c r="L57" s="52"/>
      <c r="M57" s="52"/>
      <c r="N57" s="412"/>
      <c r="O57" s="52"/>
    </row>
    <row r="58" spans="1:22">
      <c r="A58" s="51"/>
      <c r="B58" s="410"/>
      <c r="C58" s="52" t="s">
        <v>98</v>
      </c>
      <c r="D58" s="52"/>
      <c r="E58" s="192">
        <v>0.1</v>
      </c>
      <c r="F58" s="52"/>
      <c r="G58" s="192">
        <v>0.1</v>
      </c>
      <c r="H58" s="52"/>
      <c r="I58" s="192">
        <v>0.1</v>
      </c>
      <c r="J58" s="52"/>
      <c r="K58" s="192">
        <v>0.1</v>
      </c>
      <c r="L58" s="52"/>
      <c r="M58" s="192">
        <v>0.1</v>
      </c>
      <c r="N58" s="412"/>
      <c r="O58" s="52"/>
      <c r="P58" s="48" t="s">
        <v>248</v>
      </c>
    </row>
    <row r="59" spans="1:22" ht="3" customHeight="1">
      <c r="A59" s="51"/>
      <c r="B59" s="410"/>
      <c r="C59" s="52"/>
      <c r="D59" s="52"/>
      <c r="E59" s="121"/>
      <c r="F59" s="52"/>
      <c r="G59" s="52"/>
      <c r="H59" s="52"/>
      <c r="I59" s="52"/>
      <c r="J59" s="52"/>
      <c r="K59" s="52"/>
      <c r="L59" s="52"/>
      <c r="M59" s="52"/>
      <c r="N59" s="412"/>
      <c r="O59" s="52"/>
    </row>
    <row r="60" spans="1:22">
      <c r="A60" s="51"/>
      <c r="B60" s="410"/>
      <c r="C60" s="52" t="s">
        <v>99</v>
      </c>
      <c r="D60" s="52"/>
      <c r="E60" s="198">
        <v>5</v>
      </c>
      <c r="F60" s="188"/>
      <c r="G60" s="198">
        <v>5</v>
      </c>
      <c r="H60" s="188"/>
      <c r="I60" s="198">
        <v>5</v>
      </c>
      <c r="J60" s="188"/>
      <c r="K60" s="198">
        <v>5</v>
      </c>
      <c r="L60" s="188"/>
      <c r="M60" s="198">
        <v>5</v>
      </c>
      <c r="N60" s="412"/>
      <c r="O60" s="52"/>
      <c r="P60" s="48" t="s">
        <v>278</v>
      </c>
    </row>
    <row r="61" spans="1:22" ht="3" customHeight="1">
      <c r="A61" s="51"/>
      <c r="B61" s="410"/>
      <c r="C61" s="52"/>
      <c r="D61" s="52"/>
      <c r="E61" s="121"/>
      <c r="F61" s="52"/>
      <c r="G61" s="52"/>
      <c r="H61" s="52"/>
      <c r="I61" s="52"/>
      <c r="J61" s="52"/>
      <c r="K61" s="52"/>
      <c r="L61" s="52"/>
      <c r="M61" s="52"/>
      <c r="N61" s="412"/>
      <c r="O61" s="52"/>
    </row>
    <row r="62" spans="1:22">
      <c r="A62" s="51"/>
      <c r="B62" s="410"/>
      <c r="C62" s="52" t="s">
        <v>211</v>
      </c>
      <c r="D62" s="52"/>
      <c r="E62" s="198">
        <v>20</v>
      </c>
      <c r="F62" s="188"/>
      <c r="G62" s="198">
        <v>20</v>
      </c>
      <c r="H62" s="188"/>
      <c r="I62" s="198">
        <v>20</v>
      </c>
      <c r="J62" s="188"/>
      <c r="K62" s="198">
        <v>20</v>
      </c>
      <c r="L62" s="188"/>
      <c r="M62" s="198">
        <v>20</v>
      </c>
      <c r="N62" s="412"/>
      <c r="O62" s="52"/>
      <c r="P62" s="48" t="s">
        <v>235</v>
      </c>
    </row>
    <row r="63" spans="1:22" ht="9.9499999999999993" customHeight="1">
      <c r="A63" s="51"/>
      <c r="B63" s="410"/>
      <c r="C63" s="52"/>
      <c r="D63" s="52"/>
      <c r="E63" s="121"/>
      <c r="F63" s="52"/>
      <c r="G63" s="52"/>
      <c r="H63" s="52"/>
      <c r="I63" s="52"/>
      <c r="J63" s="52"/>
      <c r="K63" s="52"/>
      <c r="L63" s="52"/>
      <c r="M63" s="52"/>
      <c r="N63" s="412"/>
      <c r="O63" s="52"/>
    </row>
    <row r="64" spans="1:22">
      <c r="A64" s="51"/>
      <c r="B64" s="410"/>
      <c r="C64" s="314" t="s">
        <v>38</v>
      </c>
      <c r="D64" s="52"/>
      <c r="E64" s="121"/>
      <c r="F64" s="52"/>
      <c r="G64" s="52"/>
      <c r="H64" s="52"/>
      <c r="I64" s="52"/>
      <c r="J64" s="52"/>
      <c r="K64" s="52"/>
      <c r="L64" s="52"/>
      <c r="M64" s="52"/>
      <c r="N64" s="412"/>
      <c r="O64" s="52"/>
    </row>
    <row r="65" spans="1:16">
      <c r="A65" s="51"/>
      <c r="B65" s="410"/>
      <c r="C65" s="342" t="s">
        <v>40</v>
      </c>
      <c r="D65" s="52"/>
      <c r="E65" s="381">
        <f>ROUND(E$93,0)</f>
        <v>322</v>
      </c>
      <c r="F65" s="382"/>
      <c r="G65" s="381">
        <f>ROUND(G$93,0)</f>
        <v>51</v>
      </c>
      <c r="H65" s="382"/>
      <c r="I65" s="381">
        <f>ROUND(I$93,0)</f>
        <v>192</v>
      </c>
      <c r="J65" s="382"/>
      <c r="K65" s="381">
        <f>ROUND(K$93,0)</f>
        <v>24</v>
      </c>
      <c r="L65" s="382"/>
      <c r="M65" s="381">
        <f>ROUND(M$93,0)</f>
        <v>45</v>
      </c>
      <c r="N65" s="412"/>
      <c r="O65" s="52"/>
      <c r="P65" s="48" t="s">
        <v>249</v>
      </c>
    </row>
    <row r="66" spans="1:16" ht="3" customHeight="1">
      <c r="A66" s="51"/>
      <c r="B66" s="410"/>
      <c r="C66" s="196"/>
      <c r="D66" s="52"/>
      <c r="E66" s="140"/>
      <c r="F66" s="188"/>
      <c r="G66" s="140"/>
      <c r="H66" s="188"/>
      <c r="I66" s="188"/>
      <c r="J66" s="188"/>
      <c r="K66" s="188"/>
      <c r="L66" s="188"/>
      <c r="M66" s="188"/>
      <c r="N66" s="412"/>
      <c r="O66" s="52"/>
    </row>
    <row r="67" spans="1:16">
      <c r="A67" s="51"/>
      <c r="B67" s="410"/>
      <c r="C67" s="146" t="s">
        <v>41</v>
      </c>
      <c r="D67" s="52"/>
      <c r="E67" s="191">
        <v>0</v>
      </c>
      <c r="F67" s="188"/>
      <c r="G67" s="191">
        <v>0</v>
      </c>
      <c r="H67" s="188"/>
      <c r="I67" s="191">
        <v>0</v>
      </c>
      <c r="J67" s="188"/>
      <c r="K67" s="191">
        <v>0</v>
      </c>
      <c r="L67" s="188"/>
      <c r="M67" s="191">
        <v>0</v>
      </c>
      <c r="N67" s="412"/>
      <c r="O67" s="52"/>
      <c r="P67" s="48" t="s">
        <v>250</v>
      </c>
    </row>
    <row r="68" spans="1:16" ht="3" customHeight="1">
      <c r="A68" s="51"/>
      <c r="B68" s="410"/>
      <c r="C68" s="146"/>
      <c r="D68" s="52"/>
      <c r="E68" s="140"/>
      <c r="F68" s="188"/>
      <c r="G68" s="140"/>
      <c r="H68" s="188"/>
      <c r="I68" s="188"/>
      <c r="J68" s="188"/>
      <c r="K68" s="188"/>
      <c r="L68" s="188"/>
      <c r="M68" s="189"/>
      <c r="N68" s="412"/>
      <c r="O68" s="52"/>
    </row>
    <row r="69" spans="1:16">
      <c r="A69" s="51"/>
      <c r="B69" s="410"/>
      <c r="C69" s="146" t="s">
        <v>42</v>
      </c>
      <c r="D69" s="52"/>
      <c r="E69" s="191">
        <v>0</v>
      </c>
      <c r="F69" s="188"/>
      <c r="G69" s="191">
        <v>0</v>
      </c>
      <c r="H69" s="188"/>
      <c r="I69" s="191">
        <v>0</v>
      </c>
      <c r="J69" s="188"/>
      <c r="K69" s="191">
        <v>0</v>
      </c>
      <c r="L69" s="188"/>
      <c r="M69" s="191">
        <v>0</v>
      </c>
      <c r="N69" s="412"/>
      <c r="O69" s="52"/>
      <c r="P69" s="48" t="s">
        <v>236</v>
      </c>
    </row>
    <row r="70" spans="1:16" ht="3" customHeight="1">
      <c r="A70" s="51"/>
      <c r="B70" s="410"/>
      <c r="C70" s="146"/>
      <c r="D70" s="52"/>
      <c r="E70" s="140"/>
      <c r="F70" s="188"/>
      <c r="G70" s="140"/>
      <c r="H70" s="188"/>
      <c r="I70" s="188"/>
      <c r="J70" s="188"/>
      <c r="K70" s="188"/>
      <c r="L70" s="188"/>
      <c r="M70" s="188"/>
      <c r="N70" s="412"/>
      <c r="O70" s="52"/>
      <c r="P70" s="48" t="s">
        <v>234</v>
      </c>
    </row>
    <row r="71" spans="1:16">
      <c r="A71" s="51"/>
      <c r="B71" s="410"/>
      <c r="C71" s="146" t="s">
        <v>43</v>
      </c>
      <c r="D71" s="52"/>
      <c r="E71" s="192">
        <v>1</v>
      </c>
      <c r="F71" s="188"/>
      <c r="G71" s="192">
        <v>1</v>
      </c>
      <c r="H71" s="188"/>
      <c r="I71" s="192">
        <v>1</v>
      </c>
      <c r="J71" s="188"/>
      <c r="K71" s="192">
        <v>1</v>
      </c>
      <c r="L71" s="188"/>
      <c r="M71" s="192">
        <v>1</v>
      </c>
      <c r="N71" s="412"/>
      <c r="O71" s="52"/>
      <c r="P71" s="48" t="s">
        <v>237</v>
      </c>
    </row>
    <row r="72" spans="1:16" ht="3" customHeight="1">
      <c r="A72" s="51"/>
      <c r="B72" s="410"/>
      <c r="C72" s="146"/>
      <c r="D72" s="52"/>
      <c r="E72" s="140"/>
      <c r="F72" s="188"/>
      <c r="G72" s="140"/>
      <c r="H72" s="188"/>
      <c r="I72" s="188"/>
      <c r="J72" s="188"/>
      <c r="K72" s="188"/>
      <c r="L72" s="188"/>
      <c r="M72" s="188"/>
      <c r="N72" s="412"/>
      <c r="O72" s="52"/>
    </row>
    <row r="73" spans="1:16">
      <c r="A73" s="51"/>
      <c r="B73" s="410"/>
      <c r="C73" s="146" t="s">
        <v>272</v>
      </c>
      <c r="D73" s="52"/>
      <c r="E73" s="193">
        <f>1/E$60</f>
        <v>0.2</v>
      </c>
      <c r="F73" s="194"/>
      <c r="G73" s="193">
        <f>1/G$60</f>
        <v>0.2</v>
      </c>
      <c r="H73" s="193"/>
      <c r="I73" s="193">
        <f>1/I$60</f>
        <v>0.2</v>
      </c>
      <c r="J73" s="193"/>
      <c r="K73" s="193">
        <f>1/K$60</f>
        <v>0.2</v>
      </c>
      <c r="L73" s="193"/>
      <c r="M73" s="193">
        <f>1/M$60</f>
        <v>0.2</v>
      </c>
      <c r="N73" s="412"/>
      <c r="O73" s="52"/>
      <c r="P73" s="48" t="s">
        <v>238</v>
      </c>
    </row>
    <row r="74" spans="1:16" ht="3" customHeight="1">
      <c r="A74" s="51"/>
      <c r="B74" s="410"/>
      <c r="C74" s="146"/>
      <c r="D74" s="52"/>
      <c r="E74" s="140"/>
      <c r="F74" s="188"/>
      <c r="G74" s="140"/>
      <c r="H74" s="188"/>
      <c r="I74" s="188"/>
      <c r="J74" s="188"/>
      <c r="K74" s="188"/>
      <c r="L74" s="188"/>
      <c r="M74" s="188"/>
      <c r="N74" s="412"/>
      <c r="O74" s="52"/>
    </row>
    <row r="75" spans="1:16">
      <c r="A75" s="51"/>
      <c r="B75" s="410"/>
      <c r="C75" s="146" t="s">
        <v>275</v>
      </c>
      <c r="D75" s="52"/>
      <c r="E75" s="193">
        <f>(1-E$73)/(E$60-1)</f>
        <v>0.2</v>
      </c>
      <c r="F75" s="189"/>
      <c r="G75" s="193">
        <f>(1-G$73)/(G$60-1)</f>
        <v>0.2</v>
      </c>
      <c r="H75" s="189"/>
      <c r="I75" s="193">
        <f>(1-I$73)/(I$60-1)</f>
        <v>0.2</v>
      </c>
      <c r="J75" s="189"/>
      <c r="K75" s="193">
        <f>(1-K$73)/(K$60-1)</f>
        <v>0.2</v>
      </c>
      <c r="L75" s="189"/>
      <c r="M75" s="193">
        <f>(1-M$73)/(M$60-1)</f>
        <v>0.2</v>
      </c>
      <c r="N75" s="412"/>
      <c r="O75" s="52"/>
      <c r="P75" s="48" t="s">
        <v>238</v>
      </c>
    </row>
    <row r="76" spans="1:16" ht="3" customHeight="1">
      <c r="A76" s="51"/>
      <c r="B76" s="410"/>
      <c r="C76" s="146"/>
      <c r="D76" s="52"/>
      <c r="E76" s="140"/>
      <c r="F76" s="188"/>
      <c r="G76" s="140"/>
      <c r="H76" s="188"/>
      <c r="I76" s="188"/>
      <c r="J76" s="188"/>
      <c r="K76" s="188"/>
      <c r="L76" s="188"/>
      <c r="M76" s="188"/>
      <c r="N76" s="412"/>
      <c r="O76" s="52"/>
    </row>
    <row r="77" spans="1:16">
      <c r="A77" s="51"/>
      <c r="B77" s="410"/>
      <c r="C77" s="348" t="s">
        <v>45</v>
      </c>
      <c r="D77" s="52"/>
      <c r="E77" s="195">
        <v>63525</v>
      </c>
      <c r="F77" s="190"/>
      <c r="G77" s="195">
        <v>327150</v>
      </c>
      <c r="H77" s="190"/>
      <c r="I77" s="195">
        <v>104240</v>
      </c>
      <c r="J77" s="190"/>
      <c r="K77" s="195">
        <v>693300</v>
      </c>
      <c r="L77" s="190"/>
      <c r="M77" s="195">
        <v>367700</v>
      </c>
      <c r="N77" s="421"/>
      <c r="O77" s="75"/>
      <c r="P77" s="48" t="s">
        <v>251</v>
      </c>
    </row>
    <row r="78" spans="1:16" ht="3" customHeight="1">
      <c r="A78" s="51"/>
      <c r="B78" s="410"/>
      <c r="C78" s="146"/>
      <c r="D78" s="52"/>
      <c r="E78" s="140"/>
      <c r="F78" s="188"/>
      <c r="G78" s="140"/>
      <c r="H78" s="188"/>
      <c r="I78" s="188"/>
      <c r="J78" s="188"/>
      <c r="K78" s="188"/>
      <c r="L78" s="188"/>
      <c r="M78" s="188"/>
      <c r="N78" s="412"/>
      <c r="O78" s="52"/>
    </row>
    <row r="79" spans="1:16">
      <c r="A79" s="51"/>
      <c r="B79" s="410"/>
      <c r="C79" s="348" t="s">
        <v>220</v>
      </c>
      <c r="D79" s="52"/>
      <c r="E79" s="192">
        <v>0</v>
      </c>
      <c r="F79" s="188"/>
      <c r="G79" s="192">
        <v>0</v>
      </c>
      <c r="H79" s="188"/>
      <c r="I79" s="192">
        <v>0</v>
      </c>
      <c r="J79" s="188"/>
      <c r="K79" s="192">
        <v>0</v>
      </c>
      <c r="L79" s="188"/>
      <c r="M79" s="192">
        <v>0</v>
      </c>
      <c r="N79" s="412"/>
      <c r="O79" s="52"/>
      <c r="P79" s="405" t="s">
        <v>239</v>
      </c>
    </row>
    <row r="80" spans="1:16" ht="3" customHeight="1">
      <c r="A80" s="51"/>
      <c r="B80" s="410"/>
      <c r="C80" s="197"/>
      <c r="D80" s="52"/>
      <c r="E80" s="140"/>
      <c r="F80" s="188"/>
      <c r="G80" s="140"/>
      <c r="H80" s="188"/>
      <c r="I80" s="188"/>
      <c r="J80" s="188"/>
      <c r="K80" s="188"/>
      <c r="L80" s="188"/>
      <c r="M80" s="188"/>
      <c r="N80" s="412"/>
      <c r="O80" s="52"/>
    </row>
    <row r="81" spans="1:16">
      <c r="A81" s="51"/>
      <c r="B81" s="410"/>
      <c r="C81" s="261" t="s">
        <v>273</v>
      </c>
      <c r="D81" s="52"/>
      <c r="E81" s="192">
        <v>0.02</v>
      </c>
      <c r="F81" s="188"/>
      <c r="G81" s="192">
        <v>0.02</v>
      </c>
      <c r="H81" s="188"/>
      <c r="I81" s="192">
        <v>0.02</v>
      </c>
      <c r="J81" s="188"/>
      <c r="K81" s="192">
        <v>0.02</v>
      </c>
      <c r="L81" s="188"/>
      <c r="M81" s="192">
        <v>0.02</v>
      </c>
      <c r="N81" s="412"/>
      <c r="O81" s="52"/>
      <c r="P81" s="405" t="s">
        <v>252</v>
      </c>
    </row>
    <row r="82" spans="1:16" ht="3" customHeight="1">
      <c r="A82" s="51"/>
      <c r="B82" s="410"/>
      <c r="C82" s="261"/>
      <c r="D82" s="52"/>
      <c r="E82" s="140"/>
      <c r="F82" s="188"/>
      <c r="G82" s="140"/>
      <c r="H82" s="188"/>
      <c r="I82" s="188"/>
      <c r="J82" s="188"/>
      <c r="K82" s="188"/>
      <c r="L82" s="188"/>
      <c r="M82" s="188"/>
      <c r="N82" s="412"/>
      <c r="O82" s="52"/>
    </row>
    <row r="83" spans="1:16">
      <c r="A83" s="51"/>
      <c r="B83" s="410"/>
      <c r="C83" s="261" t="s">
        <v>274</v>
      </c>
      <c r="D83" s="52"/>
      <c r="E83" s="192">
        <v>0.02</v>
      </c>
      <c r="F83" s="188"/>
      <c r="G83" s="192">
        <v>0.02</v>
      </c>
      <c r="H83" s="188"/>
      <c r="I83" s="192">
        <v>0.02</v>
      </c>
      <c r="J83" s="188"/>
      <c r="K83" s="192">
        <v>0.02</v>
      </c>
      <c r="L83" s="188"/>
      <c r="M83" s="192">
        <v>0.02</v>
      </c>
      <c r="N83" s="412"/>
      <c r="O83" s="52"/>
      <c r="P83" s="405" t="s">
        <v>252</v>
      </c>
    </row>
    <row r="84" spans="1:16" ht="3" customHeight="1">
      <c r="A84" s="51"/>
      <c r="B84" s="410"/>
      <c r="C84" s="343"/>
      <c r="D84" s="52"/>
      <c r="E84" s="140"/>
      <c r="F84" s="188"/>
      <c r="G84" s="140"/>
      <c r="H84" s="188"/>
      <c r="I84" s="188"/>
      <c r="J84" s="188"/>
      <c r="K84" s="188"/>
      <c r="L84" s="188"/>
      <c r="M84" s="188"/>
      <c r="N84" s="412"/>
      <c r="O84" s="52"/>
    </row>
    <row r="85" spans="1:16">
      <c r="A85" s="51"/>
      <c r="B85" s="410"/>
      <c r="C85" s="261" t="s">
        <v>39</v>
      </c>
      <c r="D85" s="52"/>
      <c r="E85" s="195">
        <v>5000</v>
      </c>
      <c r="F85" s="188"/>
      <c r="G85" s="195">
        <v>5000</v>
      </c>
      <c r="H85" s="188"/>
      <c r="I85" s="195">
        <v>5000</v>
      </c>
      <c r="J85" s="188"/>
      <c r="K85" s="195">
        <v>5000</v>
      </c>
      <c r="L85" s="188"/>
      <c r="M85" s="195">
        <v>5000</v>
      </c>
      <c r="N85" s="412"/>
      <c r="O85" s="52"/>
      <c r="P85" s="405" t="s">
        <v>240</v>
      </c>
    </row>
    <row r="86" spans="1:16" ht="9.9499999999999993" customHeight="1">
      <c r="A86" s="51"/>
      <c r="B86" s="410"/>
      <c r="C86" s="121"/>
      <c r="D86" s="52"/>
      <c r="E86" s="121"/>
      <c r="F86" s="52"/>
      <c r="G86" s="52"/>
      <c r="H86" s="52"/>
      <c r="I86" s="52"/>
      <c r="J86" s="52"/>
      <c r="K86" s="52"/>
      <c r="L86" s="52"/>
      <c r="M86" s="52"/>
      <c r="N86" s="412"/>
      <c r="O86" s="52"/>
    </row>
    <row r="87" spans="1:16">
      <c r="A87" s="51"/>
      <c r="B87" s="410"/>
      <c r="C87" s="315" t="s">
        <v>37</v>
      </c>
      <c r="D87" s="52"/>
      <c r="E87" s="121"/>
      <c r="F87" s="52"/>
      <c r="G87" s="52"/>
      <c r="H87" s="52"/>
      <c r="I87" s="52"/>
      <c r="J87" s="52"/>
      <c r="K87" s="52"/>
      <c r="L87" s="52"/>
      <c r="M87" s="52"/>
      <c r="N87" s="412"/>
      <c r="O87" s="52"/>
    </row>
    <row r="88" spans="1:16" ht="3" customHeight="1">
      <c r="A88" s="51"/>
      <c r="B88" s="410"/>
      <c r="C88" s="121"/>
      <c r="D88" s="52"/>
      <c r="E88" s="123"/>
      <c r="F88" s="75"/>
      <c r="G88" s="123"/>
      <c r="H88" s="123"/>
      <c r="I88" s="123"/>
      <c r="J88" s="123"/>
      <c r="K88" s="123"/>
      <c r="L88" s="123"/>
      <c r="M88" s="208"/>
      <c r="N88" s="412"/>
      <c r="O88" s="52"/>
    </row>
    <row r="89" spans="1:16">
      <c r="A89" s="51"/>
      <c r="B89" s="410"/>
      <c r="C89" s="347" t="s">
        <v>88</v>
      </c>
      <c r="D89" s="52"/>
      <c r="E89" s="208">
        <f>E$91+E$95+E$103+E$109</f>
        <v>9999999.9999866001</v>
      </c>
      <c r="F89" s="383"/>
      <c r="G89" s="208">
        <f>G$91+G$95+G$103+G$109</f>
        <v>10000000.003375001</v>
      </c>
      <c r="H89" s="384"/>
      <c r="I89" s="208">
        <f>I$91+I$95+I$103+I$109</f>
        <v>9999999.9979650006</v>
      </c>
      <c r="J89" s="385"/>
      <c r="K89" s="208">
        <f>K$91+K$95+K$103+K$109</f>
        <v>10000000.00073152</v>
      </c>
      <c r="L89" s="385"/>
      <c r="M89" s="208">
        <f>M$91+M$95+M$103+M$109</f>
        <v>10000000.002700001</v>
      </c>
      <c r="N89" s="412"/>
      <c r="O89" s="52"/>
      <c r="P89" s="48" t="s">
        <v>253</v>
      </c>
    </row>
    <row r="90" spans="1:16" ht="3" customHeight="1">
      <c r="A90" s="51"/>
      <c r="B90" s="410"/>
      <c r="C90" s="52"/>
      <c r="D90" s="52"/>
      <c r="E90" s="121"/>
      <c r="F90" s="52"/>
      <c r="G90" s="52"/>
      <c r="H90" s="52"/>
      <c r="I90" s="52"/>
      <c r="J90" s="52"/>
      <c r="K90" s="52"/>
      <c r="L90" s="52"/>
      <c r="M90" s="52"/>
      <c r="N90" s="412"/>
      <c r="O90" s="52"/>
    </row>
    <row r="91" spans="1:16">
      <c r="A91" s="51"/>
      <c r="B91" s="410"/>
      <c r="C91" s="361" t="s">
        <v>97</v>
      </c>
      <c r="D91" s="52"/>
      <c r="E91" s="195">
        <v>10000</v>
      </c>
      <c r="F91" s="75"/>
      <c r="G91" s="195">
        <v>10000</v>
      </c>
      <c r="H91" s="75"/>
      <c r="I91" s="195">
        <v>10000</v>
      </c>
      <c r="J91" s="75"/>
      <c r="K91" s="195">
        <v>10000</v>
      </c>
      <c r="L91" s="75"/>
      <c r="M91" s="195">
        <v>10000</v>
      </c>
      <c r="N91" s="421"/>
      <c r="O91" s="75"/>
      <c r="P91" s="48" t="s">
        <v>254</v>
      </c>
    </row>
    <row r="92" spans="1:16" ht="3" customHeight="1">
      <c r="A92" s="51"/>
      <c r="B92" s="410"/>
      <c r="C92" s="146"/>
      <c r="D92" s="52"/>
      <c r="E92" s="121"/>
      <c r="F92" s="52"/>
      <c r="G92" s="121"/>
      <c r="H92" s="121"/>
      <c r="I92" s="128"/>
      <c r="J92" s="121"/>
      <c r="K92" s="128"/>
      <c r="L92" s="121"/>
      <c r="M92" s="128"/>
      <c r="N92" s="412"/>
      <c r="O92" s="52"/>
    </row>
    <row r="93" spans="1:16">
      <c r="A93" s="51"/>
      <c r="B93" s="410"/>
      <c r="C93" s="345" t="s">
        <v>195</v>
      </c>
      <c r="D93" s="52"/>
      <c r="E93" s="379">
        <v>322.27885670000001</v>
      </c>
      <c r="F93" s="380"/>
      <c r="G93" s="379">
        <v>51.15207375</v>
      </c>
      <c r="H93" s="380"/>
      <c r="I93" s="379">
        <v>192.30028870000001</v>
      </c>
      <c r="J93" s="380"/>
      <c r="K93" s="379">
        <v>24.090214599999999</v>
      </c>
      <c r="L93" s="380"/>
      <c r="M93" s="379">
        <v>45.21078</v>
      </c>
      <c r="N93" s="412"/>
      <c r="O93" s="52"/>
      <c r="P93" s="48" t="s">
        <v>276</v>
      </c>
    </row>
    <row r="94" spans="1:16" ht="3" customHeight="1">
      <c r="A94" s="51"/>
      <c r="B94" s="410"/>
      <c r="C94" s="146"/>
      <c r="D94" s="52"/>
      <c r="E94" s="121"/>
      <c r="F94" s="52"/>
      <c r="G94" s="121"/>
      <c r="H94" s="121"/>
      <c r="I94" s="128"/>
      <c r="J94" s="121"/>
      <c r="K94" s="128"/>
      <c r="L94" s="121"/>
      <c r="M94" s="128"/>
      <c r="N94" s="412"/>
      <c r="O94" s="52"/>
    </row>
    <row r="95" spans="1:16">
      <c r="A95" s="51"/>
      <c r="B95" s="410"/>
      <c r="C95" s="345" t="s">
        <v>194</v>
      </c>
      <c r="D95" s="52"/>
      <c r="E95" s="208">
        <f>(E$93*(E$97+E$99))*(1+E$101)</f>
        <v>663894.44480200007</v>
      </c>
      <c r="F95" s="75"/>
      <c r="G95" s="208">
        <f>(G$93*(G$97+G$99))*(1+G$101)</f>
        <v>7902995.3943750001</v>
      </c>
      <c r="H95" s="122"/>
      <c r="I95" s="208">
        <f>(I$93*(I$97+I$99))*(1+I$101)</f>
        <v>990346.48680500011</v>
      </c>
      <c r="J95" s="123"/>
      <c r="K95" s="208">
        <f>(K$93*(K$97+K$99))*(1+K$101)</f>
        <v>0</v>
      </c>
      <c r="L95" s="123"/>
      <c r="M95" s="208">
        <f>(M$93*(M$97+M$99))*(1+M$101)</f>
        <v>139701.31020000001</v>
      </c>
      <c r="N95" s="412"/>
      <c r="O95" s="52"/>
    </row>
    <row r="96" spans="1:16" ht="3" customHeight="1">
      <c r="A96" s="51"/>
      <c r="B96" s="410"/>
      <c r="C96" s="146"/>
      <c r="D96" s="52"/>
      <c r="E96" s="121"/>
      <c r="F96" s="52"/>
      <c r="G96" s="121"/>
      <c r="H96" s="121"/>
      <c r="I96" s="128"/>
      <c r="J96" s="121"/>
      <c r="K96" s="128"/>
      <c r="L96" s="121"/>
      <c r="M96" s="128"/>
      <c r="N96" s="412"/>
      <c r="O96" s="52"/>
    </row>
    <row r="97" spans="1:16">
      <c r="A97" s="51"/>
      <c r="B97" s="410"/>
      <c r="C97" s="346" t="s">
        <v>196</v>
      </c>
      <c r="D97" s="52"/>
      <c r="E97" s="207">
        <v>2000</v>
      </c>
      <c r="F97" s="75"/>
      <c r="G97" s="207">
        <v>150000</v>
      </c>
      <c r="H97" s="123"/>
      <c r="I97" s="207">
        <v>5000</v>
      </c>
      <c r="J97" s="123"/>
      <c r="K97" s="207">
        <v>0</v>
      </c>
      <c r="L97" s="123"/>
      <c r="M97" s="207">
        <v>3000</v>
      </c>
      <c r="N97" s="412"/>
      <c r="O97" s="52"/>
      <c r="P97" s="48" t="s">
        <v>241</v>
      </c>
    </row>
    <row r="98" spans="1:16" ht="3" customHeight="1">
      <c r="A98" s="51"/>
      <c r="B98" s="410"/>
      <c r="C98" s="146"/>
      <c r="D98" s="52"/>
      <c r="E98" s="121"/>
      <c r="F98" s="52"/>
      <c r="G98" s="121"/>
      <c r="H98" s="121"/>
      <c r="I98" s="121"/>
      <c r="J98" s="121"/>
      <c r="K98" s="121"/>
      <c r="L98" s="121"/>
      <c r="M98" s="121"/>
      <c r="N98" s="412"/>
      <c r="O98" s="52"/>
    </row>
    <row r="99" spans="1:16">
      <c r="A99" s="51"/>
      <c r="B99" s="410"/>
      <c r="C99" s="346" t="s">
        <v>198</v>
      </c>
      <c r="D99" s="52"/>
      <c r="E99" s="207">
        <v>0</v>
      </c>
      <c r="F99" s="52"/>
      <c r="G99" s="207">
        <v>0</v>
      </c>
      <c r="H99" s="121"/>
      <c r="I99" s="207">
        <v>0</v>
      </c>
      <c r="J99" s="121"/>
      <c r="K99" s="207">
        <v>0</v>
      </c>
      <c r="L99" s="121"/>
      <c r="M99" s="207">
        <v>0</v>
      </c>
      <c r="N99" s="412"/>
      <c r="O99" s="52"/>
      <c r="P99" s="48" t="s">
        <v>255</v>
      </c>
    </row>
    <row r="100" spans="1:16" ht="3" customHeight="1">
      <c r="A100" s="51"/>
      <c r="B100" s="410"/>
      <c r="C100" s="146"/>
      <c r="D100" s="52"/>
      <c r="E100" s="121"/>
      <c r="F100" s="52"/>
      <c r="G100" s="121"/>
      <c r="H100" s="121"/>
      <c r="I100" s="121"/>
      <c r="J100" s="121"/>
      <c r="K100" s="121"/>
      <c r="L100" s="121"/>
      <c r="M100" s="121"/>
      <c r="N100" s="412"/>
      <c r="O100" s="52"/>
    </row>
    <row r="101" spans="1:16">
      <c r="A101" s="51"/>
      <c r="B101" s="410"/>
      <c r="C101" s="346" t="s">
        <v>89</v>
      </c>
      <c r="D101" s="52"/>
      <c r="E101" s="192">
        <v>0.03</v>
      </c>
      <c r="F101" s="52"/>
      <c r="G101" s="192">
        <v>0.03</v>
      </c>
      <c r="H101" s="121"/>
      <c r="I101" s="192">
        <v>0.03</v>
      </c>
      <c r="J101" s="121"/>
      <c r="K101" s="192">
        <v>0.03</v>
      </c>
      <c r="L101" s="121"/>
      <c r="M101" s="192">
        <v>0.03</v>
      </c>
      <c r="N101" s="412"/>
      <c r="O101" s="52"/>
      <c r="P101" s="48" t="s">
        <v>256</v>
      </c>
    </row>
    <row r="102" spans="1:16" ht="3" customHeight="1">
      <c r="A102" s="51"/>
      <c r="B102" s="410"/>
      <c r="C102" s="146"/>
      <c r="D102" s="52"/>
      <c r="E102" s="121"/>
      <c r="F102" s="52"/>
      <c r="G102" s="121"/>
      <c r="H102" s="121"/>
      <c r="I102" s="128"/>
      <c r="J102" s="121"/>
      <c r="K102" s="128"/>
      <c r="L102" s="121"/>
      <c r="M102" s="128"/>
      <c r="N102" s="412"/>
      <c r="O102" s="52"/>
    </row>
    <row r="103" spans="1:16">
      <c r="A103" s="51"/>
      <c r="B103" s="410"/>
      <c r="C103" s="345" t="s">
        <v>193</v>
      </c>
      <c r="D103" s="52"/>
      <c r="E103" s="208">
        <f>(E$105+E$107)*E$93</f>
        <v>1793481.8375355001</v>
      </c>
      <c r="F103" s="75"/>
      <c r="G103" s="208">
        <f>(G$105+G$107)*G$93</f>
        <v>153456.22125</v>
      </c>
      <c r="H103" s="122"/>
      <c r="I103" s="208">
        <f>(I$105+I$107)*I$93</f>
        <v>1730702.5983000002</v>
      </c>
      <c r="J103" s="123"/>
      <c r="K103" s="208">
        <f>(K$105+K$107)*K$93</f>
        <v>734558.82358319999</v>
      </c>
      <c r="L103" s="123"/>
      <c r="M103" s="208">
        <f>(M$105+M$107)*M$93</f>
        <v>2373565.9500000002</v>
      </c>
      <c r="N103" s="412"/>
      <c r="O103" s="52"/>
    </row>
    <row r="104" spans="1:16" ht="3" customHeight="1">
      <c r="A104" s="51"/>
      <c r="B104" s="410"/>
      <c r="C104" s="346"/>
      <c r="D104" s="52"/>
      <c r="E104" s="121"/>
      <c r="F104" s="52"/>
      <c r="G104" s="121"/>
      <c r="H104" s="121"/>
      <c r="I104" s="121"/>
      <c r="J104" s="121"/>
      <c r="K104" s="121"/>
      <c r="L104" s="121"/>
      <c r="M104" s="121"/>
      <c r="N104" s="412"/>
      <c r="O104" s="52"/>
    </row>
    <row r="105" spans="1:16">
      <c r="A105" s="51"/>
      <c r="B105" s="410"/>
      <c r="C105" s="346" t="s">
        <v>199</v>
      </c>
      <c r="D105" s="52"/>
      <c r="E105" s="207">
        <v>5565</v>
      </c>
      <c r="F105" s="52"/>
      <c r="G105" s="207">
        <v>3000</v>
      </c>
      <c r="H105" s="52"/>
      <c r="I105" s="207">
        <v>9000</v>
      </c>
      <c r="J105" s="52"/>
      <c r="K105" s="207">
        <v>30492</v>
      </c>
      <c r="L105" s="52"/>
      <c r="M105" s="207">
        <v>52500</v>
      </c>
      <c r="N105" s="412"/>
      <c r="O105" s="52"/>
      <c r="P105" s="48" t="s">
        <v>242</v>
      </c>
    </row>
    <row r="106" spans="1:16" ht="3" customHeight="1">
      <c r="A106" s="51"/>
      <c r="B106" s="410"/>
      <c r="C106" s="346"/>
      <c r="D106" s="52"/>
      <c r="E106" s="121"/>
      <c r="F106" s="52"/>
      <c r="G106" s="121"/>
      <c r="H106" s="121"/>
      <c r="I106" s="121"/>
      <c r="J106" s="121"/>
      <c r="K106" s="121"/>
      <c r="L106" s="121"/>
      <c r="M106" s="121"/>
      <c r="N106" s="412"/>
      <c r="O106" s="52"/>
    </row>
    <row r="107" spans="1:16">
      <c r="A107" s="51"/>
      <c r="B107" s="410"/>
      <c r="C107" s="346" t="s">
        <v>200</v>
      </c>
      <c r="D107" s="52"/>
      <c r="E107" s="207">
        <v>0</v>
      </c>
      <c r="F107" s="52"/>
      <c r="G107" s="207">
        <v>0</v>
      </c>
      <c r="H107" s="121"/>
      <c r="I107" s="207">
        <v>0</v>
      </c>
      <c r="J107" s="121"/>
      <c r="K107" s="207">
        <v>0</v>
      </c>
      <c r="L107" s="121"/>
      <c r="M107" s="207">
        <v>0</v>
      </c>
      <c r="N107" s="412"/>
      <c r="O107" s="52"/>
      <c r="P107" s="48" t="s">
        <v>243</v>
      </c>
    </row>
    <row r="108" spans="1:16" ht="3" customHeight="1">
      <c r="A108" s="51"/>
      <c r="B108" s="410"/>
      <c r="C108" s="145"/>
      <c r="D108" s="52"/>
      <c r="E108" s="121"/>
      <c r="F108" s="52"/>
      <c r="G108" s="121"/>
      <c r="H108" s="121"/>
      <c r="I108" s="128"/>
      <c r="J108" s="121"/>
      <c r="K108" s="128"/>
      <c r="L108" s="121"/>
      <c r="M108" s="128"/>
      <c r="N108" s="412"/>
      <c r="O108" s="52"/>
    </row>
    <row r="109" spans="1:16">
      <c r="A109" s="51"/>
      <c r="B109" s="410"/>
      <c r="C109" s="345" t="s">
        <v>44</v>
      </c>
      <c r="D109" s="52"/>
      <c r="E109" s="208">
        <f>(E$111*(1+E$113))*(1+E$115)*E$93</f>
        <v>7532623.7176491003</v>
      </c>
      <c r="F109" s="75"/>
      <c r="G109" s="208">
        <f>(G$111*(1+G$113))*(1+G$115)*G$93</f>
        <v>1933548.38775</v>
      </c>
      <c r="H109" s="122"/>
      <c r="I109" s="208">
        <f>(I$111*(1+I$113))*(1+I$115)*I$93</f>
        <v>7268950.9128600005</v>
      </c>
      <c r="J109" s="123"/>
      <c r="K109" s="208">
        <f>(K$111*(1+K$113))*(1+K$115)*K$93</f>
        <v>9255441.1771483198</v>
      </c>
      <c r="L109" s="123"/>
      <c r="M109" s="208">
        <f>(M$111*(1+M$113))*(1+M$115)*M$93</f>
        <v>7476732.7424999997</v>
      </c>
      <c r="N109" s="412"/>
      <c r="O109" s="52"/>
    </row>
    <row r="110" spans="1:16" ht="3" customHeight="1">
      <c r="A110" s="51"/>
      <c r="B110" s="410"/>
      <c r="C110" s="346"/>
      <c r="D110" s="52"/>
      <c r="E110" s="121"/>
      <c r="F110" s="52"/>
      <c r="G110" s="121"/>
      <c r="H110" s="121"/>
      <c r="I110" s="121"/>
      <c r="J110" s="121"/>
      <c r="K110" s="121"/>
      <c r="L110" s="121"/>
      <c r="M110" s="121"/>
      <c r="N110" s="412"/>
      <c r="O110" s="52"/>
    </row>
    <row r="111" spans="1:16">
      <c r="A111" s="51"/>
      <c r="B111" s="410"/>
      <c r="C111" s="346" t="s">
        <v>201</v>
      </c>
      <c r="D111" s="52"/>
      <c r="E111" s="207">
        <v>18550</v>
      </c>
      <c r="F111" s="52"/>
      <c r="G111" s="207">
        <v>30000</v>
      </c>
      <c r="H111" s="121"/>
      <c r="I111" s="207">
        <v>30000</v>
      </c>
      <c r="J111" s="121"/>
      <c r="K111" s="207">
        <v>304920</v>
      </c>
      <c r="L111" s="121"/>
      <c r="M111" s="207">
        <v>131250</v>
      </c>
      <c r="N111" s="412"/>
      <c r="O111" s="52"/>
      <c r="P111" s="48" t="s">
        <v>244</v>
      </c>
    </row>
    <row r="112" spans="1:16" ht="3" customHeight="1">
      <c r="A112" s="51"/>
      <c r="B112" s="410"/>
      <c r="C112" s="346"/>
      <c r="D112" s="52"/>
      <c r="E112" s="121"/>
      <c r="F112" s="52"/>
      <c r="G112" s="121"/>
      <c r="H112" s="121"/>
      <c r="I112" s="121"/>
      <c r="J112" s="121"/>
      <c r="K112" s="121"/>
      <c r="L112" s="121"/>
      <c r="M112" s="121"/>
      <c r="N112" s="412"/>
      <c r="O112" s="52"/>
    </row>
    <row r="113" spans="1:16">
      <c r="A113" s="51"/>
      <c r="B113" s="410"/>
      <c r="C113" s="346" t="s">
        <v>233</v>
      </c>
      <c r="D113" s="52"/>
      <c r="E113" s="201">
        <v>0.05</v>
      </c>
      <c r="F113" s="52"/>
      <c r="G113" s="201">
        <v>0.05</v>
      </c>
      <c r="H113" s="52"/>
      <c r="I113" s="201">
        <v>0.05</v>
      </c>
      <c r="J113" s="52"/>
      <c r="K113" s="201">
        <v>0.05</v>
      </c>
      <c r="L113" s="52"/>
      <c r="M113" s="201">
        <v>0.05</v>
      </c>
      <c r="N113" s="412"/>
      <c r="O113" s="52"/>
      <c r="P113" s="48" t="s">
        <v>245</v>
      </c>
    </row>
    <row r="114" spans="1:16" ht="3" customHeight="1">
      <c r="A114" s="51"/>
      <c r="B114" s="410"/>
      <c r="C114" s="346"/>
      <c r="D114" s="52"/>
      <c r="E114" s="121"/>
      <c r="F114" s="52"/>
      <c r="G114" s="121"/>
      <c r="H114" s="121"/>
      <c r="I114" s="121"/>
      <c r="J114" s="121"/>
      <c r="K114" s="121"/>
      <c r="L114" s="121"/>
      <c r="M114" s="121"/>
      <c r="N114" s="412"/>
      <c r="O114" s="52"/>
    </row>
    <row r="115" spans="1:16">
      <c r="A115" s="51"/>
      <c r="B115" s="410"/>
      <c r="C115" s="346" t="s">
        <v>232</v>
      </c>
      <c r="D115" s="52"/>
      <c r="E115" s="201">
        <v>0.2</v>
      </c>
      <c r="F115" s="52"/>
      <c r="G115" s="201">
        <v>0.2</v>
      </c>
      <c r="H115" s="52"/>
      <c r="I115" s="201">
        <v>0.2</v>
      </c>
      <c r="J115" s="52"/>
      <c r="K115" s="201">
        <v>0.2</v>
      </c>
      <c r="L115" s="52"/>
      <c r="M115" s="201">
        <v>0.2</v>
      </c>
      <c r="N115" s="412"/>
      <c r="O115" s="52"/>
      <c r="P115" s="48" t="s">
        <v>246</v>
      </c>
    </row>
    <row r="116" spans="1:16" ht="3" customHeight="1">
      <c r="A116" s="51"/>
      <c r="B116" s="410"/>
      <c r="C116" s="121"/>
      <c r="D116" s="52"/>
      <c r="E116" s="123"/>
      <c r="F116" s="75"/>
      <c r="G116" s="123"/>
      <c r="H116" s="123"/>
      <c r="I116" s="123"/>
      <c r="J116" s="123"/>
      <c r="K116" s="123"/>
      <c r="L116" s="123"/>
      <c r="M116" s="123"/>
      <c r="N116" s="412"/>
      <c r="O116" s="52"/>
    </row>
    <row r="117" spans="1:16">
      <c r="A117" s="51"/>
      <c r="B117" s="410"/>
      <c r="C117" s="347" t="s">
        <v>90</v>
      </c>
      <c r="D117" s="52"/>
      <c r="E117" s="422"/>
      <c r="F117" s="422"/>
      <c r="G117" s="422"/>
      <c r="H117" s="422"/>
      <c r="I117" s="422"/>
      <c r="J117" s="422"/>
      <c r="K117" s="422"/>
      <c r="L117" s="422"/>
      <c r="M117" s="422"/>
      <c r="N117" s="412"/>
      <c r="O117" s="52"/>
    </row>
    <row r="118" spans="1:16" ht="3" customHeight="1">
      <c r="A118" s="51"/>
      <c r="B118" s="410"/>
      <c r="C118" s="121"/>
      <c r="D118" s="52"/>
      <c r="E118" s="121"/>
      <c r="F118" s="52"/>
      <c r="G118" s="121"/>
      <c r="H118" s="121"/>
      <c r="I118" s="128"/>
      <c r="J118" s="121"/>
      <c r="K118" s="128"/>
      <c r="L118" s="121"/>
      <c r="M118" s="128"/>
      <c r="N118" s="412"/>
      <c r="O118" s="52"/>
    </row>
    <row r="119" spans="1:16">
      <c r="A119" s="51"/>
      <c r="B119" s="410"/>
      <c r="C119" s="345" t="s">
        <v>58</v>
      </c>
      <c r="D119" s="52"/>
      <c r="E119" s="208"/>
      <c r="F119" s="75"/>
      <c r="G119" s="208"/>
      <c r="H119" s="122"/>
      <c r="I119" s="208"/>
      <c r="J119" s="123"/>
      <c r="K119" s="208"/>
      <c r="L119" s="123"/>
      <c r="M119" s="208"/>
      <c r="N119" s="412"/>
      <c r="O119" s="52"/>
      <c r="P119" s="48" t="s">
        <v>257</v>
      </c>
    </row>
    <row r="120" spans="1:16" ht="3" customHeight="1">
      <c r="A120" s="51"/>
      <c r="B120" s="410"/>
      <c r="C120" s="146"/>
      <c r="D120" s="52"/>
      <c r="E120" s="121"/>
      <c r="F120" s="52"/>
      <c r="G120" s="121"/>
      <c r="H120" s="121"/>
      <c r="I120" s="121"/>
      <c r="J120" s="121"/>
      <c r="K120" s="121"/>
      <c r="L120" s="121"/>
      <c r="M120" s="121"/>
      <c r="N120" s="412"/>
      <c r="O120" s="52"/>
    </row>
    <row r="121" spans="1:16">
      <c r="A121" s="51"/>
      <c r="B121" s="410"/>
      <c r="C121" s="346" t="s">
        <v>55</v>
      </c>
      <c r="D121" s="52"/>
      <c r="E121" s="201">
        <v>0.75</v>
      </c>
      <c r="F121" s="52"/>
      <c r="G121" s="201">
        <v>0.75</v>
      </c>
      <c r="H121" s="121"/>
      <c r="I121" s="201">
        <v>0.75</v>
      </c>
      <c r="J121" s="121"/>
      <c r="K121" s="201">
        <v>0.75</v>
      </c>
      <c r="L121" s="121"/>
      <c r="M121" s="201">
        <v>0.75</v>
      </c>
      <c r="N121" s="412"/>
      <c r="O121" s="52"/>
      <c r="P121" s="48" t="s">
        <v>277</v>
      </c>
    </row>
    <row r="122" spans="1:16" ht="3" customHeight="1">
      <c r="A122" s="51"/>
      <c r="B122" s="410"/>
      <c r="C122" s="346"/>
      <c r="D122" s="52"/>
      <c r="E122" s="121"/>
      <c r="F122" s="52"/>
      <c r="G122" s="121"/>
      <c r="H122" s="121"/>
      <c r="I122" s="121"/>
      <c r="J122" s="121"/>
      <c r="K122" s="121"/>
      <c r="L122" s="121"/>
      <c r="M122" s="121"/>
      <c r="N122" s="412"/>
      <c r="O122" s="52"/>
    </row>
    <row r="123" spans="1:16">
      <c r="A123" s="51"/>
      <c r="B123" s="410"/>
      <c r="C123" s="346" t="s">
        <v>54</v>
      </c>
      <c r="D123" s="52"/>
      <c r="E123" s="208">
        <f>E$121*(E$89)</f>
        <v>7499999.9999899501</v>
      </c>
      <c r="F123" s="52"/>
      <c r="G123" s="208">
        <f>G$121*(G$89)</f>
        <v>7500000.0025312509</v>
      </c>
      <c r="H123" s="121"/>
      <c r="I123" s="208">
        <f>I$121*(I$89)</f>
        <v>7499999.9984737504</v>
      </c>
      <c r="J123" s="121"/>
      <c r="K123" s="208">
        <f>K$121*(K$89)</f>
        <v>7500000.0005486403</v>
      </c>
      <c r="L123" s="121"/>
      <c r="M123" s="208">
        <f>M$121*(M$89)</f>
        <v>7500000.0020250008</v>
      </c>
      <c r="N123" s="412"/>
      <c r="O123" s="52"/>
    </row>
    <row r="124" spans="1:16" ht="3" customHeight="1">
      <c r="A124" s="51"/>
      <c r="B124" s="410"/>
      <c r="C124" s="346"/>
      <c r="D124" s="52"/>
      <c r="E124" s="121"/>
      <c r="F124" s="52"/>
      <c r="G124" s="121"/>
      <c r="H124" s="121"/>
      <c r="I124" s="121"/>
      <c r="J124" s="121"/>
      <c r="K124" s="121"/>
      <c r="L124" s="121"/>
      <c r="M124" s="121"/>
      <c r="N124" s="412"/>
      <c r="O124" s="52"/>
    </row>
    <row r="125" spans="1:16">
      <c r="A125" s="51"/>
      <c r="B125" s="410"/>
      <c r="C125" s="346" t="s">
        <v>56</v>
      </c>
      <c r="D125" s="52"/>
      <c r="E125" s="378">
        <f>E$60</f>
        <v>5</v>
      </c>
      <c r="F125" s="52"/>
      <c r="G125" s="378">
        <f>G$60</f>
        <v>5</v>
      </c>
      <c r="H125" s="52"/>
      <c r="I125" s="378">
        <f>I$60</f>
        <v>5</v>
      </c>
      <c r="J125" s="52"/>
      <c r="K125" s="378">
        <f>K$60</f>
        <v>5</v>
      </c>
      <c r="L125" s="52"/>
      <c r="M125" s="378">
        <f>M$60</f>
        <v>5</v>
      </c>
      <c r="N125" s="412"/>
      <c r="O125" s="52"/>
      <c r="P125" s="48" t="s">
        <v>259</v>
      </c>
    </row>
    <row r="126" spans="1:16" ht="3" customHeight="1">
      <c r="A126" s="51"/>
      <c r="B126" s="410"/>
      <c r="C126" s="346"/>
      <c r="D126" s="52"/>
      <c r="E126" s="121"/>
      <c r="F126" s="52"/>
      <c r="G126" s="121"/>
      <c r="H126" s="121"/>
      <c r="I126" s="121"/>
      <c r="J126" s="121"/>
      <c r="K126" s="121"/>
      <c r="L126" s="121"/>
      <c r="M126" s="121"/>
      <c r="N126" s="412"/>
      <c r="O126" s="52"/>
    </row>
    <row r="127" spans="1:16">
      <c r="A127" s="51"/>
      <c r="B127" s="410"/>
      <c r="C127" s="346" t="s">
        <v>57</v>
      </c>
      <c r="D127" s="52"/>
      <c r="E127" s="201">
        <v>0.02</v>
      </c>
      <c r="F127" s="52"/>
      <c r="G127" s="201">
        <v>0.02</v>
      </c>
      <c r="H127" s="121"/>
      <c r="I127" s="201">
        <v>0.02</v>
      </c>
      <c r="J127" s="121"/>
      <c r="K127" s="201">
        <v>0.02</v>
      </c>
      <c r="L127" s="121"/>
      <c r="M127" s="201">
        <v>0.02</v>
      </c>
      <c r="N127" s="412"/>
      <c r="O127" s="52"/>
      <c r="P127" s="48" t="s">
        <v>258</v>
      </c>
    </row>
    <row r="128" spans="1:16" ht="3" customHeight="1">
      <c r="A128" s="51"/>
      <c r="B128" s="410"/>
      <c r="C128" s="346"/>
      <c r="D128" s="52"/>
      <c r="E128" s="121"/>
      <c r="F128" s="52"/>
      <c r="G128" s="121"/>
      <c r="H128" s="121"/>
      <c r="I128" s="121"/>
      <c r="J128" s="121"/>
      <c r="K128" s="121"/>
      <c r="L128" s="121"/>
      <c r="M128" s="121"/>
      <c r="N128" s="412"/>
      <c r="O128" s="52"/>
    </row>
    <row r="129" spans="1:16">
      <c r="A129" s="51"/>
      <c r="B129" s="410"/>
      <c r="C129" s="345" t="s">
        <v>59</v>
      </c>
      <c r="D129" s="52"/>
      <c r="E129" s="208"/>
      <c r="F129" s="208"/>
      <c r="G129" s="208"/>
      <c r="H129" s="208"/>
      <c r="I129" s="208"/>
      <c r="J129" s="208"/>
      <c r="K129" s="208"/>
      <c r="L129" s="208"/>
      <c r="M129" s="208"/>
      <c r="N129" s="412"/>
      <c r="O129" s="52"/>
    </row>
    <row r="130" spans="1:16" ht="3" customHeight="1">
      <c r="A130" s="51"/>
      <c r="B130" s="410"/>
      <c r="C130" s="346"/>
      <c r="D130" s="52"/>
      <c r="E130" s="121"/>
      <c r="F130" s="52"/>
      <c r="G130" s="121"/>
      <c r="H130" s="121"/>
      <c r="I130" s="121"/>
      <c r="J130" s="121"/>
      <c r="K130" s="121"/>
      <c r="L130" s="121"/>
      <c r="M130" s="121"/>
      <c r="N130" s="412"/>
      <c r="O130" s="52"/>
    </row>
    <row r="131" spans="1:16">
      <c r="A131" s="51"/>
      <c r="B131" s="410"/>
      <c r="C131" s="346" t="s">
        <v>54</v>
      </c>
      <c r="D131" s="52"/>
      <c r="E131" s="207">
        <v>0</v>
      </c>
      <c r="F131" s="52"/>
      <c r="G131" s="207">
        <v>0</v>
      </c>
      <c r="H131" s="52"/>
      <c r="I131" s="207">
        <v>0</v>
      </c>
      <c r="J131" s="52"/>
      <c r="K131" s="207">
        <v>0</v>
      </c>
      <c r="L131" s="52"/>
      <c r="M131" s="207">
        <v>0</v>
      </c>
      <c r="N131" s="412"/>
      <c r="O131" s="52"/>
    </row>
    <row r="132" spans="1:16" ht="3" customHeight="1">
      <c r="A132" s="51"/>
      <c r="B132" s="410"/>
      <c r="C132" s="346"/>
      <c r="D132" s="52"/>
      <c r="E132" s="121"/>
      <c r="F132" s="52"/>
      <c r="G132" s="121"/>
      <c r="H132" s="121"/>
      <c r="I132" s="121"/>
      <c r="J132" s="121"/>
      <c r="K132" s="121"/>
      <c r="L132" s="121"/>
      <c r="M132" s="121"/>
      <c r="N132" s="412"/>
      <c r="O132" s="52"/>
    </row>
    <row r="133" spans="1:16">
      <c r="A133" s="51"/>
      <c r="B133" s="410"/>
      <c r="C133" s="346" t="s">
        <v>56</v>
      </c>
      <c r="D133" s="52"/>
      <c r="E133" s="378">
        <f>E$60</f>
        <v>5</v>
      </c>
      <c r="F133" s="52"/>
      <c r="G133" s="378">
        <f>G$60</f>
        <v>5</v>
      </c>
      <c r="H133" s="52"/>
      <c r="I133" s="378">
        <f>I$60</f>
        <v>5</v>
      </c>
      <c r="J133" s="52"/>
      <c r="K133" s="378">
        <f>K$60</f>
        <v>5</v>
      </c>
      <c r="L133" s="52"/>
      <c r="M133" s="378">
        <f>M$60</f>
        <v>5</v>
      </c>
      <c r="N133" s="412"/>
      <c r="O133" s="52"/>
      <c r="P133" s="48" t="s">
        <v>259</v>
      </c>
    </row>
    <row r="134" spans="1:16" ht="3" customHeight="1">
      <c r="A134" s="51"/>
      <c r="B134" s="410"/>
      <c r="C134" s="346"/>
      <c r="D134" s="52"/>
      <c r="E134" s="121"/>
      <c r="F134" s="52"/>
      <c r="G134" s="121"/>
      <c r="H134" s="121"/>
      <c r="I134" s="121"/>
      <c r="J134" s="121"/>
      <c r="K134" s="121"/>
      <c r="L134" s="121"/>
      <c r="M134" s="121"/>
      <c r="N134" s="412"/>
      <c r="O134" s="52"/>
    </row>
    <row r="135" spans="1:16">
      <c r="A135" s="51"/>
      <c r="B135" s="410"/>
      <c r="C135" s="346" t="s">
        <v>57</v>
      </c>
      <c r="D135" s="52"/>
      <c r="E135" s="201">
        <v>0.1</v>
      </c>
      <c r="F135" s="52"/>
      <c r="G135" s="201">
        <v>0.1</v>
      </c>
      <c r="H135" s="121"/>
      <c r="I135" s="201">
        <v>0.1</v>
      </c>
      <c r="J135" s="121"/>
      <c r="K135" s="201">
        <v>0.1</v>
      </c>
      <c r="L135" s="121"/>
      <c r="M135" s="201">
        <v>0.1</v>
      </c>
      <c r="N135" s="412"/>
      <c r="O135" s="52"/>
    </row>
    <row r="136" spans="1:16" ht="3" customHeight="1">
      <c r="A136" s="51"/>
      <c r="B136" s="410"/>
      <c r="C136" s="146"/>
      <c r="D136" s="52"/>
      <c r="E136" s="123"/>
      <c r="F136" s="75"/>
      <c r="G136" s="123"/>
      <c r="H136" s="123"/>
      <c r="I136" s="123"/>
      <c r="J136" s="123"/>
      <c r="K136" s="123"/>
      <c r="L136" s="123"/>
      <c r="M136" s="123"/>
      <c r="N136" s="412"/>
      <c r="O136" s="52"/>
    </row>
    <row r="137" spans="1:16">
      <c r="A137" s="51"/>
      <c r="B137" s="410"/>
      <c r="C137" s="345" t="s">
        <v>87</v>
      </c>
      <c r="D137" s="52"/>
      <c r="E137" s="208">
        <f>PROJECTVALUE_A-FINANCINGA_A_PRINCIPAL-E131</f>
        <v>2499999.99999665</v>
      </c>
      <c r="F137" s="75"/>
      <c r="G137" s="208">
        <f>PROJECTVALUE_B-FINANCINGA_B_PRINCIPAL-G131</f>
        <v>2500000.0008437503</v>
      </c>
      <c r="H137" s="123"/>
      <c r="I137" s="208">
        <f>PROJECTVALUE_C-FINANCINGA_C_PRINCIPAL-I131</f>
        <v>2499999.9994912501</v>
      </c>
      <c r="J137" s="123"/>
      <c r="K137" s="208">
        <f>PROJECTVALUE_D-FINANCINGA_D_PRINCIPAL-K131</f>
        <v>2500000.0001828801</v>
      </c>
      <c r="L137" s="123"/>
      <c r="M137" s="208">
        <f>PROJECTVALUE_E-FINANCINGA_E_PRINCIPAL-M131</f>
        <v>2500000.0006750003</v>
      </c>
      <c r="N137" s="412"/>
      <c r="O137" s="52"/>
    </row>
    <row r="138" spans="1:16" ht="3" customHeight="1">
      <c r="A138" s="51"/>
      <c r="B138" s="410"/>
      <c r="C138" s="146"/>
      <c r="D138" s="52"/>
      <c r="E138" s="123"/>
      <c r="F138" s="75"/>
      <c r="G138" s="123"/>
      <c r="H138" s="123"/>
      <c r="I138" s="123"/>
      <c r="J138" s="123"/>
      <c r="K138" s="123"/>
      <c r="L138" s="123"/>
      <c r="M138" s="123"/>
      <c r="N138" s="412"/>
      <c r="O138" s="52"/>
    </row>
    <row r="139" spans="1:16">
      <c r="A139" s="51"/>
      <c r="B139" s="410"/>
      <c r="C139" s="345" t="s">
        <v>90</v>
      </c>
      <c r="D139" s="52"/>
      <c r="E139" s="208">
        <f>FINANCINGA_A_PRINCIPAL+FINANCINGB_A_PRINCIPAL+EQUITY_A</f>
        <v>9999999.9999866001</v>
      </c>
      <c r="F139" s="75"/>
      <c r="G139" s="208">
        <f>FINANCINGA_B_PRINCIPAL+FINANCINGB_B_PRINCIPAL+EQUITY_B</f>
        <v>10000000.003375001</v>
      </c>
      <c r="H139" s="123"/>
      <c r="I139" s="208">
        <f>FINANCINGA_C_PRINCIPAL+FINANCINGB_C_PRINCIPAL+EQUITY_C</f>
        <v>9999999.9979650006</v>
      </c>
      <c r="J139" s="123"/>
      <c r="K139" s="208">
        <f>FINANCINGA_D_PRINCIPAL+FINANCINGB_D_PRINCIPAL+EQUITY_D</f>
        <v>10000000.00073152</v>
      </c>
      <c r="L139" s="123"/>
      <c r="M139" s="208">
        <f>FINANCINGA_E_PRINCIPAL+FINANCINGB_E_PRINCIPAL+EQUITY_E</f>
        <v>10000000.002700001</v>
      </c>
      <c r="N139" s="412"/>
      <c r="O139" s="52"/>
      <c r="P139" s="48" t="s">
        <v>260</v>
      </c>
    </row>
    <row r="140" spans="1:16" ht="3" customHeight="1">
      <c r="A140" s="51"/>
      <c r="B140" s="410"/>
      <c r="C140" s="121"/>
      <c r="D140" s="52"/>
      <c r="E140" s="123"/>
      <c r="F140" s="75"/>
      <c r="G140" s="123"/>
      <c r="H140" s="123"/>
      <c r="I140" s="123"/>
      <c r="J140" s="123"/>
      <c r="K140" s="123"/>
      <c r="L140" s="123"/>
      <c r="M140" s="123"/>
      <c r="N140" s="412"/>
      <c r="O140" s="52"/>
    </row>
    <row r="141" spans="1:16">
      <c r="A141" s="51"/>
      <c r="B141" s="410"/>
      <c r="C141" s="347" t="s">
        <v>208</v>
      </c>
      <c r="D141" s="52"/>
      <c r="E141" s="422"/>
      <c r="F141" s="422"/>
      <c r="G141" s="422"/>
      <c r="H141" s="422"/>
      <c r="I141" s="422"/>
      <c r="J141" s="422"/>
      <c r="K141" s="422"/>
      <c r="L141" s="422"/>
      <c r="M141" s="422"/>
      <c r="N141" s="412"/>
      <c r="O141" s="52"/>
    </row>
    <row r="142" spans="1:16" ht="3" customHeight="1">
      <c r="A142" s="51"/>
      <c r="B142" s="410"/>
      <c r="C142" s="121"/>
      <c r="D142" s="52"/>
      <c r="E142" s="123"/>
      <c r="F142" s="75"/>
      <c r="G142" s="123"/>
      <c r="H142" s="123"/>
      <c r="I142" s="123"/>
      <c r="J142" s="123"/>
      <c r="K142" s="123"/>
      <c r="L142" s="123"/>
      <c r="M142" s="123"/>
      <c r="N142" s="412"/>
      <c r="O142" s="52"/>
    </row>
    <row r="143" spans="1:16">
      <c r="A143" s="51"/>
      <c r="B143" s="410"/>
      <c r="C143" s="345" t="s">
        <v>227</v>
      </c>
      <c r="D143" s="52"/>
      <c r="E143" s="208">
        <f>-'PROJECT A'!$X$48</f>
        <v>4039044.1102367146</v>
      </c>
      <c r="F143" s="75"/>
      <c r="G143" s="208">
        <f>-'PROJECT B'!$X$48</f>
        <v>1016648.5820424556</v>
      </c>
      <c r="H143" s="123"/>
      <c r="I143" s="208">
        <f>-'PROJECT C'!$X$48</f>
        <v>4005730.9738184651</v>
      </c>
      <c r="J143" s="123"/>
      <c r="K143" s="208">
        <f>-'PROJECT D'!$X$48</f>
        <v>1247400.4163611419</v>
      </c>
      <c r="L143" s="123"/>
      <c r="M143" s="208">
        <f>-'PROJECT E'!$X$48</f>
        <v>1171280.6803162207</v>
      </c>
      <c r="N143" s="412"/>
      <c r="O143" s="52"/>
      <c r="P143" s="48" t="s">
        <v>261</v>
      </c>
    </row>
    <row r="144" spans="1:16" ht="3" hidden="1" customHeight="1">
      <c r="A144" s="51"/>
      <c r="B144" s="410"/>
      <c r="C144" s="146"/>
      <c r="D144" s="52"/>
      <c r="E144" s="121"/>
      <c r="F144" s="52"/>
      <c r="G144" s="121"/>
      <c r="H144" s="121"/>
      <c r="I144" s="121"/>
      <c r="J144" s="121"/>
      <c r="K144" s="121"/>
      <c r="L144" s="121"/>
      <c r="M144" s="121"/>
      <c r="N144" s="412"/>
      <c r="O144" s="52"/>
    </row>
    <row r="145" spans="1:16" hidden="1">
      <c r="A145" s="51"/>
      <c r="B145" s="410"/>
      <c r="C145" s="346" t="s">
        <v>230</v>
      </c>
      <c r="D145" s="52"/>
      <c r="E145" s="373">
        <f>HLOOKUP(E$60,'PROJECT A'!$AA$16:$CK$40,25,FALSE)</f>
        <v>4039044.1102367146</v>
      </c>
      <c r="F145" s="374"/>
      <c r="G145" s="373">
        <f>HLOOKUP(G$60,'PROJECT B'!$AA$16:$CK$40,25,FALSE)</f>
        <v>1016648.5820424557</v>
      </c>
      <c r="H145" s="374"/>
      <c r="I145" s="373">
        <f>HLOOKUP(I$60,'PROJECT C'!$AA$16:$CK$40,25,FALSE)</f>
        <v>4005730.9738184661</v>
      </c>
      <c r="J145" s="374"/>
      <c r="K145" s="373">
        <f>HLOOKUP(K$60,'PROJECT D'!$AA$16:$CK$40,25,FALSE)</f>
        <v>1247400.4163611419</v>
      </c>
      <c r="L145" s="374"/>
      <c r="M145" s="373">
        <f>HLOOKUP(M$60,'PROJECT E'!$AA$16:$CK$40,25,FALSE)</f>
        <v>1171280.680316221</v>
      </c>
      <c r="N145" s="412"/>
      <c r="O145" s="52"/>
    </row>
    <row r="146" spans="1:16" ht="3" hidden="1" customHeight="1">
      <c r="A146" s="51"/>
      <c r="B146" s="410"/>
      <c r="C146" s="346" t="s">
        <v>230</v>
      </c>
      <c r="D146" s="52"/>
      <c r="E146" s="375"/>
      <c r="F146" s="376"/>
      <c r="G146" s="375"/>
      <c r="H146" s="375"/>
      <c r="I146" s="375"/>
      <c r="J146" s="375"/>
      <c r="K146" s="375"/>
      <c r="L146" s="375"/>
      <c r="M146" s="375"/>
      <c r="N146" s="412"/>
      <c r="O146" s="52"/>
    </row>
    <row r="147" spans="1:16" hidden="1">
      <c r="A147" s="51"/>
      <c r="B147" s="410"/>
      <c r="C147" s="346" t="s">
        <v>231</v>
      </c>
      <c r="D147" s="52"/>
      <c r="E147" s="377" t="b">
        <f>'PROJECT A'!$AU$39='PROJECT A'!$AU$47</f>
        <v>1</v>
      </c>
      <c r="F147" s="376"/>
      <c r="G147" s="377" t="b">
        <f>'PROJECT B'!$AU$39='PROJECT B'!$AU$47</f>
        <v>0</v>
      </c>
      <c r="H147" s="375"/>
      <c r="I147" s="377" t="b">
        <f>'PROJECT C'!$AU$39='PROJECT C'!$AU$47</f>
        <v>1</v>
      </c>
      <c r="J147" s="375"/>
      <c r="K147" s="377" t="b">
        <f>'PROJECT D'!$AU$39='PROJECT D'!$AU$47</f>
        <v>1</v>
      </c>
      <c r="L147" s="375"/>
      <c r="M147" s="377" t="b">
        <f>'PROJECT E'!$AU$39='PROJECT E'!$AU$47</f>
        <v>1</v>
      </c>
      <c r="N147" s="412"/>
      <c r="O147" s="52"/>
    </row>
    <row r="148" spans="1:16" ht="3" customHeight="1">
      <c r="A148" s="51"/>
      <c r="B148" s="410"/>
      <c r="C148" s="146"/>
      <c r="D148" s="52"/>
      <c r="E148" s="121"/>
      <c r="F148" s="52"/>
      <c r="G148" s="121"/>
      <c r="H148" s="121"/>
      <c r="I148" s="121"/>
      <c r="J148" s="121"/>
      <c r="K148" s="121"/>
      <c r="L148" s="121"/>
      <c r="M148" s="121"/>
      <c r="N148" s="412"/>
      <c r="O148" s="52"/>
    </row>
    <row r="149" spans="1:16">
      <c r="A149" s="51"/>
      <c r="B149" s="410"/>
      <c r="C149" s="345" t="s">
        <v>218</v>
      </c>
      <c r="D149" s="52"/>
      <c r="E149" s="372">
        <f>E$143/'PROJECT A'!$X$44</f>
        <v>0.16843151742534496</v>
      </c>
      <c r="F149" s="52"/>
      <c r="G149" s="372">
        <f>G$143/'PROJECT B'!$X$44</f>
        <v>5.1975547060975534E-2</v>
      </c>
      <c r="H149" s="121"/>
      <c r="I149" s="372">
        <f>I$143/'PROJECT C'!$X$44</f>
        <v>0.1673752682319479</v>
      </c>
      <c r="J149" s="121"/>
      <c r="K149" s="372">
        <f>K$143/'PROJECT D'!$X$44</f>
        <v>6.2692932052844222E-2</v>
      </c>
      <c r="L149" s="121"/>
      <c r="M149" s="372">
        <f>M$143/'PROJECT E'!$X$44</f>
        <v>5.9197037766798077E-2</v>
      </c>
      <c r="N149" s="412"/>
      <c r="O149" s="52"/>
      <c r="P149" s="48" t="s">
        <v>262</v>
      </c>
    </row>
    <row r="150" spans="1:16" ht="3" customHeight="1">
      <c r="A150" s="51"/>
      <c r="B150" s="410"/>
      <c r="C150" s="345"/>
      <c r="D150" s="52"/>
      <c r="E150" s="121"/>
      <c r="F150" s="52"/>
      <c r="G150" s="121"/>
      <c r="H150" s="121"/>
      <c r="I150" s="121"/>
      <c r="J150" s="121"/>
      <c r="K150" s="121"/>
      <c r="L150" s="121"/>
      <c r="M150" s="121"/>
      <c r="N150" s="412"/>
      <c r="O150" s="52"/>
    </row>
    <row r="151" spans="1:16">
      <c r="A151" s="51"/>
      <c r="B151" s="410"/>
      <c r="C151" s="345" t="s">
        <v>264</v>
      </c>
      <c r="D151" s="52"/>
      <c r="E151" s="192">
        <v>0.03</v>
      </c>
      <c r="F151" s="52"/>
      <c r="G151" s="192">
        <v>0.03</v>
      </c>
      <c r="H151" s="121"/>
      <c r="I151" s="192">
        <v>0.03</v>
      </c>
      <c r="J151" s="121"/>
      <c r="K151" s="192">
        <v>0.03</v>
      </c>
      <c r="L151" s="121"/>
      <c r="M151" s="192">
        <v>0.03</v>
      </c>
      <c r="N151" s="412"/>
      <c r="O151" s="52"/>
      <c r="P151" s="406" t="s">
        <v>263</v>
      </c>
    </row>
    <row r="152" spans="1:16" ht="3" customHeight="1">
      <c r="A152" s="51"/>
      <c r="B152" s="410"/>
      <c r="C152" s="345"/>
      <c r="D152" s="52"/>
      <c r="E152" s="121"/>
      <c r="F152" s="52"/>
      <c r="G152" s="121"/>
      <c r="H152" s="121"/>
      <c r="I152" s="121"/>
      <c r="J152" s="121"/>
      <c r="K152" s="121"/>
      <c r="L152" s="121"/>
      <c r="M152" s="121"/>
      <c r="N152" s="412"/>
      <c r="O152" s="52"/>
    </row>
    <row r="153" spans="1:16">
      <c r="A153" s="51"/>
      <c r="B153" s="410"/>
      <c r="C153" s="345" t="s">
        <v>209</v>
      </c>
      <c r="D153" s="52"/>
      <c r="E153" s="200" t="s">
        <v>210</v>
      </c>
      <c r="F153" s="423"/>
      <c r="G153" s="200" t="s">
        <v>210</v>
      </c>
      <c r="H153" s="423"/>
      <c r="I153" s="200" t="s">
        <v>210</v>
      </c>
      <c r="J153" s="423"/>
      <c r="K153" s="200" t="s">
        <v>210</v>
      </c>
      <c r="L153" s="423"/>
      <c r="M153" s="200" t="s">
        <v>210</v>
      </c>
      <c r="N153" s="412"/>
      <c r="O153" s="52"/>
      <c r="P153" s="406" t="s">
        <v>265</v>
      </c>
    </row>
    <row r="154" spans="1:16" ht="3" customHeight="1">
      <c r="A154" s="51"/>
      <c r="B154" s="410"/>
      <c r="C154" s="121"/>
      <c r="D154" s="52"/>
      <c r="E154" s="121"/>
      <c r="F154" s="52"/>
      <c r="G154" s="121"/>
      <c r="H154" s="121"/>
      <c r="I154" s="121"/>
      <c r="J154" s="121"/>
      <c r="K154" s="121"/>
      <c r="L154" s="121"/>
      <c r="M154" s="121"/>
      <c r="N154" s="412"/>
      <c r="O154" s="52"/>
    </row>
    <row r="155" spans="1:16">
      <c r="A155" s="51"/>
      <c r="B155" s="410"/>
      <c r="C155" s="261" t="s">
        <v>207</v>
      </c>
      <c r="D155" s="52"/>
      <c r="E155" s="208">
        <f>(E$157+E$159+E$161+E$163)*E$93</f>
        <v>270488.64442830998</v>
      </c>
      <c r="F155" s="208"/>
      <c r="G155" s="208">
        <f>(G$157+G$159+G$161+G$163)*G$93</f>
        <v>68083.410161249994</v>
      </c>
      <c r="H155" s="208"/>
      <c r="I155" s="208">
        <f>(I$157+I$159+I$161+I$163)*I$93</f>
        <v>260393.82092867</v>
      </c>
      <c r="J155" s="208"/>
      <c r="K155" s="208">
        <f>(K$157+K$159+K$161+K$163)*K$93</f>
        <v>81087.662343599994</v>
      </c>
      <c r="L155" s="208"/>
      <c r="M155" s="208">
        <f>(M$157+M$159+M$161+M$163)*M$93</f>
        <v>76139.474598000001</v>
      </c>
      <c r="N155" s="412"/>
      <c r="O155" s="52"/>
    </row>
    <row r="156" spans="1:16" ht="3" customHeight="1">
      <c r="A156" s="51"/>
      <c r="B156" s="410"/>
      <c r="C156" s="121"/>
      <c r="D156" s="52"/>
      <c r="E156" s="121"/>
      <c r="F156" s="52"/>
      <c r="G156" s="121"/>
      <c r="H156" s="121"/>
      <c r="I156" s="121"/>
      <c r="J156" s="121"/>
      <c r="K156" s="121"/>
      <c r="L156" s="121"/>
      <c r="M156" s="121"/>
      <c r="N156" s="412"/>
      <c r="O156" s="52"/>
    </row>
    <row r="157" spans="1:16">
      <c r="A157" s="51"/>
      <c r="B157" s="410"/>
      <c r="C157" s="146" t="s">
        <v>203</v>
      </c>
      <c r="D157" s="52"/>
      <c r="E157" s="207">
        <v>763</v>
      </c>
      <c r="F157" s="75"/>
      <c r="G157" s="207">
        <v>1210</v>
      </c>
      <c r="H157" s="123"/>
      <c r="I157" s="207">
        <v>1231</v>
      </c>
      <c r="J157" s="123"/>
      <c r="K157" s="207">
        <v>3060</v>
      </c>
      <c r="L157" s="123"/>
      <c r="M157" s="207">
        <v>1531</v>
      </c>
      <c r="N157" s="412"/>
      <c r="O157" s="52"/>
      <c r="P157" s="48" t="s">
        <v>266</v>
      </c>
    </row>
    <row r="158" spans="1:16" ht="3" customHeight="1">
      <c r="A158" s="51"/>
      <c r="B158" s="410"/>
      <c r="C158" s="146"/>
      <c r="D158" s="52"/>
      <c r="E158" s="123"/>
      <c r="F158" s="75"/>
      <c r="G158" s="123"/>
      <c r="H158" s="123"/>
      <c r="I158" s="123"/>
      <c r="J158" s="123"/>
      <c r="K158" s="123"/>
      <c r="L158" s="123"/>
      <c r="M158" s="123"/>
      <c r="N158" s="412"/>
      <c r="O158" s="52"/>
    </row>
    <row r="159" spans="1:16">
      <c r="A159" s="51"/>
      <c r="B159" s="410"/>
      <c r="C159" s="146" t="s">
        <v>204</v>
      </c>
      <c r="D159" s="52"/>
      <c r="E159" s="207">
        <v>0</v>
      </c>
      <c r="F159" s="75"/>
      <c r="G159" s="207">
        <v>0</v>
      </c>
      <c r="H159" s="123"/>
      <c r="I159" s="207">
        <v>0</v>
      </c>
      <c r="J159" s="123"/>
      <c r="K159" s="207">
        <v>0</v>
      </c>
      <c r="L159" s="123"/>
      <c r="M159" s="207">
        <v>0</v>
      </c>
      <c r="N159" s="412"/>
      <c r="O159" s="52"/>
    </row>
    <row r="160" spans="1:16" ht="3" customHeight="1">
      <c r="A160" s="51"/>
      <c r="B160" s="410"/>
      <c r="C160" s="146"/>
      <c r="D160" s="52"/>
      <c r="E160" s="123"/>
      <c r="F160" s="75"/>
      <c r="G160" s="123"/>
      <c r="H160" s="123"/>
      <c r="I160" s="123"/>
      <c r="J160" s="123"/>
      <c r="K160" s="123"/>
      <c r="L160" s="123"/>
      <c r="M160" s="123"/>
      <c r="N160" s="412"/>
      <c r="O160" s="52"/>
    </row>
    <row r="161" spans="1:16">
      <c r="A161" s="51"/>
      <c r="B161" s="410"/>
      <c r="C161" s="146" t="s">
        <v>205</v>
      </c>
      <c r="D161" s="52"/>
      <c r="E161" s="207">
        <v>0</v>
      </c>
      <c r="F161" s="75"/>
      <c r="G161" s="207">
        <v>0</v>
      </c>
      <c r="H161" s="123"/>
      <c r="I161" s="207">
        <v>0</v>
      </c>
      <c r="J161" s="123"/>
      <c r="K161" s="207">
        <v>0</v>
      </c>
      <c r="L161" s="123"/>
      <c r="M161" s="207">
        <v>0</v>
      </c>
      <c r="N161" s="412"/>
      <c r="O161" s="52"/>
    </row>
    <row r="162" spans="1:16" ht="3" customHeight="1">
      <c r="A162" s="51"/>
      <c r="B162" s="410"/>
      <c r="C162" s="146"/>
      <c r="D162" s="52"/>
      <c r="E162" s="121"/>
      <c r="F162" s="52"/>
      <c r="G162" s="121"/>
      <c r="H162" s="121"/>
      <c r="I162" s="121"/>
      <c r="J162" s="121"/>
      <c r="K162" s="121"/>
      <c r="L162" s="121"/>
      <c r="M162" s="121"/>
      <c r="N162" s="412"/>
      <c r="O162" s="52"/>
    </row>
    <row r="163" spans="1:16">
      <c r="A163" s="51"/>
      <c r="B163" s="410"/>
      <c r="C163" s="146" t="s">
        <v>206</v>
      </c>
      <c r="D163" s="52"/>
      <c r="E163" s="350">
        <f>E$157*10%</f>
        <v>76.3</v>
      </c>
      <c r="F163" s="75"/>
      <c r="G163" s="350">
        <f>G$157*10%</f>
        <v>121</v>
      </c>
      <c r="H163" s="123"/>
      <c r="I163" s="350">
        <f>I$157*10%</f>
        <v>123.10000000000001</v>
      </c>
      <c r="J163" s="123"/>
      <c r="K163" s="350">
        <f>K$157*10%</f>
        <v>306</v>
      </c>
      <c r="L163" s="123"/>
      <c r="M163" s="350">
        <f>M$157*10%</f>
        <v>153.1</v>
      </c>
      <c r="N163" s="412"/>
      <c r="O163" s="52"/>
      <c r="P163" s="48" t="s">
        <v>267</v>
      </c>
    </row>
    <row r="164" spans="1:16" ht="3" customHeight="1">
      <c r="A164" s="51"/>
      <c r="B164" s="410"/>
      <c r="C164" s="146"/>
      <c r="D164" s="52"/>
      <c r="E164" s="121"/>
      <c r="F164" s="52"/>
      <c r="G164" s="121"/>
      <c r="H164" s="121"/>
      <c r="I164" s="121"/>
      <c r="J164" s="121"/>
      <c r="K164" s="121"/>
      <c r="L164" s="121"/>
      <c r="M164" s="121"/>
      <c r="N164" s="412"/>
      <c r="O164" s="52"/>
    </row>
    <row r="165" spans="1:16" s="5" customFormat="1">
      <c r="A165" s="344"/>
      <c r="B165" s="424"/>
      <c r="C165" s="77" t="s">
        <v>219</v>
      </c>
      <c r="D165" s="34"/>
      <c r="E165" s="192">
        <v>0.01</v>
      </c>
      <c r="F165" s="34"/>
      <c r="G165" s="192">
        <v>0.01</v>
      </c>
      <c r="H165" s="34"/>
      <c r="I165" s="192">
        <v>0.01</v>
      </c>
      <c r="J165" s="34"/>
      <c r="K165" s="192">
        <v>0.01</v>
      </c>
      <c r="L165" s="34"/>
      <c r="M165" s="192">
        <v>0.01</v>
      </c>
      <c r="N165" s="417"/>
      <c r="O165" s="34"/>
      <c r="P165" s="399"/>
    </row>
    <row r="166" spans="1:16" ht="3" customHeight="1">
      <c r="A166" s="51"/>
      <c r="B166" s="410"/>
      <c r="C166" s="121"/>
      <c r="D166" s="52"/>
      <c r="E166" s="52"/>
      <c r="F166" s="52"/>
      <c r="G166" s="52"/>
      <c r="H166" s="52"/>
      <c r="I166" s="52"/>
      <c r="J166" s="52"/>
      <c r="K166" s="52"/>
      <c r="L166" s="52"/>
      <c r="M166" s="52"/>
      <c r="N166" s="412"/>
      <c r="O166" s="52"/>
    </row>
    <row r="167" spans="1:16">
      <c r="A167" s="51"/>
      <c r="B167" s="410"/>
      <c r="C167" s="77" t="s">
        <v>93</v>
      </c>
      <c r="D167" s="52"/>
      <c r="E167" s="201">
        <v>0.05</v>
      </c>
      <c r="F167" s="75"/>
      <c r="G167" s="201">
        <v>0.05</v>
      </c>
      <c r="H167" s="75"/>
      <c r="I167" s="201">
        <v>0.05</v>
      </c>
      <c r="J167" s="75"/>
      <c r="K167" s="201">
        <v>0.05</v>
      </c>
      <c r="L167" s="75"/>
      <c r="M167" s="201">
        <v>0.05</v>
      </c>
      <c r="N167" s="412"/>
      <c r="O167" s="52"/>
    </row>
    <row r="168" spans="1:16" ht="3" customHeight="1">
      <c r="A168" s="51"/>
      <c r="B168" s="410"/>
      <c r="C168" s="77"/>
      <c r="D168" s="52"/>
      <c r="E168" s="52"/>
      <c r="F168" s="52"/>
      <c r="G168" s="52"/>
      <c r="H168" s="52"/>
      <c r="I168" s="52"/>
      <c r="J168" s="52"/>
      <c r="K168" s="52"/>
      <c r="L168" s="52"/>
      <c r="M168" s="52"/>
      <c r="N168" s="412"/>
      <c r="O168" s="52"/>
    </row>
    <row r="169" spans="1:16">
      <c r="A169" s="51"/>
      <c r="B169" s="410"/>
      <c r="C169" s="77" t="s">
        <v>94</v>
      </c>
      <c r="D169" s="52"/>
      <c r="E169" s="201">
        <v>0.03</v>
      </c>
      <c r="F169" s="75"/>
      <c r="G169" s="201">
        <v>0.03</v>
      </c>
      <c r="H169" s="75"/>
      <c r="I169" s="201">
        <v>0.03</v>
      </c>
      <c r="J169" s="75"/>
      <c r="K169" s="201">
        <v>0.03</v>
      </c>
      <c r="L169" s="75"/>
      <c r="M169" s="201">
        <v>0.03</v>
      </c>
      <c r="N169" s="412"/>
      <c r="O169" s="52"/>
    </row>
    <row r="170" spans="1:16" ht="15.75" thickBot="1">
      <c r="B170" s="439"/>
      <c r="C170" s="440"/>
      <c r="D170" s="440"/>
      <c r="E170" s="440"/>
      <c r="F170" s="440"/>
      <c r="G170" s="440"/>
      <c r="H170" s="440"/>
      <c r="I170" s="440"/>
      <c r="J170" s="440"/>
      <c r="K170" s="440"/>
      <c r="L170" s="440"/>
      <c r="M170" s="440"/>
      <c r="N170" s="441"/>
      <c r="O170" s="52"/>
    </row>
    <row r="171" spans="1:16" ht="15.75" thickTop="1"/>
    <row r="172" spans="1:16">
      <c r="E172" s="148"/>
      <c r="F172" s="148"/>
      <c r="G172" s="148"/>
      <c r="H172" s="148"/>
      <c r="I172" s="148"/>
      <c r="J172" s="148"/>
      <c r="K172" s="148"/>
      <c r="L172" s="148"/>
      <c r="M172" s="148"/>
    </row>
    <row r="175" spans="1:16">
      <c r="C175" s="78"/>
    </row>
    <row r="176" spans="1:16">
      <c r="C176" s="78"/>
    </row>
    <row r="177" spans="3:3">
      <c r="C177" s="78"/>
    </row>
    <row r="178" spans="3:3">
      <c r="C178" s="78"/>
    </row>
    <row r="179" spans="3:3">
      <c r="C179" s="78"/>
    </row>
  </sheetData>
  <protectedRanges>
    <protectedRange password="BC73" sqref="E33 E37 E35 E23 M29 M31 M27 E29 E27" name="Inputs"/>
  </protectedRanges>
  <mergeCells count="2">
    <mergeCell ref="C8:E8"/>
    <mergeCell ref="B170:N170"/>
  </mergeCells>
  <dataValidations count="2">
    <dataValidation type="whole" allowBlank="1" showInputMessage="1" showErrorMessage="1" sqref="E125 K125 G125 I125 M125 E133 K133 G133 I133 M133">
      <formula1>1</formula1>
      <formula2>50</formula2>
    </dataValidation>
    <dataValidation type="list" allowBlank="1" showInputMessage="1" showErrorMessage="1" sqref="E153 K153 G153 I153 M153">
      <formula1>"YES, NO"</formula1>
    </dataValidation>
  </dataValidations>
  <printOptions horizontalCentered="1"/>
  <pageMargins left="0.25" right="0.25" top="0.25" bottom="0.5" header="0.3" footer="0.25"/>
  <pageSetup scale="63" orientation="portrait"/>
  <headerFooter>
    <oddFooter>&amp;C&amp;"-,Bold"&amp;8&amp;KFF0000CONFIDENTIAL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tabColor theme="6" tint="0.39997558519241921"/>
  </sheetPr>
  <dimension ref="A1:CK83"/>
  <sheetViews>
    <sheetView showGridLines="0" zoomScale="80" zoomScaleNormal="80" zoomScalePageLayoutView="80" workbookViewId="0">
      <pane xSplit="26" ySplit="19" topLeftCell="AA20" activePane="bottomRight" state="frozenSplit"/>
      <selection activeCell="A28" sqref="A28"/>
      <selection pane="topRight" activeCell="A28" sqref="A28"/>
      <selection pane="bottomLeft" activeCell="A28" sqref="A28"/>
      <selection pane="bottomRight" activeCell="A10" sqref="A10:A11"/>
    </sheetView>
  </sheetViews>
  <sheetFormatPr defaultColWidth="8.85546875" defaultRowHeight="15" outlineLevelRow="1" outlineLevelCol="1"/>
  <cols>
    <col min="1" max="1" width="52.85546875" style="6" customWidth="1"/>
    <col min="2" max="20" width="4.42578125" style="6" hidden="1" customWidth="1" outlineLevel="1"/>
    <col min="21" max="21" width="6.42578125" style="6" hidden="1" customWidth="1" outlineLevel="1"/>
    <col min="22" max="22" width="6.42578125" style="29" bestFit="1" customWidth="1" collapsed="1"/>
    <col min="23" max="23" width="14.28515625" style="29" bestFit="1" customWidth="1"/>
    <col min="24" max="24" width="19" style="29" customWidth="1"/>
    <col min="25" max="25" width="16.42578125" style="29" bestFit="1" customWidth="1"/>
    <col min="26" max="26" width="1.7109375" style="29" customWidth="1"/>
    <col min="27" max="32" width="15.7109375" style="6" customWidth="1"/>
    <col min="33" max="33" width="16" style="6" bestFit="1" customWidth="1"/>
    <col min="34" max="89" width="15.7109375" style="6" customWidth="1"/>
    <col min="90" max="16384" width="8.85546875" style="6"/>
  </cols>
  <sheetData>
    <row r="1" spans="1:89" customFormat="1" ht="21">
      <c r="A1" s="330" t="s">
        <v>71</v>
      </c>
      <c r="C1" s="1"/>
      <c r="E1" s="1"/>
      <c r="V1" s="52"/>
      <c r="W1" s="52"/>
      <c r="X1" s="52"/>
      <c r="Y1" s="52"/>
      <c r="Z1" s="52"/>
    </row>
    <row r="2" spans="1:89" customFormat="1" ht="18.75">
      <c r="A2" s="331" t="s">
        <v>72</v>
      </c>
      <c r="C2" s="1"/>
      <c r="E2" s="1"/>
      <c r="V2" s="52"/>
      <c r="W2" s="52"/>
      <c r="X2" s="52"/>
      <c r="Y2" s="52"/>
      <c r="Z2" s="52"/>
      <c r="AB2" s="6"/>
      <c r="AC2" s="6"/>
      <c r="AD2" s="6"/>
      <c r="AE2" s="6"/>
      <c r="AF2" s="6"/>
    </row>
    <row r="3" spans="1:89" customFormat="1" ht="15.75">
      <c r="A3" s="332" t="s">
        <v>70</v>
      </c>
      <c r="C3" s="2"/>
      <c r="E3" s="2"/>
      <c r="V3" s="52"/>
      <c r="W3" s="52"/>
      <c r="X3" s="52"/>
      <c r="Y3" s="52"/>
      <c r="Z3" s="52"/>
    </row>
    <row r="4" spans="1:89">
      <c r="A4" s="48" t="s">
        <v>100</v>
      </c>
      <c r="C4" s="1"/>
      <c r="E4" s="1"/>
    </row>
    <row r="5" spans="1:89">
      <c r="A5" s="28"/>
    </row>
    <row r="6" spans="1:89">
      <c r="A6" s="9"/>
    </row>
    <row r="7" spans="1:89">
      <c r="A7" s="76" t="s">
        <v>108</v>
      </c>
      <c r="B7" s="46"/>
      <c r="C7" s="46"/>
      <c r="D7" s="46"/>
      <c r="E7" s="46"/>
      <c r="F7" s="46"/>
      <c r="G7" s="46"/>
      <c r="H7" s="46"/>
      <c r="I7" s="46"/>
      <c r="J7" s="46"/>
      <c r="K7" s="46"/>
      <c r="L7" s="46"/>
      <c r="M7" s="46"/>
      <c r="N7" s="46"/>
      <c r="O7" s="65"/>
      <c r="P7" s="65"/>
      <c r="Q7" s="65"/>
      <c r="R7" s="65"/>
      <c r="S7" s="65"/>
      <c r="T7" s="65"/>
      <c r="U7" s="46"/>
      <c r="V7" s="46"/>
      <c r="W7" s="46"/>
      <c r="X7" s="147"/>
      <c r="Y7" s="147"/>
      <c r="Z7" s="125"/>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row>
    <row r="8" spans="1:89" s="5" customFormat="1" outlineLevel="1">
      <c r="A8" s="6" t="s">
        <v>161</v>
      </c>
      <c r="O8" s="66"/>
      <c r="P8" s="66"/>
      <c r="Q8" s="66"/>
      <c r="R8" s="66"/>
      <c r="S8" s="66"/>
      <c r="T8" s="66"/>
      <c r="V8" s="13"/>
      <c r="X8" s="209">
        <f ca="1">XIRR(OFFSET($AA$44,,YEAR_START_FUND-$AA$19):$CK$44,OFFSET($AA$18,,YEAR_START_FUND-$AA$19):$CK$18)</f>
        <v>0.14964618086814882</v>
      </c>
      <c r="Y8" s="93"/>
      <c r="Z8" s="16"/>
    </row>
    <row r="9" spans="1:89" s="5" customFormat="1" outlineLevel="1">
      <c r="A9" s="6" t="s">
        <v>165</v>
      </c>
      <c r="X9" s="209">
        <f ca="1">XIRR(OFFSET($AA$51,,YEAR_START_FUND-$AA$19):$CK$51,OFFSET($AA$18,,YEAR_START_FUND-$AA$19):$CK$18)</f>
        <v>0.61179407238960271</v>
      </c>
      <c r="Y9" s="150"/>
      <c r="Z9" s="16"/>
      <c r="AA9" s="115"/>
      <c r="AB9" s="115"/>
      <c r="AC9" s="115"/>
      <c r="AD9" s="115"/>
      <c r="AE9" s="115"/>
      <c r="AF9" s="115"/>
      <c r="AG9" s="115"/>
      <c r="AH9" s="115"/>
    </row>
    <row r="10" spans="1:89" s="5" customFormat="1" outlineLevel="1">
      <c r="A10" s="29" t="s">
        <v>174</v>
      </c>
      <c r="O10" s="66"/>
      <c r="P10" s="66"/>
      <c r="Q10" s="66"/>
      <c r="R10" s="66"/>
      <c r="T10" s="66"/>
      <c r="U10" s="66">
        <f>$T$44</f>
        <v>19</v>
      </c>
      <c r="V10" s="13"/>
      <c r="X10" s="255">
        <f>-$X$65</f>
        <v>12399750.001177635</v>
      </c>
      <c r="Y10" s="152"/>
      <c r="Z10" s="16"/>
      <c r="AA10" s="115"/>
      <c r="AB10" s="115"/>
      <c r="AC10" s="115"/>
      <c r="AD10" s="115"/>
      <c r="AE10" s="115"/>
      <c r="AF10" s="115"/>
      <c r="AG10" s="115"/>
      <c r="AH10" s="115"/>
    </row>
    <row r="11" spans="1:89" s="5" customFormat="1" outlineLevel="1">
      <c r="A11" s="29" t="s">
        <v>171</v>
      </c>
      <c r="X11" s="255">
        <f>-$X$64</f>
        <v>125250.00001189532</v>
      </c>
      <c r="Z11" s="16"/>
      <c r="AA11" s="115"/>
      <c r="AB11" s="115"/>
      <c r="AC11" s="115"/>
      <c r="AD11" s="115"/>
      <c r="AE11" s="115"/>
      <c r="AF11" s="115"/>
      <c r="AG11" s="115"/>
      <c r="AH11" s="115"/>
    </row>
    <row r="12" spans="1:89" s="5" customFormat="1" outlineLevel="1">
      <c r="A12" s="29" t="s">
        <v>175</v>
      </c>
      <c r="O12" s="66"/>
      <c r="P12" s="66"/>
      <c r="Q12" s="66"/>
      <c r="R12" s="66"/>
      <c r="S12" s="66"/>
      <c r="T12" s="66"/>
      <c r="V12" s="13"/>
      <c r="X12" s="255">
        <f>$X$79</f>
        <v>18873542.548385367</v>
      </c>
      <c r="Z12" s="16"/>
      <c r="AA12" s="115"/>
      <c r="AB12" s="115"/>
      <c r="AC12" s="115"/>
      <c r="AD12" s="115"/>
      <c r="AE12" s="115"/>
      <c r="AF12" s="115"/>
      <c r="AG12" s="115"/>
      <c r="AH12" s="115"/>
      <c r="AI12" s="115"/>
      <c r="AJ12" s="115"/>
      <c r="AK12" s="115"/>
      <c r="AL12" s="115"/>
      <c r="AM12" s="115"/>
    </row>
    <row r="13" spans="1:89" s="5" customFormat="1" outlineLevel="1">
      <c r="A13" s="29" t="s">
        <v>172</v>
      </c>
      <c r="O13" s="66"/>
      <c r="P13" s="66"/>
      <c r="Q13" s="66"/>
      <c r="R13" s="66"/>
      <c r="S13" s="66"/>
      <c r="T13" s="66"/>
      <c r="V13" s="13"/>
      <c r="X13" s="255">
        <f>$X$78</f>
        <v>822658.32172944688</v>
      </c>
      <c r="Z13" s="16"/>
      <c r="AA13" s="115"/>
      <c r="AB13" s="115"/>
      <c r="AC13" s="115"/>
      <c r="AD13" s="115"/>
      <c r="AE13" s="115"/>
      <c r="AF13" s="115"/>
      <c r="AG13" s="115"/>
      <c r="AH13" s="115"/>
    </row>
    <row r="14" spans="1:89" s="5" customFormat="1" outlineLevel="1">
      <c r="A14" s="29" t="s">
        <v>125</v>
      </c>
      <c r="X14" s="258">
        <f>SUMMARY!$E$23</f>
        <v>50000000.00475812</v>
      </c>
      <c r="Z14" s="16"/>
      <c r="AA14" s="115"/>
      <c r="AB14" s="115"/>
      <c r="AC14" s="115"/>
      <c r="AD14" s="115"/>
      <c r="AE14" s="115"/>
      <c r="AF14" s="115"/>
      <c r="AG14" s="115"/>
      <c r="AH14" s="115"/>
    </row>
    <row r="15" spans="1:89" outlineLevel="1">
      <c r="A15" s="6" t="s">
        <v>173</v>
      </c>
      <c r="B15" s="5"/>
      <c r="C15" s="5"/>
      <c r="D15" s="5"/>
      <c r="E15" s="5"/>
      <c r="F15" s="5"/>
      <c r="G15" s="5"/>
      <c r="H15" s="5"/>
      <c r="I15" s="5"/>
      <c r="J15" s="5"/>
      <c r="K15" s="5"/>
      <c r="L15" s="5"/>
      <c r="M15" s="5"/>
      <c r="N15" s="5"/>
      <c r="O15" s="66"/>
      <c r="P15" s="66"/>
      <c r="Q15" s="66"/>
      <c r="R15" s="66"/>
      <c r="S15" s="66"/>
      <c r="T15" s="66"/>
      <c r="U15" s="5"/>
      <c r="V15" s="13"/>
      <c r="W15" s="5"/>
      <c r="X15" s="211">
        <f>X12/X10</f>
        <v>1.522090570099631</v>
      </c>
      <c r="Y15" s="36"/>
      <c r="Z15" s="16"/>
    </row>
    <row r="16" spans="1:89" s="35" customFormat="1" ht="15" customHeight="1">
      <c r="A16" s="102" t="s">
        <v>7</v>
      </c>
      <c r="B16" s="103"/>
      <c r="C16" s="103"/>
      <c r="D16" s="103"/>
      <c r="E16" s="103"/>
      <c r="F16" s="103"/>
      <c r="G16" s="103"/>
      <c r="H16" s="103"/>
      <c r="I16" s="103"/>
      <c r="J16" s="103"/>
      <c r="K16" s="103"/>
      <c r="L16" s="103"/>
      <c r="M16" s="103"/>
      <c r="N16" s="103"/>
      <c r="O16" s="104"/>
      <c r="P16" s="104"/>
      <c r="Q16" s="104"/>
      <c r="R16" s="104"/>
      <c r="S16" s="104"/>
      <c r="T16" s="104">
        <v>1</v>
      </c>
      <c r="U16" s="105"/>
      <c r="V16" s="103" t="s">
        <v>5</v>
      </c>
      <c r="W16" s="442" t="s">
        <v>6</v>
      </c>
      <c r="X16" s="105" t="s">
        <v>0</v>
      </c>
      <c r="Y16" s="442"/>
      <c r="Z16" s="106"/>
      <c r="AA16" s="124">
        <f>IF(OR(YEAR_START_FUND&gt;AA$19,AA$19&gt;(YEAR_START_FUND+YEAR_FUNDLENGTH)),"",IF(YEAR_START_FUND=AA$19,0,#REF!+1))</f>
        <v>0</v>
      </c>
      <c r="AB16" s="124">
        <f>IF(OR(YEAR_START_FUND&gt;AB$19,AB$19&gt;(YEAR_START_FUND+YEAR_FUNDLENGTH)),"",IF(YEAR_START_FUND=AB$19,0,AA16+1))</f>
        <v>1</v>
      </c>
      <c r="AC16" s="124">
        <f t="shared" ref="AC16:BG16" si="0">IF(OR(YEAR_START_FUND&gt;AC$19,AC$19&gt;(YEAR_START_FUND+YEAR_FUNDLENGTH)),"",IF(YEAR_START_FUND=AC$19,0,AB16+1))</f>
        <v>2</v>
      </c>
      <c r="AD16" s="124">
        <f t="shared" si="0"/>
        <v>3</v>
      </c>
      <c r="AE16" s="124">
        <f t="shared" si="0"/>
        <v>4</v>
      </c>
      <c r="AF16" s="124">
        <f t="shared" si="0"/>
        <v>5</v>
      </c>
      <c r="AG16" s="124" t="str">
        <f t="shared" si="0"/>
        <v/>
      </c>
      <c r="AH16" s="124" t="str">
        <f t="shared" si="0"/>
        <v/>
      </c>
      <c r="AI16" s="124" t="str">
        <f t="shared" si="0"/>
        <v/>
      </c>
      <c r="AJ16" s="124" t="str">
        <f t="shared" si="0"/>
        <v/>
      </c>
      <c r="AK16" s="124" t="str">
        <f t="shared" si="0"/>
        <v/>
      </c>
      <c r="AL16" s="124" t="str">
        <f t="shared" si="0"/>
        <v/>
      </c>
      <c r="AM16" s="124" t="str">
        <f t="shared" si="0"/>
        <v/>
      </c>
      <c r="AN16" s="124" t="str">
        <f t="shared" si="0"/>
        <v/>
      </c>
      <c r="AO16" s="124" t="str">
        <f t="shared" si="0"/>
        <v/>
      </c>
      <c r="AP16" s="124" t="str">
        <f t="shared" si="0"/>
        <v/>
      </c>
      <c r="AQ16" s="124" t="str">
        <f t="shared" si="0"/>
        <v/>
      </c>
      <c r="AR16" s="124" t="str">
        <f t="shared" si="0"/>
        <v/>
      </c>
      <c r="AS16" s="124" t="str">
        <f t="shared" si="0"/>
        <v/>
      </c>
      <c r="AT16" s="124" t="str">
        <f t="shared" si="0"/>
        <v/>
      </c>
      <c r="AU16" s="124" t="str">
        <f t="shared" si="0"/>
        <v/>
      </c>
      <c r="AV16" s="124" t="str">
        <f t="shared" si="0"/>
        <v/>
      </c>
      <c r="AW16" s="124" t="str">
        <f t="shared" si="0"/>
        <v/>
      </c>
      <c r="AX16" s="124" t="str">
        <f t="shared" si="0"/>
        <v/>
      </c>
      <c r="AY16" s="124" t="str">
        <f t="shared" si="0"/>
        <v/>
      </c>
      <c r="AZ16" s="124" t="str">
        <f t="shared" si="0"/>
        <v/>
      </c>
      <c r="BA16" s="124" t="str">
        <f t="shared" si="0"/>
        <v/>
      </c>
      <c r="BB16" s="124" t="str">
        <f t="shared" si="0"/>
        <v/>
      </c>
      <c r="BC16" s="124" t="str">
        <f t="shared" si="0"/>
        <v/>
      </c>
      <c r="BD16" s="124" t="str">
        <f t="shared" si="0"/>
        <v/>
      </c>
      <c r="BE16" s="124" t="str">
        <f t="shared" si="0"/>
        <v/>
      </c>
      <c r="BF16" s="124" t="str">
        <f t="shared" si="0"/>
        <v/>
      </c>
      <c r="BG16" s="124" t="str">
        <f t="shared" si="0"/>
        <v/>
      </c>
      <c r="BH16" s="124" t="str">
        <f t="shared" ref="BH16:CK16" si="1">IF(OR(YEAR_START_FUND&gt;BH$19,BH$19&gt;(YEAR_START_FUND+YEAR_FUNDLENGTH)),"",IF(YEAR_START_FUND=BH$19,0,BG16+1))</f>
        <v/>
      </c>
      <c r="BI16" s="124" t="str">
        <f t="shared" si="1"/>
        <v/>
      </c>
      <c r="BJ16" s="124" t="str">
        <f t="shared" si="1"/>
        <v/>
      </c>
      <c r="BK16" s="124" t="str">
        <f t="shared" si="1"/>
        <v/>
      </c>
      <c r="BL16" s="124" t="str">
        <f t="shared" si="1"/>
        <v/>
      </c>
      <c r="BM16" s="124" t="str">
        <f t="shared" si="1"/>
        <v/>
      </c>
      <c r="BN16" s="124" t="str">
        <f t="shared" si="1"/>
        <v/>
      </c>
      <c r="BO16" s="124" t="str">
        <f t="shared" si="1"/>
        <v/>
      </c>
      <c r="BP16" s="124" t="str">
        <f t="shared" si="1"/>
        <v/>
      </c>
      <c r="BQ16" s="124" t="str">
        <f t="shared" si="1"/>
        <v/>
      </c>
      <c r="BR16" s="124" t="str">
        <f t="shared" si="1"/>
        <v/>
      </c>
      <c r="BS16" s="124" t="str">
        <f t="shared" si="1"/>
        <v/>
      </c>
      <c r="BT16" s="124" t="str">
        <f t="shared" si="1"/>
        <v/>
      </c>
      <c r="BU16" s="124" t="str">
        <f t="shared" si="1"/>
        <v/>
      </c>
      <c r="BV16" s="124" t="str">
        <f t="shared" si="1"/>
        <v/>
      </c>
      <c r="BW16" s="124" t="str">
        <f t="shared" si="1"/>
        <v/>
      </c>
      <c r="BX16" s="124" t="str">
        <f t="shared" si="1"/>
        <v/>
      </c>
      <c r="BY16" s="124" t="str">
        <f t="shared" si="1"/>
        <v/>
      </c>
      <c r="BZ16" s="124" t="str">
        <f t="shared" si="1"/>
        <v/>
      </c>
      <c r="CA16" s="124" t="str">
        <f t="shared" si="1"/>
        <v/>
      </c>
      <c r="CB16" s="124" t="str">
        <f t="shared" si="1"/>
        <v/>
      </c>
      <c r="CC16" s="124" t="str">
        <f t="shared" si="1"/>
        <v/>
      </c>
      <c r="CD16" s="124" t="str">
        <f t="shared" si="1"/>
        <v/>
      </c>
      <c r="CE16" s="124" t="str">
        <f t="shared" si="1"/>
        <v/>
      </c>
      <c r="CF16" s="124" t="str">
        <f t="shared" si="1"/>
        <v/>
      </c>
      <c r="CG16" s="124" t="str">
        <f t="shared" si="1"/>
        <v/>
      </c>
      <c r="CH16" s="124" t="str">
        <f t="shared" si="1"/>
        <v/>
      </c>
      <c r="CI16" s="124" t="str">
        <f t="shared" si="1"/>
        <v/>
      </c>
      <c r="CJ16" s="124" t="str">
        <f t="shared" si="1"/>
        <v/>
      </c>
      <c r="CK16" s="124" t="str">
        <f t="shared" si="1"/>
        <v/>
      </c>
    </row>
    <row r="17" spans="1:89" s="35" customFormat="1" ht="15" customHeight="1">
      <c r="A17" s="44"/>
      <c r="B17" s="366"/>
      <c r="C17" s="366"/>
      <c r="D17" s="366"/>
      <c r="E17" s="366"/>
      <c r="F17" s="366"/>
      <c r="G17" s="366"/>
      <c r="H17" s="366"/>
      <c r="I17" s="366"/>
      <c r="J17" s="366"/>
      <c r="K17" s="366"/>
      <c r="L17" s="366"/>
      <c r="M17" s="366"/>
      <c r="N17" s="366"/>
      <c r="O17" s="367"/>
      <c r="P17" s="367"/>
      <c r="Q17" s="367"/>
      <c r="R17" s="367"/>
      <c r="S17" s="367"/>
      <c r="T17" s="367"/>
      <c r="U17" s="368"/>
      <c r="V17" s="366"/>
      <c r="W17" s="443"/>
      <c r="X17" s="368"/>
      <c r="Y17" s="443"/>
      <c r="Z17" s="369"/>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row>
    <row r="18" spans="1:89" s="35" customFormat="1" ht="15" customHeight="1">
      <c r="A18" s="44" t="s">
        <v>8</v>
      </c>
      <c r="B18" s="39"/>
      <c r="C18" s="39"/>
      <c r="D18" s="39"/>
      <c r="E18" s="39"/>
      <c r="F18" s="39"/>
      <c r="G18" s="39"/>
      <c r="H18" s="39"/>
      <c r="I18" s="39"/>
      <c r="J18" s="39"/>
      <c r="K18" s="39"/>
      <c r="L18" s="39"/>
      <c r="M18" s="39"/>
      <c r="N18" s="39"/>
      <c r="O18" s="63"/>
      <c r="P18" s="63"/>
      <c r="Q18" s="63"/>
      <c r="R18" s="63"/>
      <c r="S18" s="63"/>
      <c r="T18" s="63">
        <v>2</v>
      </c>
      <c r="U18" s="39"/>
      <c r="V18" s="39"/>
      <c r="W18" s="443"/>
      <c r="X18" s="39"/>
      <c r="Y18" s="443"/>
      <c r="Z18" s="41"/>
      <c r="AA18" s="30">
        <v>43465</v>
      </c>
      <c r="AB18" s="30">
        <v>43830</v>
      </c>
      <c r="AC18" s="30">
        <v>44196</v>
      </c>
      <c r="AD18" s="30">
        <v>44561</v>
      </c>
      <c r="AE18" s="30">
        <v>44926</v>
      </c>
      <c r="AF18" s="30">
        <v>45291</v>
      </c>
      <c r="AG18" s="30">
        <v>45657</v>
      </c>
      <c r="AH18" s="30">
        <v>46022</v>
      </c>
      <c r="AI18" s="30">
        <v>46387</v>
      </c>
      <c r="AJ18" s="30">
        <v>46752</v>
      </c>
      <c r="AK18" s="30">
        <v>47118</v>
      </c>
      <c r="AL18" s="30">
        <v>47483</v>
      </c>
      <c r="AM18" s="30">
        <v>47848</v>
      </c>
      <c r="AN18" s="30">
        <v>48213</v>
      </c>
      <c r="AO18" s="30">
        <v>48579</v>
      </c>
      <c r="AP18" s="30">
        <v>48944</v>
      </c>
      <c r="AQ18" s="30">
        <v>49309</v>
      </c>
      <c r="AR18" s="30">
        <v>49674</v>
      </c>
      <c r="AS18" s="30">
        <v>50040</v>
      </c>
      <c r="AT18" s="30">
        <v>50405</v>
      </c>
      <c r="AU18" s="30">
        <v>50770</v>
      </c>
      <c r="AV18" s="30">
        <v>51135</v>
      </c>
      <c r="AW18" s="30">
        <v>51501</v>
      </c>
      <c r="AX18" s="30">
        <v>51866</v>
      </c>
      <c r="AY18" s="30">
        <v>52231</v>
      </c>
      <c r="AZ18" s="30">
        <v>52596</v>
      </c>
      <c r="BA18" s="30">
        <v>52962</v>
      </c>
      <c r="BB18" s="30">
        <v>53327</v>
      </c>
      <c r="BC18" s="30">
        <v>53692</v>
      </c>
      <c r="BD18" s="30">
        <v>54057</v>
      </c>
      <c r="BE18" s="30">
        <v>54423</v>
      </c>
      <c r="BF18" s="30">
        <v>54788</v>
      </c>
      <c r="BG18" s="30">
        <v>55153</v>
      </c>
      <c r="BH18" s="30">
        <v>55518</v>
      </c>
      <c r="BI18" s="30">
        <v>55884</v>
      </c>
      <c r="BJ18" s="30">
        <v>56249</v>
      </c>
      <c r="BK18" s="30">
        <v>56614</v>
      </c>
      <c r="BL18" s="30">
        <v>56979</v>
      </c>
      <c r="BM18" s="30">
        <v>57345</v>
      </c>
      <c r="BN18" s="30">
        <v>57710</v>
      </c>
      <c r="BO18" s="30">
        <v>58075</v>
      </c>
      <c r="BP18" s="30">
        <v>58440</v>
      </c>
      <c r="BQ18" s="30">
        <v>58806</v>
      </c>
      <c r="BR18" s="30">
        <v>59171</v>
      </c>
      <c r="BS18" s="30">
        <v>59536</v>
      </c>
      <c r="BT18" s="30">
        <v>59901</v>
      </c>
      <c r="BU18" s="30">
        <v>60267</v>
      </c>
      <c r="BV18" s="30">
        <v>60632</v>
      </c>
      <c r="BW18" s="30">
        <v>60997</v>
      </c>
      <c r="BX18" s="30">
        <v>61362</v>
      </c>
      <c r="BY18" s="30">
        <v>61728</v>
      </c>
      <c r="BZ18" s="30">
        <v>62093</v>
      </c>
      <c r="CA18" s="30">
        <v>62458</v>
      </c>
      <c r="CB18" s="30">
        <v>62823</v>
      </c>
      <c r="CC18" s="30">
        <v>63189</v>
      </c>
      <c r="CD18" s="30">
        <v>63554</v>
      </c>
      <c r="CE18" s="30">
        <v>63919</v>
      </c>
      <c r="CF18" s="30">
        <v>64284</v>
      </c>
      <c r="CG18" s="30">
        <v>64650</v>
      </c>
      <c r="CH18" s="30">
        <v>65015</v>
      </c>
      <c r="CI18" s="30">
        <v>65380</v>
      </c>
      <c r="CJ18" s="30">
        <v>65745</v>
      </c>
      <c r="CK18" s="30">
        <v>66111</v>
      </c>
    </row>
    <row r="19" spans="1:89" s="35" customFormat="1" ht="15" customHeight="1">
      <c r="A19" s="98" t="s">
        <v>9</v>
      </c>
      <c r="B19" s="40"/>
      <c r="C19" s="40"/>
      <c r="D19" s="40"/>
      <c r="E19" s="40"/>
      <c r="F19" s="40"/>
      <c r="G19" s="40"/>
      <c r="H19" s="40"/>
      <c r="I19" s="40"/>
      <c r="J19" s="40"/>
      <c r="K19" s="40"/>
      <c r="L19" s="40"/>
      <c r="M19" s="40"/>
      <c r="N19" s="40"/>
      <c r="O19" s="64"/>
      <c r="P19" s="64"/>
      <c r="Q19" s="64"/>
      <c r="R19" s="64"/>
      <c r="S19" s="64"/>
      <c r="T19" s="64">
        <v>3</v>
      </c>
      <c r="U19" s="40"/>
      <c r="V19" s="40"/>
      <c r="W19" s="444"/>
      <c r="X19" s="31"/>
      <c r="Y19" s="444"/>
      <c r="Z19" s="42"/>
      <c r="AA19" s="31">
        <v>2018</v>
      </c>
      <c r="AB19" s="31">
        <v>2019</v>
      </c>
      <c r="AC19" s="31">
        <v>2020</v>
      </c>
      <c r="AD19" s="31">
        <v>2021</v>
      </c>
      <c r="AE19" s="31">
        <v>2022</v>
      </c>
      <c r="AF19" s="31">
        <v>2023</v>
      </c>
      <c r="AG19" s="31">
        <v>2024</v>
      </c>
      <c r="AH19" s="31">
        <v>2025</v>
      </c>
      <c r="AI19" s="31">
        <v>2026</v>
      </c>
      <c r="AJ19" s="31">
        <v>2027</v>
      </c>
      <c r="AK19" s="31">
        <v>2028</v>
      </c>
      <c r="AL19" s="31">
        <v>2029</v>
      </c>
      <c r="AM19" s="31">
        <v>2030</v>
      </c>
      <c r="AN19" s="31">
        <v>2031</v>
      </c>
      <c r="AO19" s="31">
        <v>2032</v>
      </c>
      <c r="AP19" s="31">
        <v>2033</v>
      </c>
      <c r="AQ19" s="31">
        <v>2034</v>
      </c>
      <c r="AR19" s="31">
        <v>2035</v>
      </c>
      <c r="AS19" s="31">
        <v>2036</v>
      </c>
      <c r="AT19" s="31">
        <v>2037</v>
      </c>
      <c r="AU19" s="31">
        <v>2038</v>
      </c>
      <c r="AV19" s="31">
        <v>2039</v>
      </c>
      <c r="AW19" s="31">
        <v>2040</v>
      </c>
      <c r="AX19" s="31">
        <v>2041</v>
      </c>
      <c r="AY19" s="31">
        <v>2042</v>
      </c>
      <c r="AZ19" s="31">
        <v>2043</v>
      </c>
      <c r="BA19" s="31">
        <v>2044</v>
      </c>
      <c r="BB19" s="31">
        <v>2045</v>
      </c>
      <c r="BC19" s="31">
        <v>2046</v>
      </c>
      <c r="BD19" s="31">
        <v>2047</v>
      </c>
      <c r="BE19" s="31">
        <v>2048</v>
      </c>
      <c r="BF19" s="31">
        <v>2049</v>
      </c>
      <c r="BG19" s="31">
        <v>2050</v>
      </c>
      <c r="BH19" s="31">
        <v>2051</v>
      </c>
      <c r="BI19" s="31">
        <v>2052</v>
      </c>
      <c r="BJ19" s="31">
        <v>2053</v>
      </c>
      <c r="BK19" s="31">
        <v>2054</v>
      </c>
      <c r="BL19" s="31">
        <v>2055</v>
      </c>
      <c r="BM19" s="31">
        <v>2056</v>
      </c>
      <c r="BN19" s="31">
        <v>2057</v>
      </c>
      <c r="BO19" s="31">
        <v>2058</v>
      </c>
      <c r="BP19" s="31">
        <v>2059</v>
      </c>
      <c r="BQ19" s="31">
        <v>2060</v>
      </c>
      <c r="BR19" s="31">
        <v>2061</v>
      </c>
      <c r="BS19" s="31">
        <v>2062</v>
      </c>
      <c r="BT19" s="31">
        <v>2063</v>
      </c>
      <c r="BU19" s="31">
        <v>2064</v>
      </c>
      <c r="BV19" s="31">
        <v>2065</v>
      </c>
      <c r="BW19" s="31">
        <v>2066</v>
      </c>
      <c r="BX19" s="31">
        <v>2067</v>
      </c>
      <c r="BY19" s="31">
        <v>2068</v>
      </c>
      <c r="BZ19" s="31">
        <v>2069</v>
      </c>
      <c r="CA19" s="31">
        <v>2070</v>
      </c>
      <c r="CB19" s="31">
        <v>2071</v>
      </c>
      <c r="CC19" s="31">
        <v>2072</v>
      </c>
      <c r="CD19" s="31">
        <v>2073</v>
      </c>
      <c r="CE19" s="31">
        <v>2074</v>
      </c>
      <c r="CF19" s="31">
        <v>2075</v>
      </c>
      <c r="CG19" s="31">
        <v>2076</v>
      </c>
      <c r="CH19" s="31">
        <v>2077</v>
      </c>
      <c r="CI19" s="31">
        <v>2078</v>
      </c>
      <c r="CJ19" s="31">
        <v>2079</v>
      </c>
      <c r="CK19" s="31">
        <v>2080</v>
      </c>
    </row>
    <row r="20" spans="1:89">
      <c r="A20" s="76" t="s">
        <v>14</v>
      </c>
      <c r="B20" s="46"/>
      <c r="C20" s="46"/>
      <c r="D20" s="46"/>
      <c r="E20" s="46"/>
      <c r="F20" s="46"/>
      <c r="G20" s="46"/>
      <c r="H20" s="46"/>
      <c r="I20" s="46"/>
      <c r="J20" s="46"/>
      <c r="K20" s="46"/>
      <c r="L20" s="46"/>
      <c r="M20" s="46"/>
      <c r="N20" s="65"/>
      <c r="O20" s="65"/>
      <c r="P20" s="65"/>
      <c r="Q20" s="65"/>
      <c r="R20" s="65"/>
      <c r="S20" s="65"/>
      <c r="T20" s="65">
        <v>4</v>
      </c>
      <c r="U20" s="65"/>
      <c r="V20" s="65"/>
      <c r="W20" s="46"/>
      <c r="X20" s="46"/>
      <c r="Y20" s="46"/>
      <c r="Z20" s="47"/>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row>
    <row r="21" spans="1:89" s="7" customFormat="1">
      <c r="A21" s="62" t="s">
        <v>30</v>
      </c>
      <c r="B21" s="33"/>
      <c r="C21" s="33"/>
      <c r="D21" s="33"/>
      <c r="E21" s="33"/>
      <c r="F21" s="33"/>
      <c r="G21" s="33"/>
      <c r="H21" s="33"/>
      <c r="I21" s="33"/>
      <c r="J21" s="33"/>
      <c r="K21" s="33"/>
      <c r="L21" s="33"/>
      <c r="M21" s="33"/>
      <c r="N21" s="88"/>
      <c r="O21" s="88"/>
      <c r="P21" s="88"/>
      <c r="Q21" s="88"/>
      <c r="R21" s="88"/>
      <c r="S21" s="88"/>
      <c r="T21" s="88">
        <v>5</v>
      </c>
      <c r="U21" s="88"/>
      <c r="V21" s="88"/>
      <c r="W21" s="130"/>
      <c r="X21" s="254">
        <f>SUM(AA21:CK21)</f>
        <v>2499999.99999665</v>
      </c>
      <c r="Y21" s="33"/>
      <c r="Z21" s="20"/>
      <c r="AA21" s="311">
        <f>'PROJECT A'!AA98</f>
        <v>2499999.99999665</v>
      </c>
      <c r="AB21" s="311">
        <f>'PROJECT A'!AB98</f>
        <v>0</v>
      </c>
      <c r="AC21" s="311">
        <f>'PROJECT A'!AC98</f>
        <v>0</v>
      </c>
      <c r="AD21" s="311">
        <f>'PROJECT A'!AD98</f>
        <v>0</v>
      </c>
      <c r="AE21" s="311">
        <f>'PROJECT A'!AE98</f>
        <v>0</v>
      </c>
      <c r="AF21" s="311">
        <f>'PROJECT A'!AF98</f>
        <v>0</v>
      </c>
      <c r="AG21" s="311">
        <f>'PROJECT A'!AG98</f>
        <v>0</v>
      </c>
      <c r="AH21" s="311">
        <f>'PROJECT A'!AH98</f>
        <v>0</v>
      </c>
      <c r="AI21" s="311">
        <f>'PROJECT A'!AI98</f>
        <v>0</v>
      </c>
      <c r="AJ21" s="311">
        <f>'PROJECT A'!AJ98</f>
        <v>0</v>
      </c>
      <c r="AK21" s="311">
        <f>'PROJECT A'!AK98</f>
        <v>0</v>
      </c>
      <c r="AL21" s="311">
        <f>'PROJECT A'!AL98</f>
        <v>0</v>
      </c>
      <c r="AM21" s="311">
        <f>'PROJECT A'!AM98</f>
        <v>0</v>
      </c>
      <c r="AN21" s="311">
        <f>'PROJECT A'!AN98</f>
        <v>0</v>
      </c>
      <c r="AO21" s="311">
        <f>'PROJECT A'!AO98</f>
        <v>0</v>
      </c>
      <c r="AP21" s="311">
        <f>'PROJECT A'!AP98</f>
        <v>0</v>
      </c>
      <c r="AQ21" s="311">
        <f>'PROJECT A'!AQ98</f>
        <v>0</v>
      </c>
      <c r="AR21" s="311">
        <f>'PROJECT A'!AR98</f>
        <v>0</v>
      </c>
      <c r="AS21" s="311">
        <f>'PROJECT A'!AS98</f>
        <v>0</v>
      </c>
      <c r="AT21" s="311">
        <f>'PROJECT A'!AT98</f>
        <v>0</v>
      </c>
      <c r="AU21" s="311">
        <f>'PROJECT A'!AU98</f>
        <v>0</v>
      </c>
      <c r="AV21" s="311">
        <f>'PROJECT A'!AV98</f>
        <v>0</v>
      </c>
      <c r="AW21" s="311">
        <f>'PROJECT A'!AW98</f>
        <v>0</v>
      </c>
      <c r="AX21" s="311">
        <f>'PROJECT A'!AX98</f>
        <v>0</v>
      </c>
      <c r="AY21" s="311">
        <f>'PROJECT A'!AY98</f>
        <v>0</v>
      </c>
      <c r="AZ21" s="311">
        <f>'PROJECT A'!AZ98</f>
        <v>0</v>
      </c>
      <c r="BA21" s="311">
        <f>'PROJECT A'!BA98</f>
        <v>0</v>
      </c>
      <c r="BB21" s="311">
        <f>'PROJECT A'!BB98</f>
        <v>0</v>
      </c>
      <c r="BC21" s="311">
        <f>'PROJECT A'!BC98</f>
        <v>0</v>
      </c>
      <c r="BD21" s="311">
        <f>'PROJECT A'!BD98</f>
        <v>0</v>
      </c>
      <c r="BE21" s="311">
        <f>'PROJECT A'!BE98</f>
        <v>0</v>
      </c>
      <c r="BF21" s="311">
        <f>'PROJECT A'!BF98</f>
        <v>0</v>
      </c>
      <c r="BG21" s="311">
        <f>'PROJECT A'!BG98</f>
        <v>0</v>
      </c>
      <c r="BH21" s="311">
        <f>'PROJECT A'!BH98</f>
        <v>0</v>
      </c>
      <c r="BI21" s="311">
        <f>'PROJECT A'!BI98</f>
        <v>0</v>
      </c>
      <c r="BJ21" s="311">
        <f>'PROJECT A'!BJ98</f>
        <v>0</v>
      </c>
      <c r="BK21" s="311">
        <f>'PROJECT A'!BK98</f>
        <v>0</v>
      </c>
      <c r="BL21" s="311">
        <f>'PROJECT A'!BL98</f>
        <v>0</v>
      </c>
      <c r="BM21" s="311">
        <f>'PROJECT A'!BM98</f>
        <v>0</v>
      </c>
      <c r="BN21" s="311">
        <f>'PROJECT A'!BN98</f>
        <v>0</v>
      </c>
      <c r="BO21" s="311">
        <f>'PROJECT A'!BO98</f>
        <v>0</v>
      </c>
      <c r="BP21" s="311">
        <f>'PROJECT A'!BP98</f>
        <v>0</v>
      </c>
      <c r="BQ21" s="311">
        <f>'PROJECT A'!BQ98</f>
        <v>0</v>
      </c>
      <c r="BR21" s="311">
        <f>'PROJECT A'!BR98</f>
        <v>0</v>
      </c>
      <c r="BS21" s="311">
        <f>'PROJECT A'!BS98</f>
        <v>0</v>
      </c>
      <c r="BT21" s="311">
        <f>'PROJECT A'!BT98</f>
        <v>0</v>
      </c>
      <c r="BU21" s="311">
        <f>'PROJECT A'!BU98</f>
        <v>0</v>
      </c>
      <c r="BV21" s="311">
        <f>'PROJECT A'!BV98</f>
        <v>0</v>
      </c>
      <c r="BW21" s="311">
        <f>'PROJECT A'!BW98</f>
        <v>0</v>
      </c>
      <c r="BX21" s="311">
        <f>'PROJECT A'!BX98</f>
        <v>0</v>
      </c>
      <c r="BY21" s="311">
        <f>'PROJECT A'!BY98</f>
        <v>0</v>
      </c>
      <c r="BZ21" s="311">
        <f>'PROJECT A'!BZ98</f>
        <v>0</v>
      </c>
      <c r="CA21" s="311">
        <f>'PROJECT A'!CA98</f>
        <v>0</v>
      </c>
      <c r="CB21" s="311">
        <f>'PROJECT A'!CB98</f>
        <v>0</v>
      </c>
      <c r="CC21" s="311">
        <f>'PROJECT A'!CC98</f>
        <v>0</v>
      </c>
      <c r="CD21" s="311">
        <f>'PROJECT A'!CD98</f>
        <v>0</v>
      </c>
      <c r="CE21" s="311">
        <f>'PROJECT A'!CE98</f>
        <v>0</v>
      </c>
      <c r="CF21" s="311">
        <f>'PROJECT A'!CF98</f>
        <v>0</v>
      </c>
      <c r="CG21" s="311">
        <f>'PROJECT A'!CG98</f>
        <v>0</v>
      </c>
      <c r="CH21" s="311">
        <f>'PROJECT A'!CH98</f>
        <v>0</v>
      </c>
      <c r="CI21" s="311">
        <f>'PROJECT A'!CI98</f>
        <v>0</v>
      </c>
      <c r="CJ21" s="311">
        <f>'PROJECT A'!CJ98</f>
        <v>0</v>
      </c>
      <c r="CK21" s="311">
        <f>'PROJECT A'!CK98</f>
        <v>0</v>
      </c>
    </row>
    <row r="22" spans="1:89" s="7" customFormat="1">
      <c r="A22" s="62" t="s">
        <v>31</v>
      </c>
      <c r="B22" s="33"/>
      <c r="C22" s="33"/>
      <c r="D22" s="33"/>
      <c r="E22" s="33"/>
      <c r="F22" s="33"/>
      <c r="G22" s="33"/>
      <c r="H22" s="33"/>
      <c r="I22" s="33"/>
      <c r="J22" s="33"/>
      <c r="K22" s="33"/>
      <c r="L22" s="33"/>
      <c r="M22" s="33"/>
      <c r="N22" s="88"/>
      <c r="O22" s="88"/>
      <c r="P22" s="88"/>
      <c r="Q22" s="88"/>
      <c r="R22" s="88"/>
      <c r="S22" s="88"/>
      <c r="T22" s="88">
        <v>6</v>
      </c>
      <c r="U22" s="88"/>
      <c r="V22" s="88"/>
      <c r="W22" s="130"/>
      <c r="X22" s="254">
        <f>SUM(AA22:CK22)</f>
        <v>2500000.0008437503</v>
      </c>
      <c r="Y22" s="33"/>
      <c r="Z22" s="20"/>
      <c r="AA22" s="311">
        <f>'PROJECT B'!AA98</f>
        <v>2500000.0008437503</v>
      </c>
      <c r="AB22" s="311">
        <f>'PROJECT B'!AB98</f>
        <v>0</v>
      </c>
      <c r="AC22" s="311">
        <f>'PROJECT B'!AC98</f>
        <v>0</v>
      </c>
      <c r="AD22" s="311">
        <f>'PROJECT B'!AD98</f>
        <v>0</v>
      </c>
      <c r="AE22" s="311">
        <f>'PROJECT B'!AE98</f>
        <v>0</v>
      </c>
      <c r="AF22" s="311">
        <f>'PROJECT B'!AF98</f>
        <v>0</v>
      </c>
      <c r="AG22" s="311">
        <f>'PROJECT B'!AG98</f>
        <v>0</v>
      </c>
      <c r="AH22" s="311">
        <f>'PROJECT B'!AH98</f>
        <v>0</v>
      </c>
      <c r="AI22" s="311">
        <f>'PROJECT B'!AI98</f>
        <v>0</v>
      </c>
      <c r="AJ22" s="311">
        <f>'PROJECT B'!AJ98</f>
        <v>0</v>
      </c>
      <c r="AK22" s="311">
        <f>'PROJECT B'!AK98</f>
        <v>0</v>
      </c>
      <c r="AL22" s="311">
        <f>'PROJECT B'!AL98</f>
        <v>0</v>
      </c>
      <c r="AM22" s="311">
        <f>'PROJECT B'!AM98</f>
        <v>0</v>
      </c>
      <c r="AN22" s="311">
        <f>'PROJECT B'!AN98</f>
        <v>0</v>
      </c>
      <c r="AO22" s="311">
        <f>'PROJECT B'!AO98</f>
        <v>0</v>
      </c>
      <c r="AP22" s="311">
        <f>'PROJECT B'!AP98</f>
        <v>0</v>
      </c>
      <c r="AQ22" s="311">
        <f>'PROJECT B'!AQ98</f>
        <v>0</v>
      </c>
      <c r="AR22" s="311">
        <f>'PROJECT B'!AR98</f>
        <v>0</v>
      </c>
      <c r="AS22" s="311">
        <f>'PROJECT B'!AS98</f>
        <v>0</v>
      </c>
      <c r="AT22" s="311">
        <f>'PROJECT B'!AT98</f>
        <v>0</v>
      </c>
      <c r="AU22" s="311">
        <f>'PROJECT B'!AU98</f>
        <v>0</v>
      </c>
      <c r="AV22" s="311">
        <f>'PROJECT B'!AV98</f>
        <v>0</v>
      </c>
      <c r="AW22" s="311">
        <f>'PROJECT B'!AW98</f>
        <v>0</v>
      </c>
      <c r="AX22" s="311">
        <f>'PROJECT B'!AX98</f>
        <v>0</v>
      </c>
      <c r="AY22" s="311">
        <f>'PROJECT B'!AY98</f>
        <v>0</v>
      </c>
      <c r="AZ22" s="311">
        <f>'PROJECT B'!AZ98</f>
        <v>0</v>
      </c>
      <c r="BA22" s="311">
        <f>'PROJECT B'!BA98</f>
        <v>0</v>
      </c>
      <c r="BB22" s="311">
        <f>'PROJECT B'!BB98</f>
        <v>0</v>
      </c>
      <c r="BC22" s="311">
        <f>'PROJECT B'!BC98</f>
        <v>0</v>
      </c>
      <c r="BD22" s="311">
        <f>'PROJECT B'!BD98</f>
        <v>0</v>
      </c>
      <c r="BE22" s="311">
        <f>'PROJECT B'!BE98</f>
        <v>0</v>
      </c>
      <c r="BF22" s="311">
        <f>'PROJECT B'!BF98</f>
        <v>0</v>
      </c>
      <c r="BG22" s="311">
        <f>'PROJECT B'!BG98</f>
        <v>0</v>
      </c>
      <c r="BH22" s="311">
        <f>'PROJECT B'!BH98</f>
        <v>0</v>
      </c>
      <c r="BI22" s="311">
        <f>'PROJECT B'!BI98</f>
        <v>0</v>
      </c>
      <c r="BJ22" s="311">
        <f>'PROJECT B'!BJ98</f>
        <v>0</v>
      </c>
      <c r="BK22" s="311">
        <f>'PROJECT B'!BK98</f>
        <v>0</v>
      </c>
      <c r="BL22" s="311">
        <f>'PROJECT B'!BL98</f>
        <v>0</v>
      </c>
      <c r="BM22" s="311">
        <f>'PROJECT B'!BM98</f>
        <v>0</v>
      </c>
      <c r="BN22" s="311">
        <f>'PROJECT B'!BN98</f>
        <v>0</v>
      </c>
      <c r="BO22" s="311">
        <f>'PROJECT B'!BO98</f>
        <v>0</v>
      </c>
      <c r="BP22" s="311">
        <f>'PROJECT B'!BP98</f>
        <v>0</v>
      </c>
      <c r="BQ22" s="311">
        <f>'PROJECT B'!BQ98</f>
        <v>0</v>
      </c>
      <c r="BR22" s="311">
        <f>'PROJECT B'!BR98</f>
        <v>0</v>
      </c>
      <c r="BS22" s="311">
        <f>'PROJECT B'!BS98</f>
        <v>0</v>
      </c>
      <c r="BT22" s="311">
        <f>'PROJECT B'!BT98</f>
        <v>0</v>
      </c>
      <c r="BU22" s="311">
        <f>'PROJECT B'!BU98</f>
        <v>0</v>
      </c>
      <c r="BV22" s="311">
        <f>'PROJECT B'!BV98</f>
        <v>0</v>
      </c>
      <c r="BW22" s="311">
        <f>'PROJECT B'!BW98</f>
        <v>0</v>
      </c>
      <c r="BX22" s="311">
        <f>'PROJECT B'!BX98</f>
        <v>0</v>
      </c>
      <c r="BY22" s="311">
        <f>'PROJECT B'!BY98</f>
        <v>0</v>
      </c>
      <c r="BZ22" s="311">
        <f>'PROJECT B'!BZ98</f>
        <v>0</v>
      </c>
      <c r="CA22" s="311">
        <f>'PROJECT B'!CA98</f>
        <v>0</v>
      </c>
      <c r="CB22" s="311">
        <f>'PROJECT B'!CB98</f>
        <v>0</v>
      </c>
      <c r="CC22" s="311">
        <f>'PROJECT B'!CC98</f>
        <v>0</v>
      </c>
      <c r="CD22" s="311">
        <f>'PROJECT B'!CD98</f>
        <v>0</v>
      </c>
      <c r="CE22" s="311">
        <f>'PROJECT B'!CE98</f>
        <v>0</v>
      </c>
      <c r="CF22" s="311">
        <f>'PROJECT B'!CF98</f>
        <v>0</v>
      </c>
      <c r="CG22" s="311">
        <f>'PROJECT B'!CG98</f>
        <v>0</v>
      </c>
      <c r="CH22" s="311">
        <f>'PROJECT B'!CH98</f>
        <v>0</v>
      </c>
      <c r="CI22" s="311">
        <f>'PROJECT B'!CI98</f>
        <v>0</v>
      </c>
      <c r="CJ22" s="311">
        <f>'PROJECT B'!CJ98</f>
        <v>0</v>
      </c>
      <c r="CK22" s="311">
        <f>'PROJECT B'!CK98</f>
        <v>0</v>
      </c>
    </row>
    <row r="23" spans="1:89" s="7" customFormat="1">
      <c r="A23" s="62" t="s">
        <v>32</v>
      </c>
      <c r="B23" s="33"/>
      <c r="C23" s="33"/>
      <c r="D23" s="33"/>
      <c r="E23" s="33"/>
      <c r="F23" s="33"/>
      <c r="G23" s="33"/>
      <c r="H23" s="33"/>
      <c r="I23" s="33"/>
      <c r="J23" s="33"/>
      <c r="K23" s="33"/>
      <c r="L23" s="33"/>
      <c r="M23" s="33"/>
      <c r="N23" s="88"/>
      <c r="O23" s="88"/>
      <c r="P23" s="88"/>
      <c r="Q23" s="88"/>
      <c r="R23" s="88"/>
      <c r="S23" s="88"/>
      <c r="T23" s="88">
        <v>7</v>
      </c>
      <c r="U23" s="88"/>
      <c r="V23" s="88"/>
      <c r="W23" s="130"/>
      <c r="X23" s="254">
        <f>SUM(AA23:CK23)</f>
        <v>2499999.9994912501</v>
      </c>
      <c r="Y23" s="33"/>
      <c r="Z23" s="20"/>
      <c r="AA23" s="311">
        <f>'PROJECT C'!AA98</f>
        <v>0</v>
      </c>
      <c r="AB23" s="311">
        <f>'PROJECT C'!AB98</f>
        <v>2499999.9994912501</v>
      </c>
      <c r="AC23" s="311">
        <f>'PROJECT C'!AC98</f>
        <v>0</v>
      </c>
      <c r="AD23" s="311">
        <f>'PROJECT C'!AD98</f>
        <v>0</v>
      </c>
      <c r="AE23" s="311">
        <f>'PROJECT C'!AE98</f>
        <v>0</v>
      </c>
      <c r="AF23" s="311">
        <f>'PROJECT C'!AF98</f>
        <v>0</v>
      </c>
      <c r="AG23" s="311">
        <f>'PROJECT C'!AG98</f>
        <v>0</v>
      </c>
      <c r="AH23" s="311">
        <f>'PROJECT C'!AH98</f>
        <v>0</v>
      </c>
      <c r="AI23" s="311">
        <f>'PROJECT C'!AI98</f>
        <v>0</v>
      </c>
      <c r="AJ23" s="311">
        <f>'PROJECT C'!AJ98</f>
        <v>0</v>
      </c>
      <c r="AK23" s="311">
        <f>'PROJECT C'!AK98</f>
        <v>0</v>
      </c>
      <c r="AL23" s="311">
        <f>'PROJECT C'!AL98</f>
        <v>0</v>
      </c>
      <c r="AM23" s="311">
        <f>'PROJECT C'!AM98</f>
        <v>0</v>
      </c>
      <c r="AN23" s="311">
        <f>'PROJECT C'!AN98</f>
        <v>0</v>
      </c>
      <c r="AO23" s="311">
        <f>'PROJECT C'!AO98</f>
        <v>0</v>
      </c>
      <c r="AP23" s="311">
        <f>'PROJECT C'!AP98</f>
        <v>0</v>
      </c>
      <c r="AQ23" s="311">
        <f>'PROJECT C'!AQ98</f>
        <v>0</v>
      </c>
      <c r="AR23" s="311">
        <f>'PROJECT C'!AR98</f>
        <v>0</v>
      </c>
      <c r="AS23" s="311">
        <f>'PROJECT C'!AS98</f>
        <v>0</v>
      </c>
      <c r="AT23" s="311">
        <f>'PROJECT C'!AT98</f>
        <v>0</v>
      </c>
      <c r="AU23" s="311">
        <f>'PROJECT C'!AU98</f>
        <v>0</v>
      </c>
      <c r="AV23" s="311">
        <f>'PROJECT C'!AV98</f>
        <v>0</v>
      </c>
      <c r="AW23" s="311">
        <f>'PROJECT C'!AW98</f>
        <v>0</v>
      </c>
      <c r="AX23" s="311">
        <f>'PROJECT C'!AX98</f>
        <v>0</v>
      </c>
      <c r="AY23" s="311">
        <f>'PROJECT C'!AY98</f>
        <v>0</v>
      </c>
      <c r="AZ23" s="311">
        <f>'PROJECT C'!AZ98</f>
        <v>0</v>
      </c>
      <c r="BA23" s="311">
        <f>'PROJECT C'!BA98</f>
        <v>0</v>
      </c>
      <c r="BB23" s="311">
        <f>'PROJECT C'!BB98</f>
        <v>0</v>
      </c>
      <c r="BC23" s="311">
        <f>'PROJECT C'!BC98</f>
        <v>0</v>
      </c>
      <c r="BD23" s="311">
        <f>'PROJECT C'!BD98</f>
        <v>0</v>
      </c>
      <c r="BE23" s="311">
        <f>'PROJECT C'!BE98</f>
        <v>0</v>
      </c>
      <c r="BF23" s="311">
        <f>'PROJECT C'!BF98</f>
        <v>0</v>
      </c>
      <c r="BG23" s="311">
        <f>'PROJECT C'!BG98</f>
        <v>0</v>
      </c>
      <c r="BH23" s="311">
        <f>'PROJECT C'!BH98</f>
        <v>0</v>
      </c>
      <c r="BI23" s="311">
        <f>'PROJECT C'!BI98</f>
        <v>0</v>
      </c>
      <c r="BJ23" s="311">
        <f>'PROJECT C'!BJ98</f>
        <v>0</v>
      </c>
      <c r="BK23" s="311">
        <f>'PROJECT C'!BK98</f>
        <v>0</v>
      </c>
      <c r="BL23" s="311">
        <f>'PROJECT C'!BL98</f>
        <v>0</v>
      </c>
      <c r="BM23" s="311">
        <f>'PROJECT C'!BM98</f>
        <v>0</v>
      </c>
      <c r="BN23" s="311">
        <f>'PROJECT C'!BN98</f>
        <v>0</v>
      </c>
      <c r="BO23" s="311">
        <f>'PROJECT C'!BO98</f>
        <v>0</v>
      </c>
      <c r="BP23" s="311">
        <f>'PROJECT C'!BP98</f>
        <v>0</v>
      </c>
      <c r="BQ23" s="311">
        <f>'PROJECT C'!BQ98</f>
        <v>0</v>
      </c>
      <c r="BR23" s="311">
        <f>'PROJECT C'!BR98</f>
        <v>0</v>
      </c>
      <c r="BS23" s="311">
        <f>'PROJECT C'!BS98</f>
        <v>0</v>
      </c>
      <c r="BT23" s="311">
        <f>'PROJECT C'!BT98</f>
        <v>0</v>
      </c>
      <c r="BU23" s="311">
        <f>'PROJECT C'!BU98</f>
        <v>0</v>
      </c>
      <c r="BV23" s="311">
        <f>'PROJECT C'!BV98</f>
        <v>0</v>
      </c>
      <c r="BW23" s="311">
        <f>'PROJECT C'!BW98</f>
        <v>0</v>
      </c>
      <c r="BX23" s="311">
        <f>'PROJECT C'!BX98</f>
        <v>0</v>
      </c>
      <c r="BY23" s="311">
        <f>'PROJECT C'!BY98</f>
        <v>0</v>
      </c>
      <c r="BZ23" s="311">
        <f>'PROJECT C'!BZ98</f>
        <v>0</v>
      </c>
      <c r="CA23" s="311">
        <f>'PROJECT C'!CA98</f>
        <v>0</v>
      </c>
      <c r="CB23" s="311">
        <f>'PROJECT C'!CB98</f>
        <v>0</v>
      </c>
      <c r="CC23" s="311">
        <f>'PROJECT C'!CC98</f>
        <v>0</v>
      </c>
      <c r="CD23" s="311">
        <f>'PROJECT C'!CD98</f>
        <v>0</v>
      </c>
      <c r="CE23" s="311">
        <f>'PROJECT C'!CE98</f>
        <v>0</v>
      </c>
      <c r="CF23" s="311">
        <f>'PROJECT C'!CF98</f>
        <v>0</v>
      </c>
      <c r="CG23" s="311">
        <f>'PROJECT C'!CG98</f>
        <v>0</v>
      </c>
      <c r="CH23" s="311">
        <f>'PROJECT C'!CH98</f>
        <v>0</v>
      </c>
      <c r="CI23" s="311">
        <f>'PROJECT C'!CI98</f>
        <v>0</v>
      </c>
      <c r="CJ23" s="311">
        <f>'PROJECT C'!CJ98</f>
        <v>0</v>
      </c>
      <c r="CK23" s="311">
        <f>'PROJECT C'!CK98</f>
        <v>0</v>
      </c>
    </row>
    <row r="24" spans="1:89" s="7" customFormat="1">
      <c r="A24" s="62" t="s">
        <v>33</v>
      </c>
      <c r="B24" s="33"/>
      <c r="C24" s="33"/>
      <c r="D24" s="33"/>
      <c r="E24" s="33"/>
      <c r="F24" s="33"/>
      <c r="G24" s="33"/>
      <c r="H24" s="33"/>
      <c r="I24" s="33"/>
      <c r="J24" s="33"/>
      <c r="K24" s="33"/>
      <c r="L24" s="33"/>
      <c r="M24" s="33"/>
      <c r="N24" s="88"/>
      <c r="O24" s="88"/>
      <c r="P24" s="88"/>
      <c r="Q24" s="88"/>
      <c r="R24" s="88"/>
      <c r="S24" s="88"/>
      <c r="T24" s="88">
        <v>8</v>
      </c>
      <c r="U24" s="88"/>
      <c r="V24" s="88"/>
      <c r="W24" s="130"/>
      <c r="X24" s="254">
        <f>SUM(AA24:CK24)</f>
        <v>2500000.0001828801</v>
      </c>
      <c r="Y24" s="33"/>
      <c r="Z24" s="20"/>
      <c r="AA24" s="311">
        <f>'PROJECT D'!AA98</f>
        <v>0</v>
      </c>
      <c r="AB24" s="311">
        <f>'PROJECT D'!AB98</f>
        <v>2500000.0001828801</v>
      </c>
      <c r="AC24" s="311">
        <f>'PROJECT D'!AC98</f>
        <v>0</v>
      </c>
      <c r="AD24" s="311">
        <f>'PROJECT D'!AD98</f>
        <v>0</v>
      </c>
      <c r="AE24" s="311">
        <f>'PROJECT D'!AE98</f>
        <v>0</v>
      </c>
      <c r="AF24" s="311">
        <f>'PROJECT D'!AF98</f>
        <v>0</v>
      </c>
      <c r="AG24" s="311">
        <f>'PROJECT D'!AG98</f>
        <v>0</v>
      </c>
      <c r="AH24" s="311">
        <f>'PROJECT D'!AH98</f>
        <v>0</v>
      </c>
      <c r="AI24" s="311">
        <f>'PROJECT D'!AI98</f>
        <v>0</v>
      </c>
      <c r="AJ24" s="311">
        <f>'PROJECT D'!AJ98</f>
        <v>0</v>
      </c>
      <c r="AK24" s="311">
        <f>'PROJECT D'!AK98</f>
        <v>0</v>
      </c>
      <c r="AL24" s="311">
        <f>'PROJECT D'!AL98</f>
        <v>0</v>
      </c>
      <c r="AM24" s="311">
        <f>'PROJECT D'!AM98</f>
        <v>0</v>
      </c>
      <c r="AN24" s="311">
        <f>'PROJECT D'!AN98</f>
        <v>0</v>
      </c>
      <c r="AO24" s="311">
        <f>'PROJECT D'!AO98</f>
        <v>0</v>
      </c>
      <c r="AP24" s="311">
        <f>'PROJECT D'!AP98</f>
        <v>0</v>
      </c>
      <c r="AQ24" s="311">
        <f>'PROJECT D'!AQ98</f>
        <v>0</v>
      </c>
      <c r="AR24" s="311">
        <f>'PROJECT D'!AR98</f>
        <v>0</v>
      </c>
      <c r="AS24" s="311">
        <f>'PROJECT D'!AS98</f>
        <v>0</v>
      </c>
      <c r="AT24" s="311">
        <f>'PROJECT D'!AT98</f>
        <v>0</v>
      </c>
      <c r="AU24" s="311">
        <f>'PROJECT D'!AU98</f>
        <v>0</v>
      </c>
      <c r="AV24" s="311">
        <f>'PROJECT D'!AV98</f>
        <v>0</v>
      </c>
      <c r="AW24" s="311">
        <f>'PROJECT D'!AW98</f>
        <v>0</v>
      </c>
      <c r="AX24" s="311">
        <f>'PROJECT D'!AX98</f>
        <v>0</v>
      </c>
      <c r="AY24" s="311">
        <f>'PROJECT D'!AY98</f>
        <v>0</v>
      </c>
      <c r="AZ24" s="311">
        <f>'PROJECT D'!AZ98</f>
        <v>0</v>
      </c>
      <c r="BA24" s="311">
        <f>'PROJECT D'!BA98</f>
        <v>0</v>
      </c>
      <c r="BB24" s="311">
        <f>'PROJECT D'!BB98</f>
        <v>0</v>
      </c>
      <c r="BC24" s="311">
        <f>'PROJECT D'!BC98</f>
        <v>0</v>
      </c>
      <c r="BD24" s="311">
        <f>'PROJECT D'!BD98</f>
        <v>0</v>
      </c>
      <c r="BE24" s="311">
        <f>'PROJECT D'!BE98</f>
        <v>0</v>
      </c>
      <c r="BF24" s="311">
        <f>'PROJECT D'!BF98</f>
        <v>0</v>
      </c>
      <c r="BG24" s="311">
        <f>'PROJECT D'!BG98</f>
        <v>0</v>
      </c>
      <c r="BH24" s="311">
        <f>'PROJECT D'!BH98</f>
        <v>0</v>
      </c>
      <c r="BI24" s="311">
        <f>'PROJECT D'!BI98</f>
        <v>0</v>
      </c>
      <c r="BJ24" s="311">
        <f>'PROJECT D'!BJ98</f>
        <v>0</v>
      </c>
      <c r="BK24" s="311">
        <f>'PROJECT D'!BK98</f>
        <v>0</v>
      </c>
      <c r="BL24" s="311">
        <f>'PROJECT D'!BL98</f>
        <v>0</v>
      </c>
      <c r="BM24" s="311">
        <f>'PROJECT D'!BM98</f>
        <v>0</v>
      </c>
      <c r="BN24" s="311">
        <f>'PROJECT D'!BN98</f>
        <v>0</v>
      </c>
      <c r="BO24" s="311">
        <f>'PROJECT D'!BO98</f>
        <v>0</v>
      </c>
      <c r="BP24" s="311">
        <f>'PROJECT D'!BP98</f>
        <v>0</v>
      </c>
      <c r="BQ24" s="311">
        <f>'PROJECT D'!BQ98</f>
        <v>0</v>
      </c>
      <c r="BR24" s="311">
        <f>'PROJECT D'!BR98</f>
        <v>0</v>
      </c>
      <c r="BS24" s="311">
        <f>'PROJECT D'!BS98</f>
        <v>0</v>
      </c>
      <c r="BT24" s="311">
        <f>'PROJECT D'!BT98</f>
        <v>0</v>
      </c>
      <c r="BU24" s="311">
        <f>'PROJECT D'!BU98</f>
        <v>0</v>
      </c>
      <c r="BV24" s="311">
        <f>'PROJECT D'!BV98</f>
        <v>0</v>
      </c>
      <c r="BW24" s="311">
        <f>'PROJECT D'!BW98</f>
        <v>0</v>
      </c>
      <c r="BX24" s="311">
        <f>'PROJECT D'!BX98</f>
        <v>0</v>
      </c>
      <c r="BY24" s="311">
        <f>'PROJECT D'!BY98</f>
        <v>0</v>
      </c>
      <c r="BZ24" s="311">
        <f>'PROJECT D'!BZ98</f>
        <v>0</v>
      </c>
      <c r="CA24" s="311">
        <f>'PROJECT D'!CA98</f>
        <v>0</v>
      </c>
      <c r="CB24" s="311">
        <f>'PROJECT D'!CB98</f>
        <v>0</v>
      </c>
      <c r="CC24" s="311">
        <f>'PROJECT D'!CC98</f>
        <v>0</v>
      </c>
      <c r="CD24" s="311">
        <f>'PROJECT D'!CD98</f>
        <v>0</v>
      </c>
      <c r="CE24" s="311">
        <f>'PROJECT D'!CE98</f>
        <v>0</v>
      </c>
      <c r="CF24" s="311">
        <f>'PROJECT D'!CF98</f>
        <v>0</v>
      </c>
      <c r="CG24" s="311">
        <f>'PROJECT D'!CG98</f>
        <v>0</v>
      </c>
      <c r="CH24" s="311">
        <f>'PROJECT D'!CH98</f>
        <v>0</v>
      </c>
      <c r="CI24" s="311">
        <f>'PROJECT D'!CI98</f>
        <v>0</v>
      </c>
      <c r="CJ24" s="311">
        <f>'PROJECT D'!CJ98</f>
        <v>0</v>
      </c>
      <c r="CK24" s="311">
        <f>'PROJECT D'!CK98</f>
        <v>0</v>
      </c>
    </row>
    <row r="25" spans="1:89" s="7" customFormat="1">
      <c r="A25" s="62" t="s">
        <v>34</v>
      </c>
      <c r="B25" s="33"/>
      <c r="C25" s="33"/>
      <c r="D25" s="33"/>
      <c r="E25" s="33"/>
      <c r="F25" s="33"/>
      <c r="G25" s="33"/>
      <c r="H25" s="33"/>
      <c r="I25" s="33"/>
      <c r="J25" s="33"/>
      <c r="K25" s="33"/>
      <c r="L25" s="33"/>
      <c r="M25" s="33"/>
      <c r="N25" s="88"/>
      <c r="O25" s="88"/>
      <c r="P25" s="88"/>
      <c r="Q25" s="88"/>
      <c r="R25" s="88"/>
      <c r="S25" s="88"/>
      <c r="T25" s="88">
        <v>9</v>
      </c>
      <c r="U25" s="88"/>
      <c r="V25" s="88"/>
      <c r="W25" s="130"/>
      <c r="X25" s="254">
        <f>SUM(AA25:CK25)</f>
        <v>2500000.0006750003</v>
      </c>
      <c r="Y25" s="33"/>
      <c r="Z25" s="20"/>
      <c r="AA25" s="311">
        <f>'PROJECT E'!AA98</f>
        <v>0</v>
      </c>
      <c r="AB25" s="311">
        <f>'PROJECT E'!AB98</f>
        <v>2500000.0006750003</v>
      </c>
      <c r="AC25" s="311">
        <f>'PROJECT E'!AC98</f>
        <v>0</v>
      </c>
      <c r="AD25" s="311">
        <f>'PROJECT E'!AD98</f>
        <v>0</v>
      </c>
      <c r="AE25" s="311">
        <f>'PROJECT E'!AE98</f>
        <v>0</v>
      </c>
      <c r="AF25" s="311">
        <f>'PROJECT E'!AF98</f>
        <v>0</v>
      </c>
      <c r="AG25" s="311">
        <f>'PROJECT E'!AG98</f>
        <v>0</v>
      </c>
      <c r="AH25" s="311">
        <f>'PROJECT E'!AH98</f>
        <v>0</v>
      </c>
      <c r="AI25" s="311">
        <f>'PROJECT E'!AI98</f>
        <v>0</v>
      </c>
      <c r="AJ25" s="311">
        <f>'PROJECT E'!AJ98</f>
        <v>0</v>
      </c>
      <c r="AK25" s="311">
        <f>'PROJECT E'!AK98</f>
        <v>0</v>
      </c>
      <c r="AL25" s="311">
        <f>'PROJECT E'!AL98</f>
        <v>0</v>
      </c>
      <c r="AM25" s="311">
        <f>'PROJECT E'!AM98</f>
        <v>0</v>
      </c>
      <c r="AN25" s="311">
        <f>'PROJECT E'!AN98</f>
        <v>0</v>
      </c>
      <c r="AO25" s="311">
        <f>'PROJECT E'!AO98</f>
        <v>0</v>
      </c>
      <c r="AP25" s="311">
        <f>'PROJECT E'!AP98</f>
        <v>0</v>
      </c>
      <c r="AQ25" s="311">
        <f>'PROJECT E'!AQ98</f>
        <v>0</v>
      </c>
      <c r="AR25" s="311">
        <f>'PROJECT E'!AR98</f>
        <v>0</v>
      </c>
      <c r="AS25" s="311">
        <f>'PROJECT E'!AS98</f>
        <v>0</v>
      </c>
      <c r="AT25" s="311">
        <f>'PROJECT E'!AT98</f>
        <v>0</v>
      </c>
      <c r="AU25" s="311">
        <f>'PROJECT E'!AU98</f>
        <v>0</v>
      </c>
      <c r="AV25" s="311">
        <f>'PROJECT E'!AV98</f>
        <v>0</v>
      </c>
      <c r="AW25" s="311">
        <f>'PROJECT E'!AW98</f>
        <v>0</v>
      </c>
      <c r="AX25" s="311">
        <f>'PROJECT E'!AX98</f>
        <v>0</v>
      </c>
      <c r="AY25" s="311">
        <f>'PROJECT E'!AY98</f>
        <v>0</v>
      </c>
      <c r="AZ25" s="311">
        <f>'PROJECT E'!AZ98</f>
        <v>0</v>
      </c>
      <c r="BA25" s="311">
        <f>'PROJECT E'!BA98</f>
        <v>0</v>
      </c>
      <c r="BB25" s="311">
        <f>'PROJECT E'!BB98</f>
        <v>0</v>
      </c>
      <c r="BC25" s="311">
        <f>'PROJECT E'!BC98</f>
        <v>0</v>
      </c>
      <c r="BD25" s="311">
        <f>'PROJECT E'!BD98</f>
        <v>0</v>
      </c>
      <c r="BE25" s="311">
        <f>'PROJECT E'!BE98</f>
        <v>0</v>
      </c>
      <c r="BF25" s="311">
        <f>'PROJECT E'!BF98</f>
        <v>0</v>
      </c>
      <c r="BG25" s="311">
        <f>'PROJECT E'!BG98</f>
        <v>0</v>
      </c>
      <c r="BH25" s="311">
        <f>'PROJECT E'!BH98</f>
        <v>0</v>
      </c>
      <c r="BI25" s="311">
        <f>'PROJECT E'!BI98</f>
        <v>0</v>
      </c>
      <c r="BJ25" s="311">
        <f>'PROJECT E'!BJ98</f>
        <v>0</v>
      </c>
      <c r="BK25" s="311">
        <f>'PROJECT E'!BK98</f>
        <v>0</v>
      </c>
      <c r="BL25" s="311">
        <f>'PROJECT E'!BL98</f>
        <v>0</v>
      </c>
      <c r="BM25" s="311">
        <f>'PROJECT E'!BM98</f>
        <v>0</v>
      </c>
      <c r="BN25" s="311">
        <f>'PROJECT E'!BN98</f>
        <v>0</v>
      </c>
      <c r="BO25" s="311">
        <f>'PROJECT E'!BO98</f>
        <v>0</v>
      </c>
      <c r="BP25" s="311">
        <f>'PROJECT E'!BP98</f>
        <v>0</v>
      </c>
      <c r="BQ25" s="311">
        <f>'PROJECT E'!BQ98</f>
        <v>0</v>
      </c>
      <c r="BR25" s="311">
        <f>'PROJECT E'!BR98</f>
        <v>0</v>
      </c>
      <c r="BS25" s="311">
        <f>'PROJECT E'!BS98</f>
        <v>0</v>
      </c>
      <c r="BT25" s="311">
        <f>'PROJECT E'!BT98</f>
        <v>0</v>
      </c>
      <c r="BU25" s="311">
        <f>'PROJECT E'!BU98</f>
        <v>0</v>
      </c>
      <c r="BV25" s="311">
        <f>'PROJECT E'!BV98</f>
        <v>0</v>
      </c>
      <c r="BW25" s="311">
        <f>'PROJECT E'!BW98</f>
        <v>0</v>
      </c>
      <c r="BX25" s="311">
        <f>'PROJECT E'!BX98</f>
        <v>0</v>
      </c>
      <c r="BY25" s="311">
        <f>'PROJECT E'!BY98</f>
        <v>0</v>
      </c>
      <c r="BZ25" s="311">
        <f>'PROJECT E'!BZ98</f>
        <v>0</v>
      </c>
      <c r="CA25" s="311">
        <f>'PROJECT E'!CA98</f>
        <v>0</v>
      </c>
      <c r="CB25" s="311">
        <f>'PROJECT E'!CB98</f>
        <v>0</v>
      </c>
      <c r="CC25" s="311">
        <f>'PROJECT E'!CC98</f>
        <v>0</v>
      </c>
      <c r="CD25" s="311">
        <f>'PROJECT E'!CD98</f>
        <v>0</v>
      </c>
      <c r="CE25" s="311">
        <f>'PROJECT E'!CE98</f>
        <v>0</v>
      </c>
      <c r="CF25" s="311">
        <f>'PROJECT E'!CF98</f>
        <v>0</v>
      </c>
      <c r="CG25" s="311">
        <f>'PROJECT E'!CG98</f>
        <v>0</v>
      </c>
      <c r="CH25" s="311">
        <f>'PROJECT E'!CH98</f>
        <v>0</v>
      </c>
      <c r="CI25" s="311">
        <f>'PROJECT E'!CI98</f>
        <v>0</v>
      </c>
      <c r="CJ25" s="311">
        <f>'PROJECT E'!CJ98</f>
        <v>0</v>
      </c>
      <c r="CK25" s="311">
        <f>'PROJECT E'!CK98</f>
        <v>0</v>
      </c>
    </row>
    <row r="26" spans="1:89">
      <c r="A26" s="313" t="s">
        <v>141</v>
      </c>
      <c r="O26" s="66"/>
      <c r="P26" s="66"/>
      <c r="Q26" s="66"/>
      <c r="R26" s="66"/>
      <c r="S26" s="66"/>
      <c r="T26" s="66">
        <v>10</v>
      </c>
      <c r="X26" s="255">
        <f>SUM(AA26:BG26)</f>
        <v>12500000.00118953</v>
      </c>
      <c r="Y26" s="36"/>
      <c r="Z26" s="16"/>
      <c r="AA26" s="312">
        <f>SUM(AA21:AA25)</f>
        <v>5000000.0008404003</v>
      </c>
      <c r="AB26" s="312">
        <f>SUM(AB21:AB25)</f>
        <v>7500000.0003491305</v>
      </c>
      <c r="AC26" s="312">
        <f>SUM(AC21:AC25)</f>
        <v>0</v>
      </c>
      <c r="AD26" s="312">
        <f t="shared" ref="AD26:AP26" si="2">SUM(AD21:AD25)</f>
        <v>0</v>
      </c>
      <c r="AE26" s="312">
        <f t="shared" si="2"/>
        <v>0</v>
      </c>
      <c r="AF26" s="312">
        <f t="shared" si="2"/>
        <v>0</v>
      </c>
      <c r="AG26" s="312">
        <f t="shared" si="2"/>
        <v>0</v>
      </c>
      <c r="AH26" s="312">
        <f t="shared" si="2"/>
        <v>0</v>
      </c>
      <c r="AI26" s="312">
        <f t="shared" si="2"/>
        <v>0</v>
      </c>
      <c r="AJ26" s="312">
        <f t="shared" si="2"/>
        <v>0</v>
      </c>
      <c r="AK26" s="312">
        <f t="shared" si="2"/>
        <v>0</v>
      </c>
      <c r="AL26" s="312">
        <f t="shared" si="2"/>
        <v>0</v>
      </c>
      <c r="AM26" s="312">
        <f t="shared" si="2"/>
        <v>0</v>
      </c>
      <c r="AN26" s="312">
        <f t="shared" si="2"/>
        <v>0</v>
      </c>
      <c r="AO26" s="312">
        <f t="shared" si="2"/>
        <v>0</v>
      </c>
      <c r="AP26" s="312">
        <f t="shared" si="2"/>
        <v>0</v>
      </c>
      <c r="AQ26" s="312">
        <f t="shared" ref="AQ26:CK26" si="3">SUM(AQ21:AQ25)</f>
        <v>0</v>
      </c>
      <c r="AR26" s="312">
        <f t="shared" si="3"/>
        <v>0</v>
      </c>
      <c r="AS26" s="312">
        <f t="shared" si="3"/>
        <v>0</v>
      </c>
      <c r="AT26" s="312">
        <f t="shared" si="3"/>
        <v>0</v>
      </c>
      <c r="AU26" s="312">
        <f t="shared" si="3"/>
        <v>0</v>
      </c>
      <c r="AV26" s="312">
        <f t="shared" si="3"/>
        <v>0</v>
      </c>
      <c r="AW26" s="312">
        <f t="shared" si="3"/>
        <v>0</v>
      </c>
      <c r="AX26" s="312">
        <f t="shared" si="3"/>
        <v>0</v>
      </c>
      <c r="AY26" s="312">
        <f t="shared" si="3"/>
        <v>0</v>
      </c>
      <c r="AZ26" s="312">
        <f t="shared" si="3"/>
        <v>0</v>
      </c>
      <c r="BA26" s="312">
        <f t="shared" si="3"/>
        <v>0</v>
      </c>
      <c r="BB26" s="312">
        <f t="shared" si="3"/>
        <v>0</v>
      </c>
      <c r="BC26" s="312">
        <f t="shared" si="3"/>
        <v>0</v>
      </c>
      <c r="BD26" s="312">
        <f t="shared" si="3"/>
        <v>0</v>
      </c>
      <c r="BE26" s="312">
        <f t="shared" si="3"/>
        <v>0</v>
      </c>
      <c r="BF26" s="312">
        <f t="shared" si="3"/>
        <v>0</v>
      </c>
      <c r="BG26" s="312">
        <f t="shared" si="3"/>
        <v>0</v>
      </c>
      <c r="BH26" s="312">
        <f t="shared" si="3"/>
        <v>0</v>
      </c>
      <c r="BI26" s="312">
        <f t="shared" si="3"/>
        <v>0</v>
      </c>
      <c r="BJ26" s="312">
        <f t="shared" si="3"/>
        <v>0</v>
      </c>
      <c r="BK26" s="312">
        <f t="shared" si="3"/>
        <v>0</v>
      </c>
      <c r="BL26" s="312">
        <f t="shared" si="3"/>
        <v>0</v>
      </c>
      <c r="BM26" s="312">
        <f t="shared" si="3"/>
        <v>0</v>
      </c>
      <c r="BN26" s="312">
        <f t="shared" si="3"/>
        <v>0</v>
      </c>
      <c r="BO26" s="312">
        <f t="shared" si="3"/>
        <v>0</v>
      </c>
      <c r="BP26" s="312">
        <f t="shared" si="3"/>
        <v>0</v>
      </c>
      <c r="BQ26" s="312">
        <f t="shared" si="3"/>
        <v>0</v>
      </c>
      <c r="BR26" s="312">
        <f t="shared" si="3"/>
        <v>0</v>
      </c>
      <c r="BS26" s="312">
        <f t="shared" si="3"/>
        <v>0</v>
      </c>
      <c r="BT26" s="312">
        <f t="shared" si="3"/>
        <v>0</v>
      </c>
      <c r="BU26" s="312">
        <f t="shared" si="3"/>
        <v>0</v>
      </c>
      <c r="BV26" s="312">
        <f t="shared" si="3"/>
        <v>0</v>
      </c>
      <c r="BW26" s="312">
        <f t="shared" si="3"/>
        <v>0</v>
      </c>
      <c r="BX26" s="312">
        <f t="shared" si="3"/>
        <v>0</v>
      </c>
      <c r="BY26" s="312">
        <f t="shared" si="3"/>
        <v>0</v>
      </c>
      <c r="BZ26" s="312">
        <f t="shared" si="3"/>
        <v>0</v>
      </c>
      <c r="CA26" s="312">
        <f t="shared" si="3"/>
        <v>0</v>
      </c>
      <c r="CB26" s="312">
        <f t="shared" si="3"/>
        <v>0</v>
      </c>
      <c r="CC26" s="312">
        <f t="shared" si="3"/>
        <v>0</v>
      </c>
      <c r="CD26" s="312">
        <f t="shared" si="3"/>
        <v>0</v>
      </c>
      <c r="CE26" s="312">
        <f t="shared" si="3"/>
        <v>0</v>
      </c>
      <c r="CF26" s="312">
        <f t="shared" si="3"/>
        <v>0</v>
      </c>
      <c r="CG26" s="312">
        <f t="shared" si="3"/>
        <v>0</v>
      </c>
      <c r="CH26" s="312">
        <f t="shared" si="3"/>
        <v>0</v>
      </c>
      <c r="CI26" s="312">
        <f t="shared" si="3"/>
        <v>0</v>
      </c>
      <c r="CJ26" s="312">
        <f t="shared" si="3"/>
        <v>0</v>
      </c>
      <c r="CK26" s="312">
        <f t="shared" si="3"/>
        <v>0</v>
      </c>
    </row>
    <row r="27" spans="1:89" ht="5.25" customHeight="1">
      <c r="B27" s="7"/>
      <c r="C27" s="7"/>
      <c r="D27" s="7"/>
      <c r="E27" s="7"/>
      <c r="F27" s="7"/>
      <c r="G27" s="7"/>
      <c r="H27" s="7"/>
      <c r="I27" s="7"/>
      <c r="J27" s="7"/>
      <c r="K27" s="7"/>
      <c r="L27" s="7"/>
      <c r="M27" s="7"/>
      <c r="N27" s="7"/>
      <c r="O27" s="7"/>
      <c r="P27" s="7"/>
      <c r="Q27" s="7"/>
      <c r="R27" s="68"/>
      <c r="S27" s="68"/>
      <c r="T27" s="88">
        <v>24</v>
      </c>
      <c r="U27" s="7"/>
      <c r="V27" s="38"/>
      <c r="W27" s="33"/>
      <c r="X27" s="255"/>
      <c r="Z27" s="14"/>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row>
    <row r="28" spans="1:89" s="7" customFormat="1">
      <c r="A28" s="62" t="s">
        <v>30</v>
      </c>
      <c r="B28" s="33"/>
      <c r="C28" s="33"/>
      <c r="D28" s="33"/>
      <c r="E28" s="33"/>
      <c r="F28" s="33"/>
      <c r="G28" s="33"/>
      <c r="H28" s="33"/>
      <c r="I28" s="33"/>
      <c r="J28" s="33"/>
      <c r="K28" s="33"/>
      <c r="L28" s="33"/>
      <c r="M28" s="33"/>
      <c r="N28" s="88"/>
      <c r="O28" s="88"/>
      <c r="P28" s="88"/>
      <c r="Q28" s="88"/>
      <c r="R28" s="88"/>
      <c r="S28" s="88"/>
      <c r="T28" s="88">
        <v>5</v>
      </c>
      <c r="U28" s="88"/>
      <c r="V28" s="88"/>
      <c r="W28" s="130"/>
      <c r="X28" s="254">
        <f>SUM(AA28:CK28)</f>
        <v>5227152.9916843325</v>
      </c>
      <c r="Y28" s="33"/>
      <c r="Z28" s="20"/>
      <c r="AA28" s="311">
        <f>'PROJECT A'!AA99</f>
        <v>0</v>
      </c>
      <c r="AB28" s="311">
        <f>'PROJECT A'!AB99</f>
        <v>952025.06317649852</v>
      </c>
      <c r="AC28" s="311">
        <f>'PROJECT A'!AC99</f>
        <v>1009773.2270406124</v>
      </c>
      <c r="AD28" s="311">
        <f>'PROJECT A'!AD99</f>
        <v>1068590.5165560546</v>
      </c>
      <c r="AE28" s="311">
        <f>'PROJECT A'!AE99</f>
        <v>1128495.7219395468</v>
      </c>
      <c r="AF28" s="311">
        <f>'PROJECT A'!AF99</f>
        <v>1068268.4629716198</v>
      </c>
      <c r="AG28" s="311">
        <f>'PROJECT A'!AG99</f>
        <v>0</v>
      </c>
      <c r="AH28" s="311">
        <f>'PROJECT A'!AH99</f>
        <v>0</v>
      </c>
      <c r="AI28" s="311">
        <f>'PROJECT A'!AI99</f>
        <v>0</v>
      </c>
      <c r="AJ28" s="311">
        <f>'PROJECT A'!AJ99</f>
        <v>0</v>
      </c>
      <c r="AK28" s="311">
        <f>'PROJECT A'!AK99</f>
        <v>0</v>
      </c>
      <c r="AL28" s="311">
        <f>'PROJECT A'!AL99</f>
        <v>0</v>
      </c>
      <c r="AM28" s="311">
        <f>'PROJECT A'!AM99</f>
        <v>0</v>
      </c>
      <c r="AN28" s="311">
        <f>'PROJECT A'!AN99</f>
        <v>0</v>
      </c>
      <c r="AO28" s="311">
        <f>'PROJECT A'!AO99</f>
        <v>0</v>
      </c>
      <c r="AP28" s="311">
        <f>'PROJECT A'!AP99</f>
        <v>0</v>
      </c>
      <c r="AQ28" s="311">
        <f>'PROJECT A'!AQ99</f>
        <v>0</v>
      </c>
      <c r="AR28" s="311">
        <f>'PROJECT A'!AR99</f>
        <v>0</v>
      </c>
      <c r="AS28" s="311">
        <f>'PROJECT A'!AS99</f>
        <v>0</v>
      </c>
      <c r="AT28" s="311">
        <f>'PROJECT A'!AT99</f>
        <v>0</v>
      </c>
      <c r="AU28" s="311">
        <f>'PROJECT A'!AU99</f>
        <v>0</v>
      </c>
      <c r="AV28" s="311">
        <f>'PROJECT A'!AV99</f>
        <v>0</v>
      </c>
      <c r="AW28" s="311">
        <f>'PROJECT A'!AW99</f>
        <v>0</v>
      </c>
      <c r="AX28" s="311">
        <f>'PROJECT A'!AX99</f>
        <v>0</v>
      </c>
      <c r="AY28" s="311">
        <f>'PROJECT A'!AY99</f>
        <v>0</v>
      </c>
      <c r="AZ28" s="311">
        <f>'PROJECT A'!AZ99</f>
        <v>0</v>
      </c>
      <c r="BA28" s="311">
        <f>'PROJECT A'!BA99</f>
        <v>0</v>
      </c>
      <c r="BB28" s="311">
        <f>'PROJECT A'!BB99</f>
        <v>0</v>
      </c>
      <c r="BC28" s="311">
        <f>'PROJECT A'!BC99</f>
        <v>0</v>
      </c>
      <c r="BD28" s="311">
        <f>'PROJECT A'!BD99</f>
        <v>0</v>
      </c>
      <c r="BE28" s="311">
        <f>'PROJECT A'!BE99</f>
        <v>0</v>
      </c>
      <c r="BF28" s="311">
        <f>'PROJECT A'!BF99</f>
        <v>0</v>
      </c>
      <c r="BG28" s="311">
        <f>'PROJECT A'!BG99</f>
        <v>0</v>
      </c>
      <c r="BH28" s="311">
        <f>'PROJECT A'!BH99</f>
        <v>0</v>
      </c>
      <c r="BI28" s="311">
        <f>'PROJECT A'!BI99</f>
        <v>0</v>
      </c>
      <c r="BJ28" s="311">
        <f>'PROJECT A'!BJ99</f>
        <v>0</v>
      </c>
      <c r="BK28" s="311">
        <f>'PROJECT A'!BK99</f>
        <v>0</v>
      </c>
      <c r="BL28" s="311">
        <f>'PROJECT A'!BL99</f>
        <v>0</v>
      </c>
      <c r="BM28" s="311">
        <f>'PROJECT A'!BM99</f>
        <v>0</v>
      </c>
      <c r="BN28" s="311">
        <f>'PROJECT A'!BN99</f>
        <v>0</v>
      </c>
      <c r="BO28" s="311">
        <f>'PROJECT A'!BO99</f>
        <v>0</v>
      </c>
      <c r="BP28" s="311">
        <f>'PROJECT A'!BP99</f>
        <v>0</v>
      </c>
      <c r="BQ28" s="311">
        <f>'PROJECT A'!BQ99</f>
        <v>0</v>
      </c>
      <c r="BR28" s="311">
        <f>'PROJECT A'!BR99</f>
        <v>0</v>
      </c>
      <c r="BS28" s="311">
        <f>'PROJECT A'!BS99</f>
        <v>0</v>
      </c>
      <c r="BT28" s="311">
        <f>'PROJECT A'!BT99</f>
        <v>0</v>
      </c>
      <c r="BU28" s="311">
        <f>'PROJECT A'!BU99</f>
        <v>0</v>
      </c>
      <c r="BV28" s="311">
        <f>'PROJECT A'!BV99</f>
        <v>0</v>
      </c>
      <c r="BW28" s="311">
        <f>'PROJECT A'!BW99</f>
        <v>0</v>
      </c>
      <c r="BX28" s="311">
        <f>'PROJECT A'!BX99</f>
        <v>0</v>
      </c>
      <c r="BY28" s="311">
        <f>'PROJECT A'!BY99</f>
        <v>0</v>
      </c>
      <c r="BZ28" s="311">
        <f>'PROJECT A'!BZ99</f>
        <v>0</v>
      </c>
      <c r="CA28" s="311">
        <f>'PROJECT A'!CA99</f>
        <v>0</v>
      </c>
      <c r="CB28" s="311">
        <f>'PROJECT A'!CB99</f>
        <v>0</v>
      </c>
      <c r="CC28" s="311">
        <f>'PROJECT A'!CC99</f>
        <v>0</v>
      </c>
      <c r="CD28" s="311">
        <f>'PROJECT A'!CD99</f>
        <v>0</v>
      </c>
      <c r="CE28" s="311">
        <f>'PROJECT A'!CE99</f>
        <v>0</v>
      </c>
      <c r="CF28" s="311">
        <f>'PROJECT A'!CF99</f>
        <v>0</v>
      </c>
      <c r="CG28" s="311">
        <f>'PROJECT A'!CG99</f>
        <v>0</v>
      </c>
      <c r="CH28" s="311">
        <f>'PROJECT A'!CH99</f>
        <v>0</v>
      </c>
      <c r="CI28" s="311">
        <f>'PROJECT A'!CI99</f>
        <v>0</v>
      </c>
      <c r="CJ28" s="311">
        <f>'PROJECT A'!CJ99</f>
        <v>0</v>
      </c>
      <c r="CK28" s="311">
        <f>'PROJECT A'!CK99</f>
        <v>0</v>
      </c>
    </row>
    <row r="29" spans="1:89" s="7" customFormat="1">
      <c r="A29" s="62" t="s">
        <v>31</v>
      </c>
      <c r="B29" s="33"/>
      <c r="C29" s="33"/>
      <c r="D29" s="33"/>
      <c r="E29" s="33"/>
      <c r="F29" s="33"/>
      <c r="G29" s="33"/>
      <c r="H29" s="33"/>
      <c r="I29" s="33"/>
      <c r="J29" s="33"/>
      <c r="K29" s="33"/>
      <c r="L29" s="33"/>
      <c r="M29" s="33"/>
      <c r="N29" s="88"/>
      <c r="O29" s="88"/>
      <c r="P29" s="88"/>
      <c r="Q29" s="88"/>
      <c r="R29" s="88"/>
      <c r="S29" s="88"/>
      <c r="T29" s="88">
        <v>6</v>
      </c>
      <c r="U29" s="88"/>
      <c r="V29" s="88"/>
      <c r="W29" s="130"/>
      <c r="X29" s="254">
        <f>SUM(AA29:CK29)</f>
        <v>5228960.939975041</v>
      </c>
      <c r="Y29" s="33"/>
      <c r="Z29" s="20"/>
      <c r="AA29" s="311">
        <f>'PROJECT B'!AA99</f>
        <v>0</v>
      </c>
      <c r="AB29" s="311">
        <f>'PROJECT B'!AB99</f>
        <v>948076.3838595252</v>
      </c>
      <c r="AC29" s="311">
        <f>'PROJECT B'!AC99</f>
        <v>1007872.4564492663</v>
      </c>
      <c r="AD29" s="311">
        <f>'PROJECT B'!AD99</f>
        <v>1068842.8447102432</v>
      </c>
      <c r="AE29" s="311">
        <f>'PROJECT B'!AE99</f>
        <v>1131010.3824613092</v>
      </c>
      <c r="AF29" s="311">
        <f>'PROJECT B'!AF99</f>
        <v>1073158.8724946969</v>
      </c>
      <c r="AG29" s="311">
        <f>'PROJECT B'!AG99</f>
        <v>0</v>
      </c>
      <c r="AH29" s="311">
        <f>'PROJECT B'!AH99</f>
        <v>0</v>
      </c>
      <c r="AI29" s="311">
        <f>'PROJECT B'!AI99</f>
        <v>0</v>
      </c>
      <c r="AJ29" s="311">
        <f>'PROJECT B'!AJ99</f>
        <v>0</v>
      </c>
      <c r="AK29" s="311">
        <f>'PROJECT B'!AK99</f>
        <v>0</v>
      </c>
      <c r="AL29" s="311">
        <f>'PROJECT B'!AL99</f>
        <v>0</v>
      </c>
      <c r="AM29" s="311">
        <f>'PROJECT B'!AM99</f>
        <v>0</v>
      </c>
      <c r="AN29" s="311">
        <f>'PROJECT B'!AN99</f>
        <v>0</v>
      </c>
      <c r="AO29" s="311">
        <f>'PROJECT B'!AO99</f>
        <v>0</v>
      </c>
      <c r="AP29" s="311">
        <f>'PROJECT B'!AP99</f>
        <v>0</v>
      </c>
      <c r="AQ29" s="311">
        <f>'PROJECT B'!AQ99</f>
        <v>0</v>
      </c>
      <c r="AR29" s="311">
        <f>'PROJECT B'!AR99</f>
        <v>0</v>
      </c>
      <c r="AS29" s="311">
        <f>'PROJECT B'!AS99</f>
        <v>0</v>
      </c>
      <c r="AT29" s="311">
        <f>'PROJECT B'!AT99</f>
        <v>0</v>
      </c>
      <c r="AU29" s="311">
        <f>'PROJECT B'!AU99</f>
        <v>0</v>
      </c>
      <c r="AV29" s="311">
        <f>'PROJECT B'!AV99</f>
        <v>0</v>
      </c>
      <c r="AW29" s="311">
        <f>'PROJECT B'!AW99</f>
        <v>0</v>
      </c>
      <c r="AX29" s="311">
        <f>'PROJECT B'!AX99</f>
        <v>0</v>
      </c>
      <c r="AY29" s="311">
        <f>'PROJECT B'!AY99</f>
        <v>0</v>
      </c>
      <c r="AZ29" s="311">
        <f>'PROJECT B'!AZ99</f>
        <v>0</v>
      </c>
      <c r="BA29" s="311">
        <f>'PROJECT B'!BA99</f>
        <v>0</v>
      </c>
      <c r="BB29" s="311">
        <f>'PROJECT B'!BB99</f>
        <v>0</v>
      </c>
      <c r="BC29" s="311">
        <f>'PROJECT B'!BC99</f>
        <v>0</v>
      </c>
      <c r="BD29" s="311">
        <f>'PROJECT B'!BD99</f>
        <v>0</v>
      </c>
      <c r="BE29" s="311">
        <f>'PROJECT B'!BE99</f>
        <v>0</v>
      </c>
      <c r="BF29" s="311">
        <f>'PROJECT B'!BF99</f>
        <v>0</v>
      </c>
      <c r="BG29" s="311">
        <f>'PROJECT B'!BG99</f>
        <v>0</v>
      </c>
      <c r="BH29" s="311">
        <f>'PROJECT B'!BH99</f>
        <v>0</v>
      </c>
      <c r="BI29" s="311">
        <f>'PROJECT B'!BI99</f>
        <v>0</v>
      </c>
      <c r="BJ29" s="311">
        <f>'PROJECT B'!BJ99</f>
        <v>0</v>
      </c>
      <c r="BK29" s="311">
        <f>'PROJECT B'!BK99</f>
        <v>0</v>
      </c>
      <c r="BL29" s="311">
        <f>'PROJECT B'!BL99</f>
        <v>0</v>
      </c>
      <c r="BM29" s="311">
        <f>'PROJECT B'!BM99</f>
        <v>0</v>
      </c>
      <c r="BN29" s="311">
        <f>'PROJECT B'!BN99</f>
        <v>0</v>
      </c>
      <c r="BO29" s="311">
        <f>'PROJECT B'!BO99</f>
        <v>0</v>
      </c>
      <c r="BP29" s="311">
        <f>'PROJECT B'!BP99</f>
        <v>0</v>
      </c>
      <c r="BQ29" s="311">
        <f>'PROJECT B'!BQ99</f>
        <v>0</v>
      </c>
      <c r="BR29" s="311">
        <f>'PROJECT B'!BR99</f>
        <v>0</v>
      </c>
      <c r="BS29" s="311">
        <f>'PROJECT B'!BS99</f>
        <v>0</v>
      </c>
      <c r="BT29" s="311">
        <f>'PROJECT B'!BT99</f>
        <v>0</v>
      </c>
      <c r="BU29" s="311">
        <f>'PROJECT B'!BU99</f>
        <v>0</v>
      </c>
      <c r="BV29" s="311">
        <f>'PROJECT B'!BV99</f>
        <v>0</v>
      </c>
      <c r="BW29" s="311">
        <f>'PROJECT B'!BW99</f>
        <v>0</v>
      </c>
      <c r="BX29" s="311">
        <f>'PROJECT B'!BX99</f>
        <v>0</v>
      </c>
      <c r="BY29" s="311">
        <f>'PROJECT B'!BY99</f>
        <v>0</v>
      </c>
      <c r="BZ29" s="311">
        <f>'PROJECT B'!BZ99</f>
        <v>0</v>
      </c>
      <c r="CA29" s="311">
        <f>'PROJECT B'!CA99</f>
        <v>0</v>
      </c>
      <c r="CB29" s="311">
        <f>'PROJECT B'!CB99</f>
        <v>0</v>
      </c>
      <c r="CC29" s="311">
        <f>'PROJECT B'!CC99</f>
        <v>0</v>
      </c>
      <c r="CD29" s="311">
        <f>'PROJECT B'!CD99</f>
        <v>0</v>
      </c>
      <c r="CE29" s="311">
        <f>'PROJECT B'!CE99</f>
        <v>0</v>
      </c>
      <c r="CF29" s="311">
        <f>'PROJECT B'!CF99</f>
        <v>0</v>
      </c>
      <c r="CG29" s="311">
        <f>'PROJECT B'!CG99</f>
        <v>0</v>
      </c>
      <c r="CH29" s="311">
        <f>'PROJECT B'!CH99</f>
        <v>0</v>
      </c>
      <c r="CI29" s="311">
        <f>'PROJECT B'!CI99</f>
        <v>0</v>
      </c>
      <c r="CJ29" s="311">
        <f>'PROJECT B'!CJ99</f>
        <v>0</v>
      </c>
      <c r="CK29" s="311">
        <f>'PROJECT B'!CK99</f>
        <v>0</v>
      </c>
    </row>
    <row r="30" spans="1:89" s="7" customFormat="1">
      <c r="A30" s="62" t="s">
        <v>32</v>
      </c>
      <c r="B30" s="33"/>
      <c r="C30" s="33"/>
      <c r="D30" s="33"/>
      <c r="E30" s="33"/>
      <c r="F30" s="33"/>
      <c r="G30" s="33"/>
      <c r="H30" s="33"/>
      <c r="I30" s="33"/>
      <c r="J30" s="33"/>
      <c r="K30" s="33"/>
      <c r="L30" s="33"/>
      <c r="M30" s="33"/>
      <c r="N30" s="88"/>
      <c r="O30" s="88"/>
      <c r="P30" s="88"/>
      <c r="Q30" s="88"/>
      <c r="R30" s="88"/>
      <c r="S30" s="88"/>
      <c r="T30" s="88">
        <v>7</v>
      </c>
      <c r="U30" s="88"/>
      <c r="V30" s="88"/>
      <c r="W30" s="130"/>
      <c r="X30" s="254">
        <f>SUM(AA30:CK30)</f>
        <v>5131189.0571553968</v>
      </c>
      <c r="Y30" s="33"/>
      <c r="Z30" s="20"/>
      <c r="AA30" s="311">
        <f>'PROJECT C'!AA99</f>
        <v>0</v>
      </c>
      <c r="AB30" s="311">
        <f>'PROJECT C'!AB99</f>
        <v>0</v>
      </c>
      <c r="AC30" s="311">
        <f>'PROJECT C'!AC99</f>
        <v>952253.78737050272</v>
      </c>
      <c r="AD30" s="311">
        <f>'PROJECT C'!AD99</f>
        <v>1010029.9684129052</v>
      </c>
      <c r="AE30" s="311">
        <f>'PROJECT C'!AE99</f>
        <v>1068876.5434198261</v>
      </c>
      <c r="AF30" s="311">
        <f>'PROJECT C'!AF99</f>
        <v>2100028.757952163</v>
      </c>
      <c r="AG30" s="311">
        <f>'PROJECT C'!AG99</f>
        <v>0</v>
      </c>
      <c r="AH30" s="311">
        <f>'PROJECT C'!AH99</f>
        <v>0</v>
      </c>
      <c r="AI30" s="311">
        <f>'PROJECT C'!AI99</f>
        <v>0</v>
      </c>
      <c r="AJ30" s="311">
        <f>'PROJECT C'!AJ99</f>
        <v>0</v>
      </c>
      <c r="AK30" s="311">
        <f>'PROJECT C'!AK99</f>
        <v>0</v>
      </c>
      <c r="AL30" s="311">
        <f>'PROJECT C'!AL99</f>
        <v>0</v>
      </c>
      <c r="AM30" s="311">
        <f>'PROJECT C'!AM99</f>
        <v>0</v>
      </c>
      <c r="AN30" s="311">
        <f>'PROJECT C'!AN99</f>
        <v>0</v>
      </c>
      <c r="AO30" s="311">
        <f>'PROJECT C'!AO99</f>
        <v>0</v>
      </c>
      <c r="AP30" s="311">
        <f>'PROJECT C'!AP99</f>
        <v>0</v>
      </c>
      <c r="AQ30" s="311">
        <f>'PROJECT C'!AQ99</f>
        <v>0</v>
      </c>
      <c r="AR30" s="311">
        <f>'PROJECT C'!AR99</f>
        <v>0</v>
      </c>
      <c r="AS30" s="311">
        <f>'PROJECT C'!AS99</f>
        <v>0</v>
      </c>
      <c r="AT30" s="311">
        <f>'PROJECT C'!AT99</f>
        <v>0</v>
      </c>
      <c r="AU30" s="311">
        <f>'PROJECT C'!AU99</f>
        <v>0</v>
      </c>
      <c r="AV30" s="311">
        <f>'PROJECT C'!AV99</f>
        <v>0</v>
      </c>
      <c r="AW30" s="311">
        <f>'PROJECT C'!AW99</f>
        <v>0</v>
      </c>
      <c r="AX30" s="311">
        <f>'PROJECT C'!AX99</f>
        <v>0</v>
      </c>
      <c r="AY30" s="311">
        <f>'PROJECT C'!AY99</f>
        <v>0</v>
      </c>
      <c r="AZ30" s="311">
        <f>'PROJECT C'!AZ99</f>
        <v>0</v>
      </c>
      <c r="BA30" s="311">
        <f>'PROJECT C'!BA99</f>
        <v>0</v>
      </c>
      <c r="BB30" s="311">
        <f>'PROJECT C'!BB99</f>
        <v>0</v>
      </c>
      <c r="BC30" s="311">
        <f>'PROJECT C'!BC99</f>
        <v>0</v>
      </c>
      <c r="BD30" s="311">
        <f>'PROJECT C'!BD99</f>
        <v>0</v>
      </c>
      <c r="BE30" s="311">
        <f>'PROJECT C'!BE99</f>
        <v>0</v>
      </c>
      <c r="BF30" s="311">
        <f>'PROJECT C'!BF99</f>
        <v>0</v>
      </c>
      <c r="BG30" s="311">
        <f>'PROJECT C'!BG99</f>
        <v>0</v>
      </c>
      <c r="BH30" s="311">
        <f>'PROJECT C'!BH99</f>
        <v>0</v>
      </c>
      <c r="BI30" s="311">
        <f>'PROJECT C'!BI99</f>
        <v>0</v>
      </c>
      <c r="BJ30" s="311">
        <f>'PROJECT C'!BJ99</f>
        <v>0</v>
      </c>
      <c r="BK30" s="311">
        <f>'PROJECT C'!BK99</f>
        <v>0</v>
      </c>
      <c r="BL30" s="311">
        <f>'PROJECT C'!BL99</f>
        <v>0</v>
      </c>
      <c r="BM30" s="311">
        <f>'PROJECT C'!BM99</f>
        <v>0</v>
      </c>
      <c r="BN30" s="311">
        <f>'PROJECT C'!BN99</f>
        <v>0</v>
      </c>
      <c r="BO30" s="311">
        <f>'PROJECT C'!BO99</f>
        <v>0</v>
      </c>
      <c r="BP30" s="311">
        <f>'PROJECT C'!BP99</f>
        <v>0</v>
      </c>
      <c r="BQ30" s="311">
        <f>'PROJECT C'!BQ99</f>
        <v>0</v>
      </c>
      <c r="BR30" s="311">
        <f>'PROJECT C'!BR99</f>
        <v>0</v>
      </c>
      <c r="BS30" s="311">
        <f>'PROJECT C'!BS99</f>
        <v>0</v>
      </c>
      <c r="BT30" s="311">
        <f>'PROJECT C'!BT99</f>
        <v>0</v>
      </c>
      <c r="BU30" s="311">
        <f>'PROJECT C'!BU99</f>
        <v>0</v>
      </c>
      <c r="BV30" s="311">
        <f>'PROJECT C'!BV99</f>
        <v>0</v>
      </c>
      <c r="BW30" s="311">
        <f>'PROJECT C'!BW99</f>
        <v>0</v>
      </c>
      <c r="BX30" s="311">
        <f>'PROJECT C'!BX99</f>
        <v>0</v>
      </c>
      <c r="BY30" s="311">
        <f>'PROJECT C'!BY99</f>
        <v>0</v>
      </c>
      <c r="BZ30" s="311">
        <f>'PROJECT C'!BZ99</f>
        <v>0</v>
      </c>
      <c r="CA30" s="311">
        <f>'PROJECT C'!CA99</f>
        <v>0</v>
      </c>
      <c r="CB30" s="311">
        <f>'PROJECT C'!CB99</f>
        <v>0</v>
      </c>
      <c r="CC30" s="311">
        <f>'PROJECT C'!CC99</f>
        <v>0</v>
      </c>
      <c r="CD30" s="311">
        <f>'PROJECT C'!CD99</f>
        <v>0</v>
      </c>
      <c r="CE30" s="311">
        <f>'PROJECT C'!CE99</f>
        <v>0</v>
      </c>
      <c r="CF30" s="311">
        <f>'PROJECT C'!CF99</f>
        <v>0</v>
      </c>
      <c r="CG30" s="311">
        <f>'PROJECT C'!CG99</f>
        <v>0</v>
      </c>
      <c r="CH30" s="311">
        <f>'PROJECT C'!CH99</f>
        <v>0</v>
      </c>
      <c r="CI30" s="311">
        <f>'PROJECT C'!CI99</f>
        <v>0</v>
      </c>
      <c r="CJ30" s="311">
        <f>'PROJECT C'!CJ99</f>
        <v>0</v>
      </c>
      <c r="CK30" s="311">
        <f>'PROJECT C'!CK99</f>
        <v>0</v>
      </c>
    </row>
    <row r="31" spans="1:89" s="7" customFormat="1">
      <c r="A31" s="62" t="s">
        <v>33</v>
      </c>
      <c r="B31" s="33"/>
      <c r="C31" s="33"/>
      <c r="D31" s="33"/>
      <c r="E31" s="33"/>
      <c r="F31" s="33"/>
      <c r="G31" s="33"/>
      <c r="H31" s="33"/>
      <c r="I31" s="33"/>
      <c r="J31" s="33"/>
      <c r="K31" s="33"/>
      <c r="L31" s="33"/>
      <c r="M31" s="33"/>
      <c r="N31" s="88"/>
      <c r="O31" s="88"/>
      <c r="P31" s="88"/>
      <c r="Q31" s="88"/>
      <c r="R31" s="88"/>
      <c r="S31" s="88"/>
      <c r="T31" s="88">
        <v>8</v>
      </c>
      <c r="U31" s="88"/>
      <c r="V31" s="88"/>
      <c r="W31" s="130"/>
      <c r="X31" s="254">
        <f>SUM(AA31:CK31)</f>
        <v>5131037.1796253789</v>
      </c>
      <c r="Y31" s="33"/>
      <c r="Z31" s="20"/>
      <c r="AA31" s="311">
        <f>'PROJECT D'!AA99</f>
        <v>0</v>
      </c>
      <c r="AB31" s="311">
        <f>'PROJECT D'!AB99</f>
        <v>0</v>
      </c>
      <c r="AC31" s="311">
        <f>'PROJECT D'!AC99</f>
        <v>948376.84757372644</v>
      </c>
      <c r="AD31" s="311">
        <f>'PROJECT D'!AD99</f>
        <v>1008016.5476382039</v>
      </c>
      <c r="AE31" s="311">
        <f>'PROJECT D'!AE99</f>
        <v>1068822.531993398</v>
      </c>
      <c r="AF31" s="311">
        <f>'PROJECT D'!AF99</f>
        <v>2105821.2524200501</v>
      </c>
      <c r="AG31" s="311">
        <f>'PROJECT D'!AG99</f>
        <v>0</v>
      </c>
      <c r="AH31" s="311">
        <f>'PROJECT D'!AH99</f>
        <v>0</v>
      </c>
      <c r="AI31" s="311">
        <f>'PROJECT D'!AI99</f>
        <v>0</v>
      </c>
      <c r="AJ31" s="311">
        <f>'PROJECT D'!AJ99</f>
        <v>0</v>
      </c>
      <c r="AK31" s="311">
        <f>'PROJECT D'!AK99</f>
        <v>0</v>
      </c>
      <c r="AL31" s="311">
        <f>'PROJECT D'!AL99</f>
        <v>0</v>
      </c>
      <c r="AM31" s="311">
        <f>'PROJECT D'!AM99</f>
        <v>0</v>
      </c>
      <c r="AN31" s="311">
        <f>'PROJECT D'!AN99</f>
        <v>0</v>
      </c>
      <c r="AO31" s="311">
        <f>'PROJECT D'!AO99</f>
        <v>0</v>
      </c>
      <c r="AP31" s="311">
        <f>'PROJECT D'!AP99</f>
        <v>0</v>
      </c>
      <c r="AQ31" s="311">
        <f>'PROJECT D'!AQ99</f>
        <v>0</v>
      </c>
      <c r="AR31" s="311">
        <f>'PROJECT D'!AR99</f>
        <v>0</v>
      </c>
      <c r="AS31" s="311">
        <f>'PROJECT D'!AS99</f>
        <v>0</v>
      </c>
      <c r="AT31" s="311">
        <f>'PROJECT D'!AT99</f>
        <v>0</v>
      </c>
      <c r="AU31" s="311">
        <f>'PROJECT D'!AU99</f>
        <v>0</v>
      </c>
      <c r="AV31" s="311">
        <f>'PROJECT D'!AV99</f>
        <v>0</v>
      </c>
      <c r="AW31" s="311">
        <f>'PROJECT D'!AW99</f>
        <v>0</v>
      </c>
      <c r="AX31" s="311">
        <f>'PROJECT D'!AX99</f>
        <v>0</v>
      </c>
      <c r="AY31" s="311">
        <f>'PROJECT D'!AY99</f>
        <v>0</v>
      </c>
      <c r="AZ31" s="311">
        <f>'PROJECT D'!AZ99</f>
        <v>0</v>
      </c>
      <c r="BA31" s="311">
        <f>'PROJECT D'!BA99</f>
        <v>0</v>
      </c>
      <c r="BB31" s="311">
        <f>'PROJECT D'!BB99</f>
        <v>0</v>
      </c>
      <c r="BC31" s="311">
        <f>'PROJECT D'!BC99</f>
        <v>0</v>
      </c>
      <c r="BD31" s="311">
        <f>'PROJECT D'!BD99</f>
        <v>0</v>
      </c>
      <c r="BE31" s="311">
        <f>'PROJECT D'!BE99</f>
        <v>0</v>
      </c>
      <c r="BF31" s="311">
        <f>'PROJECT D'!BF99</f>
        <v>0</v>
      </c>
      <c r="BG31" s="311">
        <f>'PROJECT D'!BG99</f>
        <v>0</v>
      </c>
      <c r="BH31" s="311">
        <f>'PROJECT D'!BH99</f>
        <v>0</v>
      </c>
      <c r="BI31" s="311">
        <f>'PROJECT D'!BI99</f>
        <v>0</v>
      </c>
      <c r="BJ31" s="311">
        <f>'PROJECT D'!BJ99</f>
        <v>0</v>
      </c>
      <c r="BK31" s="311">
        <f>'PROJECT D'!BK99</f>
        <v>0</v>
      </c>
      <c r="BL31" s="311">
        <f>'PROJECT D'!BL99</f>
        <v>0</v>
      </c>
      <c r="BM31" s="311">
        <f>'PROJECT D'!BM99</f>
        <v>0</v>
      </c>
      <c r="BN31" s="311">
        <f>'PROJECT D'!BN99</f>
        <v>0</v>
      </c>
      <c r="BO31" s="311">
        <f>'PROJECT D'!BO99</f>
        <v>0</v>
      </c>
      <c r="BP31" s="311">
        <f>'PROJECT D'!BP99</f>
        <v>0</v>
      </c>
      <c r="BQ31" s="311">
        <f>'PROJECT D'!BQ99</f>
        <v>0</v>
      </c>
      <c r="BR31" s="311">
        <f>'PROJECT D'!BR99</f>
        <v>0</v>
      </c>
      <c r="BS31" s="311">
        <f>'PROJECT D'!BS99</f>
        <v>0</v>
      </c>
      <c r="BT31" s="311">
        <f>'PROJECT D'!BT99</f>
        <v>0</v>
      </c>
      <c r="BU31" s="311">
        <f>'PROJECT D'!BU99</f>
        <v>0</v>
      </c>
      <c r="BV31" s="311">
        <f>'PROJECT D'!BV99</f>
        <v>0</v>
      </c>
      <c r="BW31" s="311">
        <f>'PROJECT D'!BW99</f>
        <v>0</v>
      </c>
      <c r="BX31" s="311">
        <f>'PROJECT D'!BX99</f>
        <v>0</v>
      </c>
      <c r="BY31" s="311">
        <f>'PROJECT D'!BY99</f>
        <v>0</v>
      </c>
      <c r="BZ31" s="311">
        <f>'PROJECT D'!BZ99</f>
        <v>0</v>
      </c>
      <c r="CA31" s="311">
        <f>'PROJECT D'!CA99</f>
        <v>0</v>
      </c>
      <c r="CB31" s="311">
        <f>'PROJECT D'!CB99</f>
        <v>0</v>
      </c>
      <c r="CC31" s="311">
        <f>'PROJECT D'!CC99</f>
        <v>0</v>
      </c>
      <c r="CD31" s="311">
        <f>'PROJECT D'!CD99</f>
        <v>0</v>
      </c>
      <c r="CE31" s="311">
        <f>'PROJECT D'!CE99</f>
        <v>0</v>
      </c>
      <c r="CF31" s="311">
        <f>'PROJECT D'!CF99</f>
        <v>0</v>
      </c>
      <c r="CG31" s="311">
        <f>'PROJECT D'!CG99</f>
        <v>0</v>
      </c>
      <c r="CH31" s="311">
        <f>'PROJECT D'!CH99</f>
        <v>0</v>
      </c>
      <c r="CI31" s="311">
        <f>'PROJECT D'!CI99</f>
        <v>0</v>
      </c>
      <c r="CJ31" s="311">
        <f>'PROJECT D'!CJ99</f>
        <v>0</v>
      </c>
      <c r="CK31" s="311">
        <f>'PROJECT D'!CK99</f>
        <v>0</v>
      </c>
    </row>
    <row r="32" spans="1:89" s="7" customFormat="1">
      <c r="A32" s="62" t="s">
        <v>34</v>
      </c>
      <c r="B32" s="33"/>
      <c r="C32" s="33"/>
      <c r="D32" s="33"/>
      <c r="E32" s="33"/>
      <c r="F32" s="33"/>
      <c r="G32" s="33"/>
      <c r="H32" s="33"/>
      <c r="I32" s="33"/>
      <c r="J32" s="33"/>
      <c r="K32" s="33"/>
      <c r="L32" s="33"/>
      <c r="M32" s="33"/>
      <c r="N32" s="88"/>
      <c r="O32" s="88"/>
      <c r="P32" s="88"/>
      <c r="Q32" s="88"/>
      <c r="R32" s="88"/>
      <c r="S32" s="88"/>
      <c r="T32" s="88">
        <v>9</v>
      </c>
      <c r="U32" s="88"/>
      <c r="V32" s="88"/>
      <c r="W32" s="130"/>
      <c r="X32" s="254">
        <f>SUM(AA32:CK32)</f>
        <v>5131475.8225504747</v>
      </c>
      <c r="Y32" s="33"/>
      <c r="Z32" s="20"/>
      <c r="AA32" s="311">
        <f>'PROJECT E'!AA99</f>
        <v>0</v>
      </c>
      <c r="AB32" s="311">
        <f>'PROJECT E'!AB99</f>
        <v>0</v>
      </c>
      <c r="AC32" s="311">
        <f>'PROJECT E'!AC99</f>
        <v>948356.5970692439</v>
      </c>
      <c r="AD32" s="311">
        <f>'PROJECT E'!AD99</f>
        <v>1008049.4581583631</v>
      </c>
      <c r="AE32" s="311">
        <f>'PROJECT E'!AE99</f>
        <v>1068911.2844526926</v>
      </c>
      <c r="AF32" s="311">
        <f>'PROJECT E'!AF99</f>
        <v>2106158.482870175</v>
      </c>
      <c r="AG32" s="311">
        <f>'PROJECT E'!AG99</f>
        <v>0</v>
      </c>
      <c r="AH32" s="311">
        <f>'PROJECT E'!AH99</f>
        <v>0</v>
      </c>
      <c r="AI32" s="311">
        <f>'PROJECT E'!AI99</f>
        <v>0</v>
      </c>
      <c r="AJ32" s="311">
        <f>'PROJECT E'!AJ99</f>
        <v>0</v>
      </c>
      <c r="AK32" s="311">
        <f>'PROJECT E'!AK99</f>
        <v>0</v>
      </c>
      <c r="AL32" s="311">
        <f>'PROJECT E'!AL99</f>
        <v>0</v>
      </c>
      <c r="AM32" s="311">
        <f>'PROJECT E'!AM99</f>
        <v>0</v>
      </c>
      <c r="AN32" s="311">
        <f>'PROJECT E'!AN99</f>
        <v>0</v>
      </c>
      <c r="AO32" s="311">
        <f>'PROJECT E'!AO99</f>
        <v>0</v>
      </c>
      <c r="AP32" s="311">
        <f>'PROJECT E'!AP99</f>
        <v>0</v>
      </c>
      <c r="AQ32" s="311">
        <f>'PROJECT E'!AQ99</f>
        <v>0</v>
      </c>
      <c r="AR32" s="311">
        <f>'PROJECT E'!AR99</f>
        <v>0</v>
      </c>
      <c r="AS32" s="311">
        <f>'PROJECT E'!AS99</f>
        <v>0</v>
      </c>
      <c r="AT32" s="311">
        <f>'PROJECT E'!AT99</f>
        <v>0</v>
      </c>
      <c r="AU32" s="311">
        <f>'PROJECT E'!AU99</f>
        <v>0</v>
      </c>
      <c r="AV32" s="311">
        <f>'PROJECT E'!AV99</f>
        <v>0</v>
      </c>
      <c r="AW32" s="311">
        <f>'PROJECT E'!AW99</f>
        <v>0</v>
      </c>
      <c r="AX32" s="311">
        <f>'PROJECT E'!AX99</f>
        <v>0</v>
      </c>
      <c r="AY32" s="311">
        <f>'PROJECT E'!AY99</f>
        <v>0</v>
      </c>
      <c r="AZ32" s="311">
        <f>'PROJECT E'!AZ99</f>
        <v>0</v>
      </c>
      <c r="BA32" s="311">
        <f>'PROJECT E'!BA99</f>
        <v>0</v>
      </c>
      <c r="BB32" s="311">
        <f>'PROJECT E'!BB99</f>
        <v>0</v>
      </c>
      <c r="BC32" s="311">
        <f>'PROJECT E'!BC99</f>
        <v>0</v>
      </c>
      <c r="BD32" s="311">
        <f>'PROJECT E'!BD99</f>
        <v>0</v>
      </c>
      <c r="BE32" s="311">
        <f>'PROJECT E'!BE99</f>
        <v>0</v>
      </c>
      <c r="BF32" s="311">
        <f>'PROJECT E'!BF99</f>
        <v>0</v>
      </c>
      <c r="BG32" s="311">
        <f>'PROJECT E'!BG99</f>
        <v>0</v>
      </c>
      <c r="BH32" s="311">
        <f>'PROJECT E'!BH99</f>
        <v>0</v>
      </c>
      <c r="BI32" s="311">
        <f>'PROJECT E'!BI99</f>
        <v>0</v>
      </c>
      <c r="BJ32" s="311">
        <f>'PROJECT E'!BJ99</f>
        <v>0</v>
      </c>
      <c r="BK32" s="311">
        <f>'PROJECT E'!BK99</f>
        <v>0</v>
      </c>
      <c r="BL32" s="311">
        <f>'PROJECT E'!BL99</f>
        <v>0</v>
      </c>
      <c r="BM32" s="311">
        <f>'PROJECT E'!BM99</f>
        <v>0</v>
      </c>
      <c r="BN32" s="311">
        <f>'PROJECT E'!BN99</f>
        <v>0</v>
      </c>
      <c r="BO32" s="311">
        <f>'PROJECT E'!BO99</f>
        <v>0</v>
      </c>
      <c r="BP32" s="311">
        <f>'PROJECT E'!BP99</f>
        <v>0</v>
      </c>
      <c r="BQ32" s="311">
        <f>'PROJECT E'!BQ99</f>
        <v>0</v>
      </c>
      <c r="BR32" s="311">
        <f>'PROJECT E'!BR99</f>
        <v>0</v>
      </c>
      <c r="BS32" s="311">
        <f>'PROJECT E'!BS99</f>
        <v>0</v>
      </c>
      <c r="BT32" s="311">
        <f>'PROJECT E'!BT99</f>
        <v>0</v>
      </c>
      <c r="BU32" s="311">
        <f>'PROJECT E'!BU99</f>
        <v>0</v>
      </c>
      <c r="BV32" s="311">
        <f>'PROJECT E'!BV99</f>
        <v>0</v>
      </c>
      <c r="BW32" s="311">
        <f>'PROJECT E'!BW99</f>
        <v>0</v>
      </c>
      <c r="BX32" s="311">
        <f>'PROJECT E'!BX99</f>
        <v>0</v>
      </c>
      <c r="BY32" s="311">
        <f>'PROJECT E'!BY99</f>
        <v>0</v>
      </c>
      <c r="BZ32" s="311">
        <f>'PROJECT E'!BZ99</f>
        <v>0</v>
      </c>
      <c r="CA32" s="311">
        <f>'PROJECT E'!CA99</f>
        <v>0</v>
      </c>
      <c r="CB32" s="311">
        <f>'PROJECT E'!CB99</f>
        <v>0</v>
      </c>
      <c r="CC32" s="311">
        <f>'PROJECT E'!CC99</f>
        <v>0</v>
      </c>
      <c r="CD32" s="311">
        <f>'PROJECT E'!CD99</f>
        <v>0</v>
      </c>
      <c r="CE32" s="311">
        <f>'PROJECT E'!CE99</f>
        <v>0</v>
      </c>
      <c r="CF32" s="311">
        <f>'PROJECT E'!CF99</f>
        <v>0</v>
      </c>
      <c r="CG32" s="311">
        <f>'PROJECT E'!CG99</f>
        <v>0</v>
      </c>
      <c r="CH32" s="311">
        <f>'PROJECT E'!CH99</f>
        <v>0</v>
      </c>
      <c r="CI32" s="311">
        <f>'PROJECT E'!CI99</f>
        <v>0</v>
      </c>
      <c r="CJ32" s="311">
        <f>'PROJECT E'!CJ99</f>
        <v>0</v>
      </c>
      <c r="CK32" s="311">
        <f>'PROJECT E'!CK99</f>
        <v>0</v>
      </c>
    </row>
    <row r="33" spans="1:89">
      <c r="A33" s="313" t="s">
        <v>142</v>
      </c>
      <c r="O33" s="66"/>
      <c r="P33" s="66"/>
      <c r="Q33" s="66"/>
      <c r="R33" s="66"/>
      <c r="S33" s="66"/>
      <c r="T33" s="66">
        <v>10</v>
      </c>
      <c r="X33" s="255">
        <f>SUM(AA33:BG33)</f>
        <v>25849815.990990624</v>
      </c>
      <c r="Y33" s="36"/>
      <c r="Z33" s="16"/>
      <c r="AA33" s="312">
        <f t="shared" ref="AA33:CK33" si="4">SUM(AA28:AA32)</f>
        <v>0</v>
      </c>
      <c r="AB33" s="312">
        <f t="shared" si="4"/>
        <v>1900101.4470360237</v>
      </c>
      <c r="AC33" s="312">
        <f t="shared" si="4"/>
        <v>4866632.9155033519</v>
      </c>
      <c r="AD33" s="312">
        <f t="shared" si="4"/>
        <v>5163529.3354757708</v>
      </c>
      <c r="AE33" s="312">
        <f t="shared" si="4"/>
        <v>5466116.4642667724</v>
      </c>
      <c r="AF33" s="312">
        <f t="shared" si="4"/>
        <v>8453435.8287087046</v>
      </c>
      <c r="AG33" s="312">
        <f t="shared" si="4"/>
        <v>0</v>
      </c>
      <c r="AH33" s="312">
        <f t="shared" si="4"/>
        <v>0</v>
      </c>
      <c r="AI33" s="312">
        <f t="shared" si="4"/>
        <v>0</v>
      </c>
      <c r="AJ33" s="312">
        <f t="shared" si="4"/>
        <v>0</v>
      </c>
      <c r="AK33" s="312">
        <f t="shared" si="4"/>
        <v>0</v>
      </c>
      <c r="AL33" s="312">
        <f t="shared" si="4"/>
        <v>0</v>
      </c>
      <c r="AM33" s="312">
        <f t="shared" si="4"/>
        <v>0</v>
      </c>
      <c r="AN33" s="312">
        <f t="shared" si="4"/>
        <v>0</v>
      </c>
      <c r="AO33" s="312">
        <f t="shared" si="4"/>
        <v>0</v>
      </c>
      <c r="AP33" s="312">
        <f t="shared" si="4"/>
        <v>0</v>
      </c>
      <c r="AQ33" s="312">
        <f t="shared" si="4"/>
        <v>0</v>
      </c>
      <c r="AR33" s="312">
        <f t="shared" si="4"/>
        <v>0</v>
      </c>
      <c r="AS33" s="312">
        <f t="shared" si="4"/>
        <v>0</v>
      </c>
      <c r="AT33" s="312">
        <f t="shared" si="4"/>
        <v>0</v>
      </c>
      <c r="AU33" s="312">
        <f t="shared" si="4"/>
        <v>0</v>
      </c>
      <c r="AV33" s="312">
        <f t="shared" si="4"/>
        <v>0</v>
      </c>
      <c r="AW33" s="312">
        <f t="shared" si="4"/>
        <v>0</v>
      </c>
      <c r="AX33" s="312">
        <f t="shared" si="4"/>
        <v>0</v>
      </c>
      <c r="AY33" s="312">
        <f t="shared" si="4"/>
        <v>0</v>
      </c>
      <c r="AZ33" s="312">
        <f t="shared" si="4"/>
        <v>0</v>
      </c>
      <c r="BA33" s="312">
        <f t="shared" si="4"/>
        <v>0</v>
      </c>
      <c r="BB33" s="312">
        <f t="shared" si="4"/>
        <v>0</v>
      </c>
      <c r="BC33" s="312">
        <f t="shared" si="4"/>
        <v>0</v>
      </c>
      <c r="BD33" s="312">
        <f t="shared" si="4"/>
        <v>0</v>
      </c>
      <c r="BE33" s="312">
        <f t="shared" si="4"/>
        <v>0</v>
      </c>
      <c r="BF33" s="312">
        <f t="shared" si="4"/>
        <v>0</v>
      </c>
      <c r="BG33" s="312">
        <f t="shared" si="4"/>
        <v>0</v>
      </c>
      <c r="BH33" s="312">
        <f t="shared" si="4"/>
        <v>0</v>
      </c>
      <c r="BI33" s="312">
        <f t="shared" si="4"/>
        <v>0</v>
      </c>
      <c r="BJ33" s="312">
        <f t="shared" si="4"/>
        <v>0</v>
      </c>
      <c r="BK33" s="312">
        <f t="shared" si="4"/>
        <v>0</v>
      </c>
      <c r="BL33" s="312">
        <f t="shared" si="4"/>
        <v>0</v>
      </c>
      <c r="BM33" s="312">
        <f t="shared" si="4"/>
        <v>0</v>
      </c>
      <c r="BN33" s="312">
        <f t="shared" si="4"/>
        <v>0</v>
      </c>
      <c r="BO33" s="312">
        <f t="shared" si="4"/>
        <v>0</v>
      </c>
      <c r="BP33" s="312">
        <f t="shared" si="4"/>
        <v>0</v>
      </c>
      <c r="BQ33" s="312">
        <f t="shared" si="4"/>
        <v>0</v>
      </c>
      <c r="BR33" s="312">
        <f t="shared" si="4"/>
        <v>0</v>
      </c>
      <c r="BS33" s="312">
        <f t="shared" si="4"/>
        <v>0</v>
      </c>
      <c r="BT33" s="312">
        <f t="shared" si="4"/>
        <v>0</v>
      </c>
      <c r="BU33" s="312">
        <f t="shared" si="4"/>
        <v>0</v>
      </c>
      <c r="BV33" s="312">
        <f t="shared" si="4"/>
        <v>0</v>
      </c>
      <c r="BW33" s="312">
        <f t="shared" si="4"/>
        <v>0</v>
      </c>
      <c r="BX33" s="312">
        <f t="shared" si="4"/>
        <v>0</v>
      </c>
      <c r="BY33" s="312">
        <f t="shared" si="4"/>
        <v>0</v>
      </c>
      <c r="BZ33" s="312">
        <f t="shared" si="4"/>
        <v>0</v>
      </c>
      <c r="CA33" s="312">
        <f t="shared" si="4"/>
        <v>0</v>
      </c>
      <c r="CB33" s="312">
        <f t="shared" si="4"/>
        <v>0</v>
      </c>
      <c r="CC33" s="312">
        <f t="shared" si="4"/>
        <v>0</v>
      </c>
      <c r="CD33" s="312">
        <f t="shared" si="4"/>
        <v>0</v>
      </c>
      <c r="CE33" s="312">
        <f t="shared" si="4"/>
        <v>0</v>
      </c>
      <c r="CF33" s="312">
        <f t="shared" si="4"/>
        <v>0</v>
      </c>
      <c r="CG33" s="312">
        <f t="shared" si="4"/>
        <v>0</v>
      </c>
      <c r="CH33" s="312">
        <f t="shared" si="4"/>
        <v>0</v>
      </c>
      <c r="CI33" s="312">
        <f t="shared" si="4"/>
        <v>0</v>
      </c>
      <c r="CJ33" s="312">
        <f t="shared" si="4"/>
        <v>0</v>
      </c>
      <c r="CK33" s="312">
        <f t="shared" si="4"/>
        <v>0</v>
      </c>
    </row>
    <row r="34" spans="1:89" ht="5.25" customHeight="1">
      <c r="B34" s="7"/>
      <c r="C34" s="7"/>
      <c r="D34" s="7"/>
      <c r="E34" s="7"/>
      <c r="F34" s="7"/>
      <c r="G34" s="7"/>
      <c r="H34" s="7"/>
      <c r="I34" s="7"/>
      <c r="J34" s="7"/>
      <c r="K34" s="7"/>
      <c r="L34" s="7"/>
      <c r="M34" s="7"/>
      <c r="N34" s="7"/>
      <c r="O34" s="7"/>
      <c r="P34" s="7"/>
      <c r="Q34" s="7"/>
      <c r="R34" s="68"/>
      <c r="S34" s="68"/>
      <c r="T34" s="88">
        <v>24</v>
      </c>
      <c r="U34" s="7"/>
      <c r="V34" s="38"/>
      <c r="W34" s="33"/>
      <c r="X34" s="255"/>
      <c r="Z34" s="14"/>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row>
    <row r="35" spans="1:89" s="7" customFormat="1">
      <c r="A35" s="83" t="s">
        <v>144</v>
      </c>
      <c r="O35" s="68"/>
      <c r="P35" s="68"/>
      <c r="Q35" s="68"/>
      <c r="R35" s="68"/>
      <c r="S35" s="68"/>
      <c r="T35" s="68">
        <v>12</v>
      </c>
      <c r="V35" s="33"/>
      <c r="W35" s="84"/>
      <c r="X35" s="254">
        <f t="shared" ref="X35:X44" si="5">SUM(AA35:CK35)</f>
        <v>-5000000.0004758118</v>
      </c>
      <c r="Y35" s="141"/>
      <c r="Z35" s="142"/>
      <c r="AA35" s="311">
        <f t="shared" ref="AA35:BF35" si="6">IF(OR(AA$16=0,AA$16=""),0,-FUND_MANAGER_FEE*FUND_TOTAL_COMMITMENT)</f>
        <v>0</v>
      </c>
      <c r="AB35" s="311">
        <f t="shared" si="6"/>
        <v>-1000000.0000951624</v>
      </c>
      <c r="AC35" s="311">
        <f t="shared" si="6"/>
        <v>-1000000.0000951624</v>
      </c>
      <c r="AD35" s="311">
        <f t="shared" si="6"/>
        <v>-1000000.0000951624</v>
      </c>
      <c r="AE35" s="311">
        <f t="shared" si="6"/>
        <v>-1000000.0000951624</v>
      </c>
      <c r="AF35" s="311">
        <f t="shared" si="6"/>
        <v>-1000000.0000951624</v>
      </c>
      <c r="AG35" s="311">
        <f t="shared" si="6"/>
        <v>0</v>
      </c>
      <c r="AH35" s="311">
        <f t="shared" si="6"/>
        <v>0</v>
      </c>
      <c r="AI35" s="311">
        <f t="shared" si="6"/>
        <v>0</v>
      </c>
      <c r="AJ35" s="311">
        <f t="shared" si="6"/>
        <v>0</v>
      </c>
      <c r="AK35" s="311">
        <f t="shared" si="6"/>
        <v>0</v>
      </c>
      <c r="AL35" s="311">
        <f t="shared" si="6"/>
        <v>0</v>
      </c>
      <c r="AM35" s="311">
        <f t="shared" si="6"/>
        <v>0</v>
      </c>
      <c r="AN35" s="311">
        <f t="shared" si="6"/>
        <v>0</v>
      </c>
      <c r="AO35" s="311">
        <f t="shared" si="6"/>
        <v>0</v>
      </c>
      <c r="AP35" s="311">
        <f t="shared" si="6"/>
        <v>0</v>
      </c>
      <c r="AQ35" s="311">
        <f t="shared" si="6"/>
        <v>0</v>
      </c>
      <c r="AR35" s="311">
        <f t="shared" si="6"/>
        <v>0</v>
      </c>
      <c r="AS35" s="311">
        <f t="shared" si="6"/>
        <v>0</v>
      </c>
      <c r="AT35" s="311">
        <f t="shared" si="6"/>
        <v>0</v>
      </c>
      <c r="AU35" s="311">
        <f t="shared" si="6"/>
        <v>0</v>
      </c>
      <c r="AV35" s="311">
        <f t="shared" si="6"/>
        <v>0</v>
      </c>
      <c r="AW35" s="311">
        <f t="shared" si="6"/>
        <v>0</v>
      </c>
      <c r="AX35" s="311">
        <f t="shared" si="6"/>
        <v>0</v>
      </c>
      <c r="AY35" s="311">
        <f t="shared" si="6"/>
        <v>0</v>
      </c>
      <c r="AZ35" s="311">
        <f t="shared" si="6"/>
        <v>0</v>
      </c>
      <c r="BA35" s="311">
        <f t="shared" si="6"/>
        <v>0</v>
      </c>
      <c r="BB35" s="311">
        <f t="shared" si="6"/>
        <v>0</v>
      </c>
      <c r="BC35" s="311">
        <f t="shared" si="6"/>
        <v>0</v>
      </c>
      <c r="BD35" s="311">
        <f t="shared" si="6"/>
        <v>0</v>
      </c>
      <c r="BE35" s="311">
        <f t="shared" si="6"/>
        <v>0</v>
      </c>
      <c r="BF35" s="311">
        <f t="shared" si="6"/>
        <v>0</v>
      </c>
      <c r="BG35" s="311">
        <f t="shared" ref="BG35:CK35" si="7">IF(OR(BG$16=0,BG$16=""),0,-FUND_MANAGER_FEE*FUND_TOTAL_COMMITMENT)</f>
        <v>0</v>
      </c>
      <c r="BH35" s="311">
        <f t="shared" si="7"/>
        <v>0</v>
      </c>
      <c r="BI35" s="311">
        <f t="shared" si="7"/>
        <v>0</v>
      </c>
      <c r="BJ35" s="311">
        <f t="shared" si="7"/>
        <v>0</v>
      </c>
      <c r="BK35" s="311">
        <f t="shared" si="7"/>
        <v>0</v>
      </c>
      <c r="BL35" s="311">
        <f t="shared" si="7"/>
        <v>0</v>
      </c>
      <c r="BM35" s="311">
        <f t="shared" si="7"/>
        <v>0</v>
      </c>
      <c r="BN35" s="311">
        <f t="shared" si="7"/>
        <v>0</v>
      </c>
      <c r="BO35" s="311">
        <f t="shared" si="7"/>
        <v>0</v>
      </c>
      <c r="BP35" s="311">
        <f t="shared" si="7"/>
        <v>0</v>
      </c>
      <c r="BQ35" s="311">
        <f t="shared" si="7"/>
        <v>0</v>
      </c>
      <c r="BR35" s="311">
        <f t="shared" si="7"/>
        <v>0</v>
      </c>
      <c r="BS35" s="311">
        <f t="shared" si="7"/>
        <v>0</v>
      </c>
      <c r="BT35" s="311">
        <f t="shared" si="7"/>
        <v>0</v>
      </c>
      <c r="BU35" s="311">
        <f t="shared" si="7"/>
        <v>0</v>
      </c>
      <c r="BV35" s="311">
        <f t="shared" si="7"/>
        <v>0</v>
      </c>
      <c r="BW35" s="311">
        <f t="shared" si="7"/>
        <v>0</v>
      </c>
      <c r="BX35" s="311">
        <f t="shared" si="7"/>
        <v>0</v>
      </c>
      <c r="BY35" s="311">
        <f t="shared" si="7"/>
        <v>0</v>
      </c>
      <c r="BZ35" s="311">
        <f t="shared" si="7"/>
        <v>0</v>
      </c>
      <c r="CA35" s="311">
        <f t="shared" si="7"/>
        <v>0</v>
      </c>
      <c r="CB35" s="311">
        <f t="shared" si="7"/>
        <v>0</v>
      </c>
      <c r="CC35" s="311">
        <f t="shared" si="7"/>
        <v>0</v>
      </c>
      <c r="CD35" s="311">
        <f t="shared" si="7"/>
        <v>0</v>
      </c>
      <c r="CE35" s="311">
        <f t="shared" si="7"/>
        <v>0</v>
      </c>
      <c r="CF35" s="311">
        <f t="shared" si="7"/>
        <v>0</v>
      </c>
      <c r="CG35" s="311">
        <f t="shared" si="7"/>
        <v>0</v>
      </c>
      <c r="CH35" s="311">
        <f t="shared" si="7"/>
        <v>0</v>
      </c>
      <c r="CI35" s="311">
        <f t="shared" si="7"/>
        <v>0</v>
      </c>
      <c r="CJ35" s="311">
        <f t="shared" si="7"/>
        <v>0</v>
      </c>
      <c r="CK35" s="311">
        <f t="shared" si="7"/>
        <v>0</v>
      </c>
    </row>
    <row r="36" spans="1:89" s="7" customFormat="1">
      <c r="A36" s="83" t="s">
        <v>123</v>
      </c>
      <c r="O36" s="68"/>
      <c r="P36" s="68"/>
      <c r="Q36" s="68"/>
      <c r="R36" s="68"/>
      <c r="S36" s="68"/>
      <c r="T36" s="68">
        <v>13</v>
      </c>
      <c r="V36" s="33"/>
      <c r="W36" s="33"/>
      <c r="X36" s="254">
        <f t="shared" si="5"/>
        <v>-515100</v>
      </c>
      <c r="Y36" s="138"/>
      <c r="Z36" s="143"/>
      <c r="AA36" s="311">
        <f t="shared" ref="AA36:BF36" si="8">IF(AA$16="",0,IF(OR(AA$16=1,AA$16=2),-FUND_FORMATION*AA$54,0))</f>
        <v>0</v>
      </c>
      <c r="AB36" s="311">
        <f t="shared" si="8"/>
        <v>-255000</v>
      </c>
      <c r="AC36" s="311">
        <f t="shared" si="8"/>
        <v>-260100</v>
      </c>
      <c r="AD36" s="311">
        <f t="shared" si="8"/>
        <v>0</v>
      </c>
      <c r="AE36" s="311">
        <f t="shared" si="8"/>
        <v>0</v>
      </c>
      <c r="AF36" s="311">
        <f t="shared" si="8"/>
        <v>0</v>
      </c>
      <c r="AG36" s="311">
        <f t="shared" si="8"/>
        <v>0</v>
      </c>
      <c r="AH36" s="311">
        <f t="shared" si="8"/>
        <v>0</v>
      </c>
      <c r="AI36" s="311">
        <f t="shared" si="8"/>
        <v>0</v>
      </c>
      <c r="AJ36" s="311">
        <f t="shared" si="8"/>
        <v>0</v>
      </c>
      <c r="AK36" s="311">
        <f t="shared" si="8"/>
        <v>0</v>
      </c>
      <c r="AL36" s="311">
        <f t="shared" si="8"/>
        <v>0</v>
      </c>
      <c r="AM36" s="311">
        <f t="shared" si="8"/>
        <v>0</v>
      </c>
      <c r="AN36" s="311">
        <f t="shared" si="8"/>
        <v>0</v>
      </c>
      <c r="AO36" s="311">
        <f t="shared" si="8"/>
        <v>0</v>
      </c>
      <c r="AP36" s="311">
        <f t="shared" si="8"/>
        <v>0</v>
      </c>
      <c r="AQ36" s="311">
        <f t="shared" si="8"/>
        <v>0</v>
      </c>
      <c r="AR36" s="311">
        <f t="shared" si="8"/>
        <v>0</v>
      </c>
      <c r="AS36" s="311">
        <f t="shared" si="8"/>
        <v>0</v>
      </c>
      <c r="AT36" s="311">
        <f t="shared" si="8"/>
        <v>0</v>
      </c>
      <c r="AU36" s="311">
        <f t="shared" si="8"/>
        <v>0</v>
      </c>
      <c r="AV36" s="311">
        <f t="shared" si="8"/>
        <v>0</v>
      </c>
      <c r="AW36" s="311">
        <f t="shared" si="8"/>
        <v>0</v>
      </c>
      <c r="AX36" s="311">
        <f t="shared" si="8"/>
        <v>0</v>
      </c>
      <c r="AY36" s="311">
        <f t="shared" si="8"/>
        <v>0</v>
      </c>
      <c r="AZ36" s="311">
        <f t="shared" si="8"/>
        <v>0</v>
      </c>
      <c r="BA36" s="311">
        <f t="shared" si="8"/>
        <v>0</v>
      </c>
      <c r="BB36" s="311">
        <f t="shared" si="8"/>
        <v>0</v>
      </c>
      <c r="BC36" s="311">
        <f t="shared" si="8"/>
        <v>0</v>
      </c>
      <c r="BD36" s="311">
        <f t="shared" si="8"/>
        <v>0</v>
      </c>
      <c r="BE36" s="311">
        <f t="shared" si="8"/>
        <v>0</v>
      </c>
      <c r="BF36" s="311">
        <f t="shared" si="8"/>
        <v>0</v>
      </c>
      <c r="BG36" s="311">
        <f t="shared" ref="BG36:CK36" si="9">IF(BG$16="",0,IF(OR(BG$16=1,BG$16=2),-FUND_FORMATION*BG$54,0))</f>
        <v>0</v>
      </c>
      <c r="BH36" s="311">
        <f t="shared" si="9"/>
        <v>0</v>
      </c>
      <c r="BI36" s="311">
        <f t="shared" si="9"/>
        <v>0</v>
      </c>
      <c r="BJ36" s="311">
        <f t="shared" si="9"/>
        <v>0</v>
      </c>
      <c r="BK36" s="311">
        <f t="shared" si="9"/>
        <v>0</v>
      </c>
      <c r="BL36" s="311">
        <f t="shared" si="9"/>
        <v>0</v>
      </c>
      <c r="BM36" s="311">
        <f t="shared" si="9"/>
        <v>0</v>
      </c>
      <c r="BN36" s="311">
        <f t="shared" si="9"/>
        <v>0</v>
      </c>
      <c r="BO36" s="311">
        <f t="shared" si="9"/>
        <v>0</v>
      </c>
      <c r="BP36" s="311">
        <f t="shared" si="9"/>
        <v>0</v>
      </c>
      <c r="BQ36" s="311">
        <f t="shared" si="9"/>
        <v>0</v>
      </c>
      <c r="BR36" s="311">
        <f t="shared" si="9"/>
        <v>0</v>
      </c>
      <c r="BS36" s="311">
        <f t="shared" si="9"/>
        <v>0</v>
      </c>
      <c r="BT36" s="311">
        <f t="shared" si="9"/>
        <v>0</v>
      </c>
      <c r="BU36" s="311">
        <f t="shared" si="9"/>
        <v>0</v>
      </c>
      <c r="BV36" s="311">
        <f t="shared" si="9"/>
        <v>0</v>
      </c>
      <c r="BW36" s="311">
        <f t="shared" si="9"/>
        <v>0</v>
      </c>
      <c r="BX36" s="311">
        <f t="shared" si="9"/>
        <v>0</v>
      </c>
      <c r="BY36" s="311">
        <f t="shared" si="9"/>
        <v>0</v>
      </c>
      <c r="BZ36" s="311">
        <f t="shared" si="9"/>
        <v>0</v>
      </c>
      <c r="CA36" s="311">
        <f t="shared" si="9"/>
        <v>0</v>
      </c>
      <c r="CB36" s="311">
        <f t="shared" si="9"/>
        <v>0</v>
      </c>
      <c r="CC36" s="311">
        <f t="shared" si="9"/>
        <v>0</v>
      </c>
      <c r="CD36" s="311">
        <f t="shared" si="9"/>
        <v>0</v>
      </c>
      <c r="CE36" s="311">
        <f t="shared" si="9"/>
        <v>0</v>
      </c>
      <c r="CF36" s="311">
        <f t="shared" si="9"/>
        <v>0</v>
      </c>
      <c r="CG36" s="311">
        <f t="shared" si="9"/>
        <v>0</v>
      </c>
      <c r="CH36" s="311">
        <f t="shared" si="9"/>
        <v>0</v>
      </c>
      <c r="CI36" s="311">
        <f t="shared" si="9"/>
        <v>0</v>
      </c>
      <c r="CJ36" s="311">
        <f t="shared" si="9"/>
        <v>0</v>
      </c>
      <c r="CK36" s="311">
        <f t="shared" si="9"/>
        <v>0</v>
      </c>
    </row>
    <row r="37" spans="1:89" s="7" customFormat="1">
      <c r="A37" s="83" t="s">
        <v>124</v>
      </c>
      <c r="O37" s="68"/>
      <c r="P37" s="68"/>
      <c r="Q37" s="68"/>
      <c r="R37" s="68"/>
      <c r="S37" s="68"/>
      <c r="T37" s="68">
        <v>14</v>
      </c>
      <c r="V37" s="33"/>
      <c r="W37" s="144"/>
      <c r="X37" s="254">
        <f t="shared" si="5"/>
        <v>-663515.12040000001</v>
      </c>
      <c r="Y37" s="141"/>
      <c r="Z37" s="142"/>
      <c r="AA37" s="311">
        <f t="shared" ref="AA37:BF37" si="10">IF(OR(AA$16="",AA$16=0),0,-FUND_MISCELLANEOUS*AA$54)</f>
        <v>0</v>
      </c>
      <c r="AB37" s="311">
        <f t="shared" si="10"/>
        <v>-127500</v>
      </c>
      <c r="AC37" s="311">
        <f t="shared" si="10"/>
        <v>-130050</v>
      </c>
      <c r="AD37" s="311">
        <f t="shared" si="10"/>
        <v>-132651</v>
      </c>
      <c r="AE37" s="311">
        <f t="shared" si="10"/>
        <v>-135304.01999999999</v>
      </c>
      <c r="AF37" s="311">
        <f t="shared" si="10"/>
        <v>-138010.1004</v>
      </c>
      <c r="AG37" s="311">
        <f t="shared" si="10"/>
        <v>0</v>
      </c>
      <c r="AH37" s="311">
        <f t="shared" si="10"/>
        <v>0</v>
      </c>
      <c r="AI37" s="311">
        <f t="shared" si="10"/>
        <v>0</v>
      </c>
      <c r="AJ37" s="311">
        <f t="shared" si="10"/>
        <v>0</v>
      </c>
      <c r="AK37" s="311">
        <f t="shared" si="10"/>
        <v>0</v>
      </c>
      <c r="AL37" s="311">
        <f t="shared" si="10"/>
        <v>0</v>
      </c>
      <c r="AM37" s="311">
        <f t="shared" si="10"/>
        <v>0</v>
      </c>
      <c r="AN37" s="311">
        <f t="shared" si="10"/>
        <v>0</v>
      </c>
      <c r="AO37" s="311">
        <f t="shared" si="10"/>
        <v>0</v>
      </c>
      <c r="AP37" s="311">
        <f t="shared" si="10"/>
        <v>0</v>
      </c>
      <c r="AQ37" s="311">
        <f t="shared" si="10"/>
        <v>0</v>
      </c>
      <c r="AR37" s="311">
        <f t="shared" si="10"/>
        <v>0</v>
      </c>
      <c r="AS37" s="311">
        <f t="shared" si="10"/>
        <v>0</v>
      </c>
      <c r="AT37" s="311">
        <f t="shared" si="10"/>
        <v>0</v>
      </c>
      <c r="AU37" s="311">
        <f t="shared" si="10"/>
        <v>0</v>
      </c>
      <c r="AV37" s="311">
        <f t="shared" si="10"/>
        <v>0</v>
      </c>
      <c r="AW37" s="311">
        <f t="shared" si="10"/>
        <v>0</v>
      </c>
      <c r="AX37" s="311">
        <f t="shared" si="10"/>
        <v>0</v>
      </c>
      <c r="AY37" s="311">
        <f t="shared" si="10"/>
        <v>0</v>
      </c>
      <c r="AZ37" s="311">
        <f t="shared" si="10"/>
        <v>0</v>
      </c>
      <c r="BA37" s="311">
        <f t="shared" si="10"/>
        <v>0</v>
      </c>
      <c r="BB37" s="311">
        <f t="shared" si="10"/>
        <v>0</v>
      </c>
      <c r="BC37" s="311">
        <f t="shared" si="10"/>
        <v>0</v>
      </c>
      <c r="BD37" s="311">
        <f t="shared" si="10"/>
        <v>0</v>
      </c>
      <c r="BE37" s="311">
        <f t="shared" si="10"/>
        <v>0</v>
      </c>
      <c r="BF37" s="311">
        <f t="shared" si="10"/>
        <v>0</v>
      </c>
      <c r="BG37" s="311">
        <f t="shared" ref="BG37:CK37" si="11">IF(OR(BG$16="",BG$16=0),0,-FUND_MISCELLANEOUS*BG$54)</f>
        <v>0</v>
      </c>
      <c r="BH37" s="311">
        <f t="shared" si="11"/>
        <v>0</v>
      </c>
      <c r="BI37" s="311">
        <f t="shared" si="11"/>
        <v>0</v>
      </c>
      <c r="BJ37" s="311">
        <f t="shared" si="11"/>
        <v>0</v>
      </c>
      <c r="BK37" s="311">
        <f t="shared" si="11"/>
        <v>0</v>
      </c>
      <c r="BL37" s="311">
        <f t="shared" si="11"/>
        <v>0</v>
      </c>
      <c r="BM37" s="311">
        <f t="shared" si="11"/>
        <v>0</v>
      </c>
      <c r="BN37" s="311">
        <f t="shared" si="11"/>
        <v>0</v>
      </c>
      <c r="BO37" s="311">
        <f t="shared" si="11"/>
        <v>0</v>
      </c>
      <c r="BP37" s="311">
        <f t="shared" si="11"/>
        <v>0</v>
      </c>
      <c r="BQ37" s="311">
        <f t="shared" si="11"/>
        <v>0</v>
      </c>
      <c r="BR37" s="311">
        <f t="shared" si="11"/>
        <v>0</v>
      </c>
      <c r="BS37" s="311">
        <f t="shared" si="11"/>
        <v>0</v>
      </c>
      <c r="BT37" s="311">
        <f t="shared" si="11"/>
        <v>0</v>
      </c>
      <c r="BU37" s="311">
        <f t="shared" si="11"/>
        <v>0</v>
      </c>
      <c r="BV37" s="311">
        <f t="shared" si="11"/>
        <v>0</v>
      </c>
      <c r="BW37" s="311">
        <f t="shared" si="11"/>
        <v>0</v>
      </c>
      <c r="BX37" s="311">
        <f t="shared" si="11"/>
        <v>0</v>
      </c>
      <c r="BY37" s="311">
        <f t="shared" si="11"/>
        <v>0</v>
      </c>
      <c r="BZ37" s="311">
        <f t="shared" si="11"/>
        <v>0</v>
      </c>
      <c r="CA37" s="311">
        <f t="shared" si="11"/>
        <v>0</v>
      </c>
      <c r="CB37" s="311">
        <f t="shared" si="11"/>
        <v>0</v>
      </c>
      <c r="CC37" s="311">
        <f t="shared" si="11"/>
        <v>0</v>
      </c>
      <c r="CD37" s="311">
        <f t="shared" si="11"/>
        <v>0</v>
      </c>
      <c r="CE37" s="311">
        <f t="shared" si="11"/>
        <v>0</v>
      </c>
      <c r="CF37" s="311">
        <f t="shared" si="11"/>
        <v>0</v>
      </c>
      <c r="CG37" s="311">
        <f t="shared" si="11"/>
        <v>0</v>
      </c>
      <c r="CH37" s="311">
        <f t="shared" si="11"/>
        <v>0</v>
      </c>
      <c r="CI37" s="311">
        <f t="shared" si="11"/>
        <v>0</v>
      </c>
      <c r="CJ37" s="311">
        <f t="shared" si="11"/>
        <v>0</v>
      </c>
      <c r="CK37" s="311">
        <f t="shared" si="11"/>
        <v>0</v>
      </c>
    </row>
    <row r="38" spans="1:89" s="7" customFormat="1">
      <c r="A38" s="83" t="s">
        <v>134</v>
      </c>
      <c r="O38" s="68"/>
      <c r="P38" s="68"/>
      <c r="Q38" s="68"/>
      <c r="R38" s="68"/>
      <c r="S38" s="68"/>
      <c r="T38" s="68">
        <v>15</v>
      </c>
      <c r="V38" s="33"/>
      <c r="W38" s="144"/>
      <c r="X38" s="254">
        <f t="shared" si="5"/>
        <v>0</v>
      </c>
      <c r="Y38" s="141"/>
      <c r="Z38" s="142"/>
      <c r="AA38" s="311">
        <f t="shared" ref="AA38:CK38" si="12">IF(AA$16="",0,IF(AA$16=0,-FUND_RESERVE,IF(AA$16=YEAR_FUNDLENGTH,FUND_RESERVE,0)))</f>
        <v>-25000</v>
      </c>
      <c r="AB38" s="311">
        <f t="shared" si="12"/>
        <v>0</v>
      </c>
      <c r="AC38" s="311">
        <f t="shared" si="12"/>
        <v>0</v>
      </c>
      <c r="AD38" s="311">
        <f t="shared" si="12"/>
        <v>0</v>
      </c>
      <c r="AE38" s="311">
        <f t="shared" si="12"/>
        <v>0</v>
      </c>
      <c r="AF38" s="311">
        <f t="shared" si="12"/>
        <v>25000</v>
      </c>
      <c r="AG38" s="311">
        <f t="shared" si="12"/>
        <v>0</v>
      </c>
      <c r="AH38" s="311">
        <f t="shared" si="12"/>
        <v>0</v>
      </c>
      <c r="AI38" s="311">
        <f t="shared" si="12"/>
        <v>0</v>
      </c>
      <c r="AJ38" s="311">
        <f t="shared" si="12"/>
        <v>0</v>
      </c>
      <c r="AK38" s="311">
        <f t="shared" si="12"/>
        <v>0</v>
      </c>
      <c r="AL38" s="311">
        <f t="shared" si="12"/>
        <v>0</v>
      </c>
      <c r="AM38" s="311">
        <f t="shared" si="12"/>
        <v>0</v>
      </c>
      <c r="AN38" s="311">
        <f t="shared" si="12"/>
        <v>0</v>
      </c>
      <c r="AO38" s="311">
        <f t="shared" si="12"/>
        <v>0</v>
      </c>
      <c r="AP38" s="311">
        <f t="shared" si="12"/>
        <v>0</v>
      </c>
      <c r="AQ38" s="311">
        <f t="shared" si="12"/>
        <v>0</v>
      </c>
      <c r="AR38" s="311">
        <f t="shared" si="12"/>
        <v>0</v>
      </c>
      <c r="AS38" s="311">
        <f t="shared" si="12"/>
        <v>0</v>
      </c>
      <c r="AT38" s="311">
        <f t="shared" si="12"/>
        <v>0</v>
      </c>
      <c r="AU38" s="311">
        <f t="shared" si="12"/>
        <v>0</v>
      </c>
      <c r="AV38" s="311">
        <f t="shared" si="12"/>
        <v>0</v>
      </c>
      <c r="AW38" s="311">
        <f t="shared" si="12"/>
        <v>0</v>
      </c>
      <c r="AX38" s="311">
        <f t="shared" si="12"/>
        <v>0</v>
      </c>
      <c r="AY38" s="311">
        <f t="shared" si="12"/>
        <v>0</v>
      </c>
      <c r="AZ38" s="311">
        <f t="shared" si="12"/>
        <v>0</v>
      </c>
      <c r="BA38" s="311">
        <f t="shared" si="12"/>
        <v>0</v>
      </c>
      <c r="BB38" s="311">
        <f t="shared" si="12"/>
        <v>0</v>
      </c>
      <c r="BC38" s="311">
        <f t="shared" si="12"/>
        <v>0</v>
      </c>
      <c r="BD38" s="311">
        <f t="shared" si="12"/>
        <v>0</v>
      </c>
      <c r="BE38" s="311">
        <f t="shared" si="12"/>
        <v>0</v>
      </c>
      <c r="BF38" s="311">
        <f t="shared" si="12"/>
        <v>0</v>
      </c>
      <c r="BG38" s="311">
        <f t="shared" si="12"/>
        <v>0</v>
      </c>
      <c r="BH38" s="311">
        <f t="shared" si="12"/>
        <v>0</v>
      </c>
      <c r="BI38" s="311">
        <f t="shared" si="12"/>
        <v>0</v>
      </c>
      <c r="BJ38" s="311">
        <f t="shared" si="12"/>
        <v>0</v>
      </c>
      <c r="BK38" s="311">
        <f t="shared" si="12"/>
        <v>0</v>
      </c>
      <c r="BL38" s="311">
        <f t="shared" si="12"/>
        <v>0</v>
      </c>
      <c r="BM38" s="311">
        <f t="shared" si="12"/>
        <v>0</v>
      </c>
      <c r="BN38" s="311">
        <f t="shared" si="12"/>
        <v>0</v>
      </c>
      <c r="BO38" s="311">
        <f t="shared" si="12"/>
        <v>0</v>
      </c>
      <c r="BP38" s="311">
        <f t="shared" si="12"/>
        <v>0</v>
      </c>
      <c r="BQ38" s="311">
        <f t="shared" si="12"/>
        <v>0</v>
      </c>
      <c r="BR38" s="311">
        <f t="shared" si="12"/>
        <v>0</v>
      </c>
      <c r="BS38" s="311">
        <f t="shared" si="12"/>
        <v>0</v>
      </c>
      <c r="BT38" s="311">
        <f t="shared" si="12"/>
        <v>0</v>
      </c>
      <c r="BU38" s="311">
        <f t="shared" si="12"/>
        <v>0</v>
      </c>
      <c r="BV38" s="311">
        <f t="shared" si="12"/>
        <v>0</v>
      </c>
      <c r="BW38" s="311">
        <f t="shared" si="12"/>
        <v>0</v>
      </c>
      <c r="BX38" s="311">
        <f t="shared" si="12"/>
        <v>0</v>
      </c>
      <c r="BY38" s="311">
        <f t="shared" si="12"/>
        <v>0</v>
      </c>
      <c r="BZ38" s="311">
        <f t="shared" si="12"/>
        <v>0</v>
      </c>
      <c r="CA38" s="311">
        <f t="shared" si="12"/>
        <v>0</v>
      </c>
      <c r="CB38" s="311">
        <f t="shared" si="12"/>
        <v>0</v>
      </c>
      <c r="CC38" s="311">
        <f t="shared" si="12"/>
        <v>0</v>
      </c>
      <c r="CD38" s="311">
        <f t="shared" si="12"/>
        <v>0</v>
      </c>
      <c r="CE38" s="311">
        <f t="shared" si="12"/>
        <v>0</v>
      </c>
      <c r="CF38" s="311">
        <f t="shared" si="12"/>
        <v>0</v>
      </c>
      <c r="CG38" s="311">
        <f t="shared" si="12"/>
        <v>0</v>
      </c>
      <c r="CH38" s="311">
        <f t="shared" si="12"/>
        <v>0</v>
      </c>
      <c r="CI38" s="311">
        <f t="shared" si="12"/>
        <v>0</v>
      </c>
      <c r="CJ38" s="311">
        <f t="shared" si="12"/>
        <v>0</v>
      </c>
      <c r="CK38" s="311">
        <f t="shared" si="12"/>
        <v>0</v>
      </c>
    </row>
    <row r="39" spans="1:89" s="7" customFormat="1">
      <c r="A39" s="313" t="s">
        <v>143</v>
      </c>
      <c r="O39" s="68"/>
      <c r="P39" s="68"/>
      <c r="Q39" s="68"/>
      <c r="R39" s="68"/>
      <c r="S39" s="68"/>
      <c r="T39" s="68"/>
      <c r="V39" s="33"/>
      <c r="W39" s="144"/>
      <c r="X39" s="255">
        <f t="shared" si="5"/>
        <v>-6178615.1208758121</v>
      </c>
      <c r="Y39" s="141"/>
      <c r="Z39" s="142"/>
      <c r="AA39" s="312">
        <f t="shared" ref="AA39:BF39" si="13">SUM(AA35:AA38)</f>
        <v>-25000</v>
      </c>
      <c r="AB39" s="312">
        <f t="shared" si="13"/>
        <v>-1382500.0000951625</v>
      </c>
      <c r="AC39" s="312">
        <f t="shared" si="13"/>
        <v>-1390150.0000951625</v>
      </c>
      <c r="AD39" s="312">
        <f t="shared" si="13"/>
        <v>-1132651.0000951625</v>
      </c>
      <c r="AE39" s="312">
        <f t="shared" si="13"/>
        <v>-1135304.0200951623</v>
      </c>
      <c r="AF39" s="312">
        <f t="shared" si="13"/>
        <v>-1113010.1004951624</v>
      </c>
      <c r="AG39" s="312">
        <f t="shared" si="13"/>
        <v>0</v>
      </c>
      <c r="AH39" s="312">
        <f t="shared" si="13"/>
        <v>0</v>
      </c>
      <c r="AI39" s="312">
        <f t="shared" si="13"/>
        <v>0</v>
      </c>
      <c r="AJ39" s="312">
        <f t="shared" si="13"/>
        <v>0</v>
      </c>
      <c r="AK39" s="312">
        <f t="shared" si="13"/>
        <v>0</v>
      </c>
      <c r="AL39" s="312">
        <f t="shared" si="13"/>
        <v>0</v>
      </c>
      <c r="AM39" s="312">
        <f t="shared" si="13"/>
        <v>0</v>
      </c>
      <c r="AN39" s="312">
        <f t="shared" si="13"/>
        <v>0</v>
      </c>
      <c r="AO39" s="312">
        <f t="shared" si="13"/>
        <v>0</v>
      </c>
      <c r="AP39" s="312">
        <f t="shared" si="13"/>
        <v>0</v>
      </c>
      <c r="AQ39" s="312">
        <f t="shared" si="13"/>
        <v>0</v>
      </c>
      <c r="AR39" s="312">
        <f t="shared" si="13"/>
        <v>0</v>
      </c>
      <c r="AS39" s="312">
        <f t="shared" si="13"/>
        <v>0</v>
      </c>
      <c r="AT39" s="312">
        <f t="shared" si="13"/>
        <v>0</v>
      </c>
      <c r="AU39" s="312">
        <f t="shared" si="13"/>
        <v>0</v>
      </c>
      <c r="AV39" s="312">
        <f t="shared" si="13"/>
        <v>0</v>
      </c>
      <c r="AW39" s="312">
        <f t="shared" si="13"/>
        <v>0</v>
      </c>
      <c r="AX39" s="312">
        <f t="shared" si="13"/>
        <v>0</v>
      </c>
      <c r="AY39" s="312">
        <f t="shared" si="13"/>
        <v>0</v>
      </c>
      <c r="AZ39" s="312">
        <f t="shared" si="13"/>
        <v>0</v>
      </c>
      <c r="BA39" s="312">
        <f t="shared" si="13"/>
        <v>0</v>
      </c>
      <c r="BB39" s="312">
        <f t="shared" si="13"/>
        <v>0</v>
      </c>
      <c r="BC39" s="312">
        <f t="shared" si="13"/>
        <v>0</v>
      </c>
      <c r="BD39" s="312">
        <f t="shared" si="13"/>
        <v>0</v>
      </c>
      <c r="BE39" s="312">
        <f t="shared" si="13"/>
        <v>0</v>
      </c>
      <c r="BF39" s="312">
        <f t="shared" si="13"/>
        <v>0</v>
      </c>
      <c r="BG39" s="312">
        <f t="shared" ref="BG39:CK39" si="14">SUM(BG35:BG38)</f>
        <v>0</v>
      </c>
      <c r="BH39" s="312">
        <f t="shared" si="14"/>
        <v>0</v>
      </c>
      <c r="BI39" s="312">
        <f t="shared" si="14"/>
        <v>0</v>
      </c>
      <c r="BJ39" s="312">
        <f t="shared" si="14"/>
        <v>0</v>
      </c>
      <c r="BK39" s="312">
        <f t="shared" si="14"/>
        <v>0</v>
      </c>
      <c r="BL39" s="312">
        <f t="shared" si="14"/>
        <v>0</v>
      </c>
      <c r="BM39" s="312">
        <f t="shared" si="14"/>
        <v>0</v>
      </c>
      <c r="BN39" s="312">
        <f t="shared" si="14"/>
        <v>0</v>
      </c>
      <c r="BO39" s="312">
        <f t="shared" si="14"/>
        <v>0</v>
      </c>
      <c r="BP39" s="312">
        <f t="shared" si="14"/>
        <v>0</v>
      </c>
      <c r="BQ39" s="312">
        <f t="shared" si="14"/>
        <v>0</v>
      </c>
      <c r="BR39" s="312">
        <f t="shared" si="14"/>
        <v>0</v>
      </c>
      <c r="BS39" s="312">
        <f t="shared" si="14"/>
        <v>0</v>
      </c>
      <c r="BT39" s="312">
        <f t="shared" si="14"/>
        <v>0</v>
      </c>
      <c r="BU39" s="312">
        <f t="shared" si="14"/>
        <v>0</v>
      </c>
      <c r="BV39" s="312">
        <f t="shared" si="14"/>
        <v>0</v>
      </c>
      <c r="BW39" s="312">
        <f t="shared" si="14"/>
        <v>0</v>
      </c>
      <c r="BX39" s="312">
        <f t="shared" si="14"/>
        <v>0</v>
      </c>
      <c r="BY39" s="312">
        <f t="shared" si="14"/>
        <v>0</v>
      </c>
      <c r="BZ39" s="312">
        <f t="shared" si="14"/>
        <v>0</v>
      </c>
      <c r="CA39" s="312">
        <f t="shared" si="14"/>
        <v>0</v>
      </c>
      <c r="CB39" s="312">
        <f t="shared" si="14"/>
        <v>0</v>
      </c>
      <c r="CC39" s="312">
        <f t="shared" si="14"/>
        <v>0</v>
      </c>
      <c r="CD39" s="312">
        <f t="shared" si="14"/>
        <v>0</v>
      </c>
      <c r="CE39" s="312">
        <f t="shared" si="14"/>
        <v>0</v>
      </c>
      <c r="CF39" s="312">
        <f t="shared" si="14"/>
        <v>0</v>
      </c>
      <c r="CG39" s="312">
        <f t="shared" si="14"/>
        <v>0</v>
      </c>
      <c r="CH39" s="312">
        <f t="shared" si="14"/>
        <v>0</v>
      </c>
      <c r="CI39" s="312">
        <f t="shared" si="14"/>
        <v>0</v>
      </c>
      <c r="CJ39" s="312">
        <f t="shared" si="14"/>
        <v>0</v>
      </c>
      <c r="CK39" s="312">
        <f t="shared" si="14"/>
        <v>0</v>
      </c>
    </row>
    <row r="40" spans="1:89" ht="5.25" customHeight="1">
      <c r="B40" s="7"/>
      <c r="C40" s="7"/>
      <c r="D40" s="7"/>
      <c r="E40" s="7"/>
      <c r="F40" s="7"/>
      <c r="G40" s="7"/>
      <c r="H40" s="7"/>
      <c r="I40" s="7"/>
      <c r="J40" s="7"/>
      <c r="K40" s="7"/>
      <c r="L40" s="7"/>
      <c r="M40" s="7"/>
      <c r="N40" s="7"/>
      <c r="O40" s="7"/>
      <c r="P40" s="7"/>
      <c r="Q40" s="7"/>
      <c r="R40" s="68"/>
      <c r="S40" s="68"/>
      <c r="T40" s="88">
        <v>24</v>
      </c>
      <c r="U40" s="7"/>
      <c r="V40" s="38"/>
      <c r="W40" s="33"/>
      <c r="X40" s="255"/>
      <c r="Z40" s="14"/>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row>
    <row r="41" spans="1:89">
      <c r="A41" s="83" t="s">
        <v>159</v>
      </c>
      <c r="O41" s="66"/>
      <c r="P41" s="66"/>
      <c r="Q41" s="66"/>
      <c r="R41" s="66"/>
      <c r="S41" s="66"/>
      <c r="T41" s="66"/>
      <c r="W41" s="94"/>
      <c r="X41" s="254">
        <f t="shared" si="5"/>
        <v>125250.00001189532</v>
      </c>
      <c r="Y41" s="27"/>
      <c r="Z41" s="17"/>
      <c r="AA41" s="311">
        <f>-AA64</f>
        <v>50250.000008404008</v>
      </c>
      <c r="AB41" s="311">
        <f>-AB64</f>
        <v>75000.00000349131</v>
      </c>
      <c r="AC41" s="311">
        <f t="shared" ref="AC41:CK41" si="15">-AC64</f>
        <v>0</v>
      </c>
      <c r="AD41" s="311">
        <f t="shared" si="15"/>
        <v>0</v>
      </c>
      <c r="AE41" s="311">
        <f t="shared" si="15"/>
        <v>0</v>
      </c>
      <c r="AF41" s="311">
        <f t="shared" si="15"/>
        <v>0</v>
      </c>
      <c r="AG41" s="311">
        <f t="shared" si="15"/>
        <v>0</v>
      </c>
      <c r="AH41" s="311">
        <f t="shared" si="15"/>
        <v>0</v>
      </c>
      <c r="AI41" s="311">
        <f t="shared" si="15"/>
        <v>0</v>
      </c>
      <c r="AJ41" s="311">
        <f t="shared" si="15"/>
        <v>0</v>
      </c>
      <c r="AK41" s="311">
        <f t="shared" si="15"/>
        <v>0</v>
      </c>
      <c r="AL41" s="311">
        <f t="shared" si="15"/>
        <v>0</v>
      </c>
      <c r="AM41" s="311">
        <f t="shared" si="15"/>
        <v>0</v>
      </c>
      <c r="AN41" s="311">
        <f t="shared" si="15"/>
        <v>0</v>
      </c>
      <c r="AO41" s="311">
        <f t="shared" si="15"/>
        <v>0</v>
      </c>
      <c r="AP41" s="311">
        <f t="shared" si="15"/>
        <v>0</v>
      </c>
      <c r="AQ41" s="311">
        <f t="shared" si="15"/>
        <v>0</v>
      </c>
      <c r="AR41" s="311">
        <f t="shared" si="15"/>
        <v>0</v>
      </c>
      <c r="AS41" s="311">
        <f t="shared" si="15"/>
        <v>0</v>
      </c>
      <c r="AT41" s="311">
        <f t="shared" si="15"/>
        <v>0</v>
      </c>
      <c r="AU41" s="311">
        <f t="shared" si="15"/>
        <v>0</v>
      </c>
      <c r="AV41" s="311">
        <f t="shared" si="15"/>
        <v>0</v>
      </c>
      <c r="AW41" s="311">
        <f t="shared" si="15"/>
        <v>0</v>
      </c>
      <c r="AX41" s="311">
        <f t="shared" si="15"/>
        <v>0</v>
      </c>
      <c r="AY41" s="311">
        <f t="shared" si="15"/>
        <v>0</v>
      </c>
      <c r="AZ41" s="311">
        <f t="shared" si="15"/>
        <v>0</v>
      </c>
      <c r="BA41" s="311">
        <f t="shared" si="15"/>
        <v>0</v>
      </c>
      <c r="BB41" s="311">
        <f t="shared" si="15"/>
        <v>0</v>
      </c>
      <c r="BC41" s="311">
        <f t="shared" si="15"/>
        <v>0</v>
      </c>
      <c r="BD41" s="311">
        <f t="shared" si="15"/>
        <v>0</v>
      </c>
      <c r="BE41" s="311">
        <f t="shared" si="15"/>
        <v>0</v>
      </c>
      <c r="BF41" s="311">
        <f t="shared" si="15"/>
        <v>0</v>
      </c>
      <c r="BG41" s="311">
        <f t="shared" si="15"/>
        <v>0</v>
      </c>
      <c r="BH41" s="311">
        <f t="shared" si="15"/>
        <v>0</v>
      </c>
      <c r="BI41" s="311">
        <f t="shared" si="15"/>
        <v>0</v>
      </c>
      <c r="BJ41" s="311">
        <f t="shared" si="15"/>
        <v>0</v>
      </c>
      <c r="BK41" s="311">
        <f t="shared" si="15"/>
        <v>0</v>
      </c>
      <c r="BL41" s="311">
        <f t="shared" si="15"/>
        <v>0</v>
      </c>
      <c r="BM41" s="311">
        <f t="shared" si="15"/>
        <v>0</v>
      </c>
      <c r="BN41" s="311">
        <f t="shared" si="15"/>
        <v>0</v>
      </c>
      <c r="BO41" s="311">
        <f t="shared" si="15"/>
        <v>0</v>
      </c>
      <c r="BP41" s="311">
        <f t="shared" si="15"/>
        <v>0</v>
      </c>
      <c r="BQ41" s="311">
        <f t="shared" si="15"/>
        <v>0</v>
      </c>
      <c r="BR41" s="311">
        <f t="shared" si="15"/>
        <v>0</v>
      </c>
      <c r="BS41" s="311">
        <f t="shared" si="15"/>
        <v>0</v>
      </c>
      <c r="BT41" s="311">
        <f t="shared" si="15"/>
        <v>0</v>
      </c>
      <c r="BU41" s="311">
        <f t="shared" si="15"/>
        <v>0</v>
      </c>
      <c r="BV41" s="311">
        <f t="shared" si="15"/>
        <v>0</v>
      </c>
      <c r="BW41" s="311">
        <f t="shared" si="15"/>
        <v>0</v>
      </c>
      <c r="BX41" s="311">
        <f t="shared" si="15"/>
        <v>0</v>
      </c>
      <c r="BY41" s="311">
        <f t="shared" si="15"/>
        <v>0</v>
      </c>
      <c r="BZ41" s="311">
        <f t="shared" si="15"/>
        <v>0</v>
      </c>
      <c r="CA41" s="311">
        <f t="shared" si="15"/>
        <v>0</v>
      </c>
      <c r="CB41" s="311">
        <f t="shared" si="15"/>
        <v>0</v>
      </c>
      <c r="CC41" s="311">
        <f t="shared" si="15"/>
        <v>0</v>
      </c>
      <c r="CD41" s="311">
        <f t="shared" si="15"/>
        <v>0</v>
      </c>
      <c r="CE41" s="311">
        <f t="shared" si="15"/>
        <v>0</v>
      </c>
      <c r="CF41" s="311">
        <f t="shared" si="15"/>
        <v>0</v>
      </c>
      <c r="CG41" s="311">
        <f t="shared" si="15"/>
        <v>0</v>
      </c>
      <c r="CH41" s="311">
        <f t="shared" si="15"/>
        <v>0</v>
      </c>
      <c r="CI41" s="311">
        <f t="shared" si="15"/>
        <v>0</v>
      </c>
      <c r="CJ41" s="311">
        <f t="shared" si="15"/>
        <v>0</v>
      </c>
      <c r="CK41" s="311">
        <f t="shared" si="15"/>
        <v>0</v>
      </c>
    </row>
    <row r="42" spans="1:89">
      <c r="A42" s="83" t="s">
        <v>154</v>
      </c>
      <c r="O42" s="66"/>
      <c r="P42" s="66"/>
      <c r="Q42" s="66"/>
      <c r="R42" s="66"/>
      <c r="S42" s="66"/>
      <c r="T42" s="66">
        <v>18</v>
      </c>
      <c r="X42" s="254">
        <f t="shared" si="5"/>
        <v>-164030.62380492187</v>
      </c>
      <c r="Y42" s="36"/>
      <c r="Z42" s="16"/>
      <c r="AA42" s="311">
        <f>-AA68</f>
        <v>0</v>
      </c>
      <c r="AB42" s="311">
        <f>-AB68</f>
        <v>-5176.0144694086121</v>
      </c>
      <c r="AC42" s="311">
        <f t="shared" ref="AC42:CK42" si="16">-AC68</f>
        <v>-34764.829154081897</v>
      </c>
      <c r="AD42" s="311">
        <f t="shared" si="16"/>
        <v>-40308.78335380608</v>
      </c>
      <c r="AE42" s="311">
        <f t="shared" si="16"/>
        <v>-43308.124441716107</v>
      </c>
      <c r="AF42" s="311">
        <f t="shared" si="16"/>
        <v>-40472.872385909177</v>
      </c>
      <c r="AG42" s="311">
        <f t="shared" si="16"/>
        <v>0</v>
      </c>
      <c r="AH42" s="311">
        <f t="shared" si="16"/>
        <v>0</v>
      </c>
      <c r="AI42" s="311">
        <f t="shared" si="16"/>
        <v>0</v>
      </c>
      <c r="AJ42" s="311">
        <f t="shared" si="16"/>
        <v>0</v>
      </c>
      <c r="AK42" s="311">
        <f t="shared" si="16"/>
        <v>0</v>
      </c>
      <c r="AL42" s="311">
        <f t="shared" si="16"/>
        <v>0</v>
      </c>
      <c r="AM42" s="311">
        <f t="shared" si="16"/>
        <v>0</v>
      </c>
      <c r="AN42" s="311">
        <f t="shared" si="16"/>
        <v>0</v>
      </c>
      <c r="AO42" s="311">
        <f t="shared" si="16"/>
        <v>0</v>
      </c>
      <c r="AP42" s="311">
        <f t="shared" si="16"/>
        <v>0</v>
      </c>
      <c r="AQ42" s="311">
        <f t="shared" si="16"/>
        <v>0</v>
      </c>
      <c r="AR42" s="311">
        <f t="shared" si="16"/>
        <v>0</v>
      </c>
      <c r="AS42" s="311">
        <f t="shared" si="16"/>
        <v>0</v>
      </c>
      <c r="AT42" s="311">
        <f t="shared" si="16"/>
        <v>0</v>
      </c>
      <c r="AU42" s="311">
        <f t="shared" si="16"/>
        <v>0</v>
      </c>
      <c r="AV42" s="311">
        <f t="shared" si="16"/>
        <v>0</v>
      </c>
      <c r="AW42" s="311">
        <f t="shared" si="16"/>
        <v>0</v>
      </c>
      <c r="AX42" s="311">
        <f t="shared" si="16"/>
        <v>0</v>
      </c>
      <c r="AY42" s="311">
        <f t="shared" si="16"/>
        <v>0</v>
      </c>
      <c r="AZ42" s="311">
        <f t="shared" si="16"/>
        <v>0</v>
      </c>
      <c r="BA42" s="311">
        <f t="shared" si="16"/>
        <v>0</v>
      </c>
      <c r="BB42" s="311">
        <f t="shared" si="16"/>
        <v>0</v>
      </c>
      <c r="BC42" s="311">
        <f t="shared" si="16"/>
        <v>0</v>
      </c>
      <c r="BD42" s="311">
        <f t="shared" si="16"/>
        <v>0</v>
      </c>
      <c r="BE42" s="311">
        <f t="shared" si="16"/>
        <v>0</v>
      </c>
      <c r="BF42" s="311">
        <f t="shared" si="16"/>
        <v>0</v>
      </c>
      <c r="BG42" s="311">
        <f t="shared" si="16"/>
        <v>0</v>
      </c>
      <c r="BH42" s="311">
        <f t="shared" si="16"/>
        <v>0</v>
      </c>
      <c r="BI42" s="311">
        <f t="shared" si="16"/>
        <v>0</v>
      </c>
      <c r="BJ42" s="311">
        <f t="shared" si="16"/>
        <v>0</v>
      </c>
      <c r="BK42" s="311">
        <f t="shared" si="16"/>
        <v>0</v>
      </c>
      <c r="BL42" s="311">
        <f t="shared" si="16"/>
        <v>0</v>
      </c>
      <c r="BM42" s="311">
        <f t="shared" si="16"/>
        <v>0</v>
      </c>
      <c r="BN42" s="311">
        <f t="shared" si="16"/>
        <v>0</v>
      </c>
      <c r="BO42" s="311">
        <f t="shared" si="16"/>
        <v>0</v>
      </c>
      <c r="BP42" s="311">
        <f t="shared" si="16"/>
        <v>0</v>
      </c>
      <c r="BQ42" s="311">
        <f t="shared" si="16"/>
        <v>0</v>
      </c>
      <c r="BR42" s="311">
        <f t="shared" si="16"/>
        <v>0</v>
      </c>
      <c r="BS42" s="311">
        <f t="shared" si="16"/>
        <v>0</v>
      </c>
      <c r="BT42" s="311">
        <f t="shared" si="16"/>
        <v>0</v>
      </c>
      <c r="BU42" s="311">
        <f t="shared" si="16"/>
        <v>0</v>
      </c>
      <c r="BV42" s="311">
        <f t="shared" si="16"/>
        <v>0</v>
      </c>
      <c r="BW42" s="311">
        <f t="shared" si="16"/>
        <v>0</v>
      </c>
      <c r="BX42" s="311">
        <f t="shared" si="16"/>
        <v>0</v>
      </c>
      <c r="BY42" s="311">
        <f t="shared" si="16"/>
        <v>0</v>
      </c>
      <c r="BZ42" s="311">
        <f t="shared" si="16"/>
        <v>0</v>
      </c>
      <c r="CA42" s="311">
        <f t="shared" si="16"/>
        <v>0</v>
      </c>
      <c r="CB42" s="311">
        <f t="shared" si="16"/>
        <v>0</v>
      </c>
      <c r="CC42" s="311">
        <f t="shared" si="16"/>
        <v>0</v>
      </c>
      <c r="CD42" s="311">
        <f t="shared" si="16"/>
        <v>0</v>
      </c>
      <c r="CE42" s="311">
        <f t="shared" si="16"/>
        <v>0</v>
      </c>
      <c r="CF42" s="311">
        <f t="shared" si="16"/>
        <v>0</v>
      </c>
      <c r="CG42" s="311">
        <f t="shared" si="16"/>
        <v>0</v>
      </c>
      <c r="CH42" s="311">
        <f t="shared" si="16"/>
        <v>0</v>
      </c>
      <c r="CI42" s="311">
        <f t="shared" si="16"/>
        <v>0</v>
      </c>
      <c r="CJ42" s="311">
        <f t="shared" si="16"/>
        <v>0</v>
      </c>
      <c r="CK42" s="311">
        <f t="shared" si="16"/>
        <v>0</v>
      </c>
    </row>
    <row r="43" spans="1:89">
      <c r="A43" s="83" t="s">
        <v>153</v>
      </c>
      <c r="O43" s="66"/>
      <c r="P43" s="66"/>
      <c r="Q43" s="66"/>
      <c r="R43" s="66"/>
      <c r="S43" s="66"/>
      <c r="T43" s="66">
        <v>18</v>
      </c>
      <c r="X43" s="254">
        <f t="shared" si="5"/>
        <v>-658627.69792452501</v>
      </c>
      <c r="Y43" s="36"/>
      <c r="Z43" s="16"/>
      <c r="AA43" s="311">
        <f>-AA74</f>
        <v>0</v>
      </c>
      <c r="AB43" s="311">
        <f>-AB74</f>
        <v>0</v>
      </c>
      <c r="AC43" s="311">
        <f t="shared" ref="AC43:CK43" si="17">-AC74</f>
        <v>0</v>
      </c>
      <c r="AD43" s="311">
        <f t="shared" si="17"/>
        <v>0</v>
      </c>
      <c r="AE43" s="311">
        <f t="shared" si="17"/>
        <v>0</v>
      </c>
      <c r="AF43" s="311">
        <f t="shared" si="17"/>
        <v>-658627.69792452501</v>
      </c>
      <c r="AG43" s="311">
        <f t="shared" si="17"/>
        <v>0</v>
      </c>
      <c r="AH43" s="311">
        <f t="shared" si="17"/>
        <v>0</v>
      </c>
      <c r="AI43" s="311">
        <f t="shared" si="17"/>
        <v>0</v>
      </c>
      <c r="AJ43" s="311">
        <f t="shared" si="17"/>
        <v>0</v>
      </c>
      <c r="AK43" s="311">
        <f t="shared" si="17"/>
        <v>0</v>
      </c>
      <c r="AL43" s="311">
        <f t="shared" si="17"/>
        <v>0</v>
      </c>
      <c r="AM43" s="311">
        <f t="shared" si="17"/>
        <v>0</v>
      </c>
      <c r="AN43" s="311">
        <f t="shared" si="17"/>
        <v>0</v>
      </c>
      <c r="AO43" s="311">
        <f t="shared" si="17"/>
        <v>0</v>
      </c>
      <c r="AP43" s="311">
        <f t="shared" si="17"/>
        <v>0</v>
      </c>
      <c r="AQ43" s="311">
        <f t="shared" si="17"/>
        <v>0</v>
      </c>
      <c r="AR43" s="311">
        <f t="shared" si="17"/>
        <v>0</v>
      </c>
      <c r="AS43" s="311">
        <f t="shared" si="17"/>
        <v>0</v>
      </c>
      <c r="AT43" s="311">
        <f t="shared" si="17"/>
        <v>0</v>
      </c>
      <c r="AU43" s="311">
        <f t="shared" si="17"/>
        <v>0</v>
      </c>
      <c r="AV43" s="311">
        <f t="shared" si="17"/>
        <v>0</v>
      </c>
      <c r="AW43" s="311">
        <f t="shared" si="17"/>
        <v>0</v>
      </c>
      <c r="AX43" s="311">
        <f t="shared" si="17"/>
        <v>0</v>
      </c>
      <c r="AY43" s="311">
        <f t="shared" si="17"/>
        <v>0</v>
      </c>
      <c r="AZ43" s="311">
        <f t="shared" si="17"/>
        <v>0</v>
      </c>
      <c r="BA43" s="311">
        <f t="shared" si="17"/>
        <v>0</v>
      </c>
      <c r="BB43" s="311">
        <f t="shared" si="17"/>
        <v>0</v>
      </c>
      <c r="BC43" s="311">
        <f t="shared" si="17"/>
        <v>0</v>
      </c>
      <c r="BD43" s="311">
        <f t="shared" si="17"/>
        <v>0</v>
      </c>
      <c r="BE43" s="311">
        <f t="shared" si="17"/>
        <v>0</v>
      </c>
      <c r="BF43" s="311">
        <f t="shared" si="17"/>
        <v>0</v>
      </c>
      <c r="BG43" s="311">
        <f t="shared" si="17"/>
        <v>0</v>
      </c>
      <c r="BH43" s="311">
        <f t="shared" si="17"/>
        <v>0</v>
      </c>
      <c r="BI43" s="311">
        <f t="shared" si="17"/>
        <v>0</v>
      </c>
      <c r="BJ43" s="311">
        <f t="shared" si="17"/>
        <v>0</v>
      </c>
      <c r="BK43" s="311">
        <f t="shared" si="17"/>
        <v>0</v>
      </c>
      <c r="BL43" s="311">
        <f t="shared" si="17"/>
        <v>0</v>
      </c>
      <c r="BM43" s="311">
        <f t="shared" si="17"/>
        <v>0</v>
      </c>
      <c r="BN43" s="311">
        <f t="shared" si="17"/>
        <v>0</v>
      </c>
      <c r="BO43" s="311">
        <f t="shared" si="17"/>
        <v>0</v>
      </c>
      <c r="BP43" s="311">
        <f t="shared" si="17"/>
        <v>0</v>
      </c>
      <c r="BQ43" s="311">
        <f t="shared" si="17"/>
        <v>0</v>
      </c>
      <c r="BR43" s="311">
        <f t="shared" si="17"/>
        <v>0</v>
      </c>
      <c r="BS43" s="311">
        <f t="shared" si="17"/>
        <v>0</v>
      </c>
      <c r="BT43" s="311">
        <f t="shared" si="17"/>
        <v>0</v>
      </c>
      <c r="BU43" s="311">
        <f t="shared" si="17"/>
        <v>0</v>
      </c>
      <c r="BV43" s="311">
        <f t="shared" si="17"/>
        <v>0</v>
      </c>
      <c r="BW43" s="311">
        <f t="shared" si="17"/>
        <v>0</v>
      </c>
      <c r="BX43" s="311">
        <f t="shared" si="17"/>
        <v>0</v>
      </c>
      <c r="BY43" s="311">
        <f t="shared" si="17"/>
        <v>0</v>
      </c>
      <c r="BZ43" s="311">
        <f t="shared" si="17"/>
        <v>0</v>
      </c>
      <c r="CA43" s="311">
        <f t="shared" si="17"/>
        <v>0</v>
      </c>
      <c r="CB43" s="311">
        <f t="shared" si="17"/>
        <v>0</v>
      </c>
      <c r="CC43" s="311">
        <f t="shared" si="17"/>
        <v>0</v>
      </c>
      <c r="CD43" s="311">
        <f t="shared" si="17"/>
        <v>0</v>
      </c>
      <c r="CE43" s="311">
        <f t="shared" si="17"/>
        <v>0</v>
      </c>
      <c r="CF43" s="311">
        <f t="shared" si="17"/>
        <v>0</v>
      </c>
      <c r="CG43" s="311">
        <f t="shared" si="17"/>
        <v>0</v>
      </c>
      <c r="CH43" s="311">
        <f t="shared" si="17"/>
        <v>0</v>
      </c>
      <c r="CI43" s="311">
        <f t="shared" si="17"/>
        <v>0</v>
      </c>
      <c r="CJ43" s="311">
        <f t="shared" si="17"/>
        <v>0</v>
      </c>
      <c r="CK43" s="311">
        <f t="shared" si="17"/>
        <v>0</v>
      </c>
    </row>
    <row r="44" spans="1:89">
      <c r="A44" s="335" t="s">
        <v>160</v>
      </c>
      <c r="O44" s="66"/>
      <c r="P44" s="66"/>
      <c r="Q44" s="66"/>
      <c r="R44" s="66"/>
      <c r="S44" s="66"/>
      <c r="T44" s="66">
        <v>19</v>
      </c>
      <c r="X44" s="255">
        <f t="shared" si="5"/>
        <v>6473792.5472077318</v>
      </c>
      <c r="Y44" s="36"/>
      <c r="Z44" s="16"/>
      <c r="AA44" s="312">
        <f>SUM(-AA26,AA33,AA39,AA41,AA42,AA43)</f>
        <v>-4974750.0008319961</v>
      </c>
      <c r="AB44" s="312">
        <f>SUM(-AB26,AB33,AB39,AB41,AB42,AB43)</f>
        <v>-6912574.5678741857</v>
      </c>
      <c r="AC44" s="312">
        <f t="shared" ref="AC44:CK44" si="18">SUM(-AC26,AC33,AC39,AC41,AC42,AC43)</f>
        <v>3441718.0862541073</v>
      </c>
      <c r="AD44" s="312">
        <f t="shared" si="18"/>
        <v>3990569.5520268022</v>
      </c>
      <c r="AE44" s="312">
        <f t="shared" si="18"/>
        <v>4287504.3197298944</v>
      </c>
      <c r="AF44" s="312">
        <f t="shared" si="18"/>
        <v>6641325.1579031087</v>
      </c>
      <c r="AG44" s="312">
        <f t="shared" si="18"/>
        <v>0</v>
      </c>
      <c r="AH44" s="312">
        <f t="shared" si="18"/>
        <v>0</v>
      </c>
      <c r="AI44" s="312">
        <f t="shared" si="18"/>
        <v>0</v>
      </c>
      <c r="AJ44" s="312">
        <f t="shared" si="18"/>
        <v>0</v>
      </c>
      <c r="AK44" s="312">
        <f t="shared" si="18"/>
        <v>0</v>
      </c>
      <c r="AL44" s="312">
        <f t="shared" si="18"/>
        <v>0</v>
      </c>
      <c r="AM44" s="312">
        <f t="shared" si="18"/>
        <v>0</v>
      </c>
      <c r="AN44" s="312">
        <f t="shared" si="18"/>
        <v>0</v>
      </c>
      <c r="AO44" s="312">
        <f t="shared" si="18"/>
        <v>0</v>
      </c>
      <c r="AP44" s="312">
        <f t="shared" si="18"/>
        <v>0</v>
      </c>
      <c r="AQ44" s="312">
        <f t="shared" si="18"/>
        <v>0</v>
      </c>
      <c r="AR44" s="312">
        <f t="shared" si="18"/>
        <v>0</v>
      </c>
      <c r="AS44" s="312">
        <f t="shared" si="18"/>
        <v>0</v>
      </c>
      <c r="AT44" s="312">
        <f t="shared" si="18"/>
        <v>0</v>
      </c>
      <c r="AU44" s="312">
        <f t="shared" si="18"/>
        <v>0</v>
      </c>
      <c r="AV44" s="312">
        <f t="shared" si="18"/>
        <v>0</v>
      </c>
      <c r="AW44" s="312">
        <f t="shared" si="18"/>
        <v>0</v>
      </c>
      <c r="AX44" s="312">
        <f t="shared" si="18"/>
        <v>0</v>
      </c>
      <c r="AY44" s="312">
        <f t="shared" si="18"/>
        <v>0</v>
      </c>
      <c r="AZ44" s="312">
        <f t="shared" si="18"/>
        <v>0</v>
      </c>
      <c r="BA44" s="312">
        <f t="shared" si="18"/>
        <v>0</v>
      </c>
      <c r="BB44" s="312">
        <f t="shared" si="18"/>
        <v>0</v>
      </c>
      <c r="BC44" s="312">
        <f t="shared" si="18"/>
        <v>0</v>
      </c>
      <c r="BD44" s="312">
        <f t="shared" si="18"/>
        <v>0</v>
      </c>
      <c r="BE44" s="312">
        <f t="shared" si="18"/>
        <v>0</v>
      </c>
      <c r="BF44" s="312">
        <f t="shared" si="18"/>
        <v>0</v>
      </c>
      <c r="BG44" s="312">
        <f t="shared" si="18"/>
        <v>0</v>
      </c>
      <c r="BH44" s="312">
        <f t="shared" si="18"/>
        <v>0</v>
      </c>
      <c r="BI44" s="312">
        <f t="shared" si="18"/>
        <v>0</v>
      </c>
      <c r="BJ44" s="312">
        <f t="shared" si="18"/>
        <v>0</v>
      </c>
      <c r="BK44" s="312">
        <f t="shared" si="18"/>
        <v>0</v>
      </c>
      <c r="BL44" s="312">
        <f t="shared" si="18"/>
        <v>0</v>
      </c>
      <c r="BM44" s="312">
        <f t="shared" si="18"/>
        <v>0</v>
      </c>
      <c r="BN44" s="312">
        <f t="shared" si="18"/>
        <v>0</v>
      </c>
      <c r="BO44" s="312">
        <f t="shared" si="18"/>
        <v>0</v>
      </c>
      <c r="BP44" s="312">
        <f t="shared" si="18"/>
        <v>0</v>
      </c>
      <c r="BQ44" s="312">
        <f t="shared" si="18"/>
        <v>0</v>
      </c>
      <c r="BR44" s="312">
        <f t="shared" si="18"/>
        <v>0</v>
      </c>
      <c r="BS44" s="312">
        <f t="shared" si="18"/>
        <v>0</v>
      </c>
      <c r="BT44" s="312">
        <f t="shared" si="18"/>
        <v>0</v>
      </c>
      <c r="BU44" s="312">
        <f t="shared" si="18"/>
        <v>0</v>
      </c>
      <c r="BV44" s="312">
        <f t="shared" si="18"/>
        <v>0</v>
      </c>
      <c r="BW44" s="312">
        <f t="shared" si="18"/>
        <v>0</v>
      </c>
      <c r="BX44" s="312">
        <f t="shared" si="18"/>
        <v>0</v>
      </c>
      <c r="BY44" s="312">
        <f t="shared" si="18"/>
        <v>0</v>
      </c>
      <c r="BZ44" s="312">
        <f t="shared" si="18"/>
        <v>0</v>
      </c>
      <c r="CA44" s="312">
        <f t="shared" si="18"/>
        <v>0</v>
      </c>
      <c r="CB44" s="312">
        <f t="shared" si="18"/>
        <v>0</v>
      </c>
      <c r="CC44" s="312">
        <f t="shared" si="18"/>
        <v>0</v>
      </c>
      <c r="CD44" s="312">
        <f t="shared" si="18"/>
        <v>0</v>
      </c>
      <c r="CE44" s="312">
        <f t="shared" si="18"/>
        <v>0</v>
      </c>
      <c r="CF44" s="312">
        <f t="shared" si="18"/>
        <v>0</v>
      </c>
      <c r="CG44" s="312">
        <f t="shared" si="18"/>
        <v>0</v>
      </c>
      <c r="CH44" s="312">
        <f t="shared" si="18"/>
        <v>0</v>
      </c>
      <c r="CI44" s="312">
        <f t="shared" si="18"/>
        <v>0</v>
      </c>
      <c r="CJ44" s="312">
        <f t="shared" si="18"/>
        <v>0</v>
      </c>
      <c r="CK44" s="312">
        <f t="shared" si="18"/>
        <v>0</v>
      </c>
    </row>
    <row r="45" spans="1:89" s="114" customFormat="1">
      <c r="A45" s="113" t="s">
        <v>10</v>
      </c>
      <c r="O45" s="333"/>
      <c r="P45" s="333"/>
      <c r="Q45" s="333"/>
      <c r="R45" s="333"/>
      <c r="S45" s="333"/>
      <c r="T45" s="91">
        <v>20</v>
      </c>
      <c r="X45" s="116"/>
      <c r="Y45" s="116"/>
      <c r="Z45" s="126"/>
      <c r="AA45" s="334">
        <f>IF(AA$16="",0,
IF(AA$16=0,-AA44,Z45-AA44))</f>
        <v>4974750.0008319961</v>
      </c>
      <c r="AB45" s="334">
        <f t="shared" ref="AB45:CK45" si="19">IF(AB$16="",0,
IF(AB$16=0,-AB44,AA45-AB44))</f>
        <v>11887324.568706181</v>
      </c>
      <c r="AC45" s="334">
        <f t="shared" si="19"/>
        <v>8445606.4824520741</v>
      </c>
      <c r="AD45" s="334">
        <f t="shared" si="19"/>
        <v>4455036.9304252714</v>
      </c>
      <c r="AE45" s="334">
        <f t="shared" si="19"/>
        <v>167532.61069537699</v>
      </c>
      <c r="AF45" s="334">
        <f t="shared" si="19"/>
        <v>-6473792.5472077318</v>
      </c>
      <c r="AG45" s="334">
        <f t="shared" si="19"/>
        <v>0</v>
      </c>
      <c r="AH45" s="334">
        <f t="shared" si="19"/>
        <v>0</v>
      </c>
      <c r="AI45" s="334">
        <f t="shared" si="19"/>
        <v>0</v>
      </c>
      <c r="AJ45" s="334">
        <f t="shared" si="19"/>
        <v>0</v>
      </c>
      <c r="AK45" s="334">
        <f t="shared" si="19"/>
        <v>0</v>
      </c>
      <c r="AL45" s="334">
        <f t="shared" si="19"/>
        <v>0</v>
      </c>
      <c r="AM45" s="334">
        <f t="shared" si="19"/>
        <v>0</v>
      </c>
      <c r="AN45" s="334">
        <f t="shared" si="19"/>
        <v>0</v>
      </c>
      <c r="AO45" s="334">
        <f t="shared" si="19"/>
        <v>0</v>
      </c>
      <c r="AP45" s="334">
        <f t="shared" si="19"/>
        <v>0</v>
      </c>
      <c r="AQ45" s="334">
        <f t="shared" si="19"/>
        <v>0</v>
      </c>
      <c r="AR45" s="334">
        <f t="shared" si="19"/>
        <v>0</v>
      </c>
      <c r="AS45" s="334">
        <f t="shared" si="19"/>
        <v>0</v>
      </c>
      <c r="AT45" s="334">
        <f t="shared" si="19"/>
        <v>0</v>
      </c>
      <c r="AU45" s="334">
        <f t="shared" si="19"/>
        <v>0</v>
      </c>
      <c r="AV45" s="334">
        <f t="shared" si="19"/>
        <v>0</v>
      </c>
      <c r="AW45" s="334">
        <f t="shared" si="19"/>
        <v>0</v>
      </c>
      <c r="AX45" s="334">
        <f t="shared" si="19"/>
        <v>0</v>
      </c>
      <c r="AY45" s="334">
        <f t="shared" si="19"/>
        <v>0</v>
      </c>
      <c r="AZ45" s="334">
        <f t="shared" si="19"/>
        <v>0</v>
      </c>
      <c r="BA45" s="334">
        <f t="shared" si="19"/>
        <v>0</v>
      </c>
      <c r="BB45" s="334">
        <f t="shared" si="19"/>
        <v>0</v>
      </c>
      <c r="BC45" s="334">
        <f t="shared" si="19"/>
        <v>0</v>
      </c>
      <c r="BD45" s="334">
        <f t="shared" si="19"/>
        <v>0</v>
      </c>
      <c r="BE45" s="334">
        <f t="shared" si="19"/>
        <v>0</v>
      </c>
      <c r="BF45" s="334">
        <f t="shared" si="19"/>
        <v>0</v>
      </c>
      <c r="BG45" s="334">
        <f t="shared" si="19"/>
        <v>0</v>
      </c>
      <c r="BH45" s="334">
        <f t="shared" si="19"/>
        <v>0</v>
      </c>
      <c r="BI45" s="334">
        <f t="shared" si="19"/>
        <v>0</v>
      </c>
      <c r="BJ45" s="334">
        <f t="shared" si="19"/>
        <v>0</v>
      </c>
      <c r="BK45" s="334">
        <f t="shared" si="19"/>
        <v>0</v>
      </c>
      <c r="BL45" s="334">
        <f t="shared" si="19"/>
        <v>0</v>
      </c>
      <c r="BM45" s="334">
        <f t="shared" si="19"/>
        <v>0</v>
      </c>
      <c r="BN45" s="334">
        <f t="shared" si="19"/>
        <v>0</v>
      </c>
      <c r="BO45" s="334">
        <f t="shared" si="19"/>
        <v>0</v>
      </c>
      <c r="BP45" s="334">
        <f t="shared" si="19"/>
        <v>0</v>
      </c>
      <c r="BQ45" s="334">
        <f t="shared" si="19"/>
        <v>0</v>
      </c>
      <c r="BR45" s="334">
        <f t="shared" si="19"/>
        <v>0</v>
      </c>
      <c r="BS45" s="334">
        <f t="shared" si="19"/>
        <v>0</v>
      </c>
      <c r="BT45" s="334">
        <f t="shared" si="19"/>
        <v>0</v>
      </c>
      <c r="BU45" s="334">
        <f t="shared" si="19"/>
        <v>0</v>
      </c>
      <c r="BV45" s="334">
        <f t="shared" si="19"/>
        <v>0</v>
      </c>
      <c r="BW45" s="334">
        <f t="shared" si="19"/>
        <v>0</v>
      </c>
      <c r="BX45" s="334">
        <f t="shared" si="19"/>
        <v>0</v>
      </c>
      <c r="BY45" s="334">
        <f t="shared" si="19"/>
        <v>0</v>
      </c>
      <c r="BZ45" s="334">
        <f t="shared" si="19"/>
        <v>0</v>
      </c>
      <c r="CA45" s="334">
        <f t="shared" si="19"/>
        <v>0</v>
      </c>
      <c r="CB45" s="334">
        <f t="shared" si="19"/>
        <v>0</v>
      </c>
      <c r="CC45" s="334">
        <f t="shared" si="19"/>
        <v>0</v>
      </c>
      <c r="CD45" s="334">
        <f t="shared" si="19"/>
        <v>0</v>
      </c>
      <c r="CE45" s="334">
        <f t="shared" si="19"/>
        <v>0</v>
      </c>
      <c r="CF45" s="334">
        <f t="shared" si="19"/>
        <v>0</v>
      </c>
      <c r="CG45" s="334">
        <f t="shared" si="19"/>
        <v>0</v>
      </c>
      <c r="CH45" s="334">
        <f t="shared" si="19"/>
        <v>0</v>
      </c>
      <c r="CI45" s="334">
        <f t="shared" si="19"/>
        <v>0</v>
      </c>
      <c r="CJ45" s="334">
        <f t="shared" si="19"/>
        <v>0</v>
      </c>
      <c r="CK45" s="334">
        <f t="shared" si="19"/>
        <v>0</v>
      </c>
    </row>
    <row r="46" spans="1:89" ht="5.25" customHeight="1">
      <c r="B46" s="7"/>
      <c r="C46" s="7"/>
      <c r="D46" s="7"/>
      <c r="E46" s="7"/>
      <c r="F46" s="7"/>
      <c r="G46" s="7"/>
      <c r="H46" s="7"/>
      <c r="I46" s="7"/>
      <c r="J46" s="7"/>
      <c r="K46" s="7"/>
      <c r="L46" s="7"/>
      <c r="M46" s="7"/>
      <c r="N46" s="7"/>
      <c r="O46" s="7"/>
      <c r="P46" s="7"/>
      <c r="Q46" s="7"/>
      <c r="R46" s="68"/>
      <c r="S46" s="68"/>
      <c r="T46" s="88">
        <v>24</v>
      </c>
      <c r="U46" s="7"/>
      <c r="V46" s="38"/>
      <c r="W46" s="33"/>
      <c r="X46" s="255"/>
      <c r="Z46" s="14"/>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row>
    <row r="47" spans="1:89" s="114" customFormat="1">
      <c r="A47" s="83" t="s">
        <v>166</v>
      </c>
      <c r="O47" s="333"/>
      <c r="P47" s="333"/>
      <c r="Q47" s="333"/>
      <c r="R47" s="333"/>
      <c r="S47" s="333"/>
      <c r="T47" s="91"/>
      <c r="X47" s="254">
        <f>SUM(AA47:CK47)</f>
        <v>-125250.00001189532</v>
      </c>
      <c r="Y47" s="116"/>
      <c r="Z47" s="126"/>
      <c r="AA47" s="311">
        <f>-AA41</f>
        <v>-50250.000008404008</v>
      </c>
      <c r="AB47" s="311">
        <f t="shared" ref="AB47:CK47" si="20">-AB41</f>
        <v>-75000.00000349131</v>
      </c>
      <c r="AC47" s="311">
        <f t="shared" si="20"/>
        <v>0</v>
      </c>
      <c r="AD47" s="311">
        <f t="shared" si="20"/>
        <v>0</v>
      </c>
      <c r="AE47" s="311">
        <f t="shared" si="20"/>
        <v>0</v>
      </c>
      <c r="AF47" s="311">
        <f t="shared" si="20"/>
        <v>0</v>
      </c>
      <c r="AG47" s="311">
        <f t="shared" si="20"/>
        <v>0</v>
      </c>
      <c r="AH47" s="311">
        <f t="shared" si="20"/>
        <v>0</v>
      </c>
      <c r="AI47" s="311">
        <f t="shared" si="20"/>
        <v>0</v>
      </c>
      <c r="AJ47" s="311">
        <f t="shared" si="20"/>
        <v>0</v>
      </c>
      <c r="AK47" s="311">
        <f t="shared" si="20"/>
        <v>0</v>
      </c>
      <c r="AL47" s="311">
        <f t="shared" si="20"/>
        <v>0</v>
      </c>
      <c r="AM47" s="311">
        <f t="shared" si="20"/>
        <v>0</v>
      </c>
      <c r="AN47" s="311">
        <f t="shared" si="20"/>
        <v>0</v>
      </c>
      <c r="AO47" s="311">
        <f t="shared" si="20"/>
        <v>0</v>
      </c>
      <c r="AP47" s="311">
        <f t="shared" si="20"/>
        <v>0</v>
      </c>
      <c r="AQ47" s="311">
        <f t="shared" si="20"/>
        <v>0</v>
      </c>
      <c r="AR47" s="311">
        <f t="shared" si="20"/>
        <v>0</v>
      </c>
      <c r="AS47" s="311">
        <f t="shared" si="20"/>
        <v>0</v>
      </c>
      <c r="AT47" s="311">
        <f t="shared" si="20"/>
        <v>0</v>
      </c>
      <c r="AU47" s="311">
        <f t="shared" si="20"/>
        <v>0</v>
      </c>
      <c r="AV47" s="311">
        <f t="shared" si="20"/>
        <v>0</v>
      </c>
      <c r="AW47" s="311">
        <f t="shared" si="20"/>
        <v>0</v>
      </c>
      <c r="AX47" s="311">
        <f t="shared" si="20"/>
        <v>0</v>
      </c>
      <c r="AY47" s="311">
        <f t="shared" si="20"/>
        <v>0</v>
      </c>
      <c r="AZ47" s="311">
        <f t="shared" si="20"/>
        <v>0</v>
      </c>
      <c r="BA47" s="311">
        <f t="shared" si="20"/>
        <v>0</v>
      </c>
      <c r="BB47" s="311">
        <f t="shared" si="20"/>
        <v>0</v>
      </c>
      <c r="BC47" s="311">
        <f t="shared" si="20"/>
        <v>0</v>
      </c>
      <c r="BD47" s="311">
        <f t="shared" si="20"/>
        <v>0</v>
      </c>
      <c r="BE47" s="311">
        <f t="shared" si="20"/>
        <v>0</v>
      </c>
      <c r="BF47" s="311">
        <f t="shared" si="20"/>
        <v>0</v>
      </c>
      <c r="BG47" s="311">
        <f t="shared" si="20"/>
        <v>0</v>
      </c>
      <c r="BH47" s="311">
        <f t="shared" si="20"/>
        <v>0</v>
      </c>
      <c r="BI47" s="311">
        <f t="shared" si="20"/>
        <v>0</v>
      </c>
      <c r="BJ47" s="311">
        <f t="shared" si="20"/>
        <v>0</v>
      </c>
      <c r="BK47" s="311">
        <f t="shared" si="20"/>
        <v>0</v>
      </c>
      <c r="BL47" s="311">
        <f t="shared" si="20"/>
        <v>0</v>
      </c>
      <c r="BM47" s="311">
        <f t="shared" si="20"/>
        <v>0</v>
      </c>
      <c r="BN47" s="311">
        <f t="shared" si="20"/>
        <v>0</v>
      </c>
      <c r="BO47" s="311">
        <f t="shared" si="20"/>
        <v>0</v>
      </c>
      <c r="BP47" s="311">
        <f t="shared" si="20"/>
        <v>0</v>
      </c>
      <c r="BQ47" s="311">
        <f t="shared" si="20"/>
        <v>0</v>
      </c>
      <c r="BR47" s="311">
        <f t="shared" si="20"/>
        <v>0</v>
      </c>
      <c r="BS47" s="311">
        <f t="shared" si="20"/>
        <v>0</v>
      </c>
      <c r="BT47" s="311">
        <f t="shared" si="20"/>
        <v>0</v>
      </c>
      <c r="BU47" s="311">
        <f t="shared" si="20"/>
        <v>0</v>
      </c>
      <c r="BV47" s="311">
        <f t="shared" si="20"/>
        <v>0</v>
      </c>
      <c r="BW47" s="311">
        <f t="shared" si="20"/>
        <v>0</v>
      </c>
      <c r="BX47" s="311">
        <f t="shared" si="20"/>
        <v>0</v>
      </c>
      <c r="BY47" s="311">
        <f t="shared" si="20"/>
        <v>0</v>
      </c>
      <c r="BZ47" s="311">
        <f t="shared" si="20"/>
        <v>0</v>
      </c>
      <c r="CA47" s="311">
        <f t="shared" si="20"/>
        <v>0</v>
      </c>
      <c r="CB47" s="311">
        <f t="shared" si="20"/>
        <v>0</v>
      </c>
      <c r="CC47" s="311">
        <f t="shared" si="20"/>
        <v>0</v>
      </c>
      <c r="CD47" s="311">
        <f t="shared" si="20"/>
        <v>0</v>
      </c>
      <c r="CE47" s="311">
        <f t="shared" si="20"/>
        <v>0</v>
      </c>
      <c r="CF47" s="311">
        <f t="shared" si="20"/>
        <v>0</v>
      </c>
      <c r="CG47" s="311">
        <f t="shared" si="20"/>
        <v>0</v>
      </c>
      <c r="CH47" s="311">
        <f t="shared" si="20"/>
        <v>0</v>
      </c>
      <c r="CI47" s="311">
        <f t="shared" si="20"/>
        <v>0</v>
      </c>
      <c r="CJ47" s="311">
        <f t="shared" si="20"/>
        <v>0</v>
      </c>
      <c r="CK47" s="311">
        <f t="shared" si="20"/>
        <v>0</v>
      </c>
    </row>
    <row r="48" spans="1:89" s="114" customFormat="1">
      <c r="A48" s="83" t="s">
        <v>167</v>
      </c>
      <c r="O48" s="333"/>
      <c r="P48" s="333"/>
      <c r="Q48" s="333"/>
      <c r="R48" s="333"/>
      <c r="S48" s="333"/>
      <c r="T48" s="91"/>
      <c r="X48" s="254">
        <f>SUM(AA48:CK48)</f>
        <v>164030.62380492187</v>
      </c>
      <c r="Y48" s="116"/>
      <c r="Z48" s="126"/>
      <c r="AA48" s="311">
        <f>-AA42</f>
        <v>0</v>
      </c>
      <c r="AB48" s="311">
        <f t="shared" ref="AB48:CK48" si="21">-AB42</f>
        <v>5176.0144694086121</v>
      </c>
      <c r="AC48" s="311">
        <f t="shared" si="21"/>
        <v>34764.829154081897</v>
      </c>
      <c r="AD48" s="311">
        <f t="shared" si="21"/>
        <v>40308.78335380608</v>
      </c>
      <c r="AE48" s="311">
        <f t="shared" si="21"/>
        <v>43308.124441716107</v>
      </c>
      <c r="AF48" s="311">
        <f t="shared" si="21"/>
        <v>40472.872385909177</v>
      </c>
      <c r="AG48" s="311">
        <f t="shared" si="21"/>
        <v>0</v>
      </c>
      <c r="AH48" s="311">
        <f t="shared" si="21"/>
        <v>0</v>
      </c>
      <c r="AI48" s="311">
        <f t="shared" si="21"/>
        <v>0</v>
      </c>
      <c r="AJ48" s="311">
        <f t="shared" si="21"/>
        <v>0</v>
      </c>
      <c r="AK48" s="311">
        <f t="shared" si="21"/>
        <v>0</v>
      </c>
      <c r="AL48" s="311">
        <f t="shared" si="21"/>
        <v>0</v>
      </c>
      <c r="AM48" s="311">
        <f t="shared" si="21"/>
        <v>0</v>
      </c>
      <c r="AN48" s="311">
        <f t="shared" si="21"/>
        <v>0</v>
      </c>
      <c r="AO48" s="311">
        <f t="shared" si="21"/>
        <v>0</v>
      </c>
      <c r="AP48" s="311">
        <f t="shared" si="21"/>
        <v>0</v>
      </c>
      <c r="AQ48" s="311">
        <f t="shared" si="21"/>
        <v>0</v>
      </c>
      <c r="AR48" s="311">
        <f t="shared" si="21"/>
        <v>0</v>
      </c>
      <c r="AS48" s="311">
        <f t="shared" si="21"/>
        <v>0</v>
      </c>
      <c r="AT48" s="311">
        <f t="shared" si="21"/>
        <v>0</v>
      </c>
      <c r="AU48" s="311">
        <f t="shared" si="21"/>
        <v>0</v>
      </c>
      <c r="AV48" s="311">
        <f t="shared" si="21"/>
        <v>0</v>
      </c>
      <c r="AW48" s="311">
        <f t="shared" si="21"/>
        <v>0</v>
      </c>
      <c r="AX48" s="311">
        <f t="shared" si="21"/>
        <v>0</v>
      </c>
      <c r="AY48" s="311">
        <f t="shared" si="21"/>
        <v>0</v>
      </c>
      <c r="AZ48" s="311">
        <f t="shared" si="21"/>
        <v>0</v>
      </c>
      <c r="BA48" s="311">
        <f t="shared" si="21"/>
        <v>0</v>
      </c>
      <c r="BB48" s="311">
        <f t="shared" si="21"/>
        <v>0</v>
      </c>
      <c r="BC48" s="311">
        <f t="shared" si="21"/>
        <v>0</v>
      </c>
      <c r="BD48" s="311">
        <f t="shared" si="21"/>
        <v>0</v>
      </c>
      <c r="BE48" s="311">
        <f t="shared" si="21"/>
        <v>0</v>
      </c>
      <c r="BF48" s="311">
        <f t="shared" si="21"/>
        <v>0</v>
      </c>
      <c r="BG48" s="311">
        <f t="shared" si="21"/>
        <v>0</v>
      </c>
      <c r="BH48" s="311">
        <f t="shared" si="21"/>
        <v>0</v>
      </c>
      <c r="BI48" s="311">
        <f t="shared" si="21"/>
        <v>0</v>
      </c>
      <c r="BJ48" s="311">
        <f t="shared" si="21"/>
        <v>0</v>
      </c>
      <c r="BK48" s="311">
        <f t="shared" si="21"/>
        <v>0</v>
      </c>
      <c r="BL48" s="311">
        <f t="shared" si="21"/>
        <v>0</v>
      </c>
      <c r="BM48" s="311">
        <f t="shared" si="21"/>
        <v>0</v>
      </c>
      <c r="BN48" s="311">
        <f t="shared" si="21"/>
        <v>0</v>
      </c>
      <c r="BO48" s="311">
        <f t="shared" si="21"/>
        <v>0</v>
      </c>
      <c r="BP48" s="311">
        <f t="shared" si="21"/>
        <v>0</v>
      </c>
      <c r="BQ48" s="311">
        <f t="shared" si="21"/>
        <v>0</v>
      </c>
      <c r="BR48" s="311">
        <f t="shared" si="21"/>
        <v>0</v>
      </c>
      <c r="BS48" s="311">
        <f t="shared" si="21"/>
        <v>0</v>
      </c>
      <c r="BT48" s="311">
        <f t="shared" si="21"/>
        <v>0</v>
      </c>
      <c r="BU48" s="311">
        <f t="shared" si="21"/>
        <v>0</v>
      </c>
      <c r="BV48" s="311">
        <f t="shared" si="21"/>
        <v>0</v>
      </c>
      <c r="BW48" s="311">
        <f t="shared" si="21"/>
        <v>0</v>
      </c>
      <c r="BX48" s="311">
        <f t="shared" si="21"/>
        <v>0</v>
      </c>
      <c r="BY48" s="311">
        <f t="shared" si="21"/>
        <v>0</v>
      </c>
      <c r="BZ48" s="311">
        <f t="shared" si="21"/>
        <v>0</v>
      </c>
      <c r="CA48" s="311">
        <f t="shared" si="21"/>
        <v>0</v>
      </c>
      <c r="CB48" s="311">
        <f t="shared" si="21"/>
        <v>0</v>
      </c>
      <c r="CC48" s="311">
        <f t="shared" si="21"/>
        <v>0</v>
      </c>
      <c r="CD48" s="311">
        <f t="shared" si="21"/>
        <v>0</v>
      </c>
      <c r="CE48" s="311">
        <f t="shared" si="21"/>
        <v>0</v>
      </c>
      <c r="CF48" s="311">
        <f t="shared" si="21"/>
        <v>0</v>
      </c>
      <c r="CG48" s="311">
        <f t="shared" si="21"/>
        <v>0</v>
      </c>
      <c r="CH48" s="311">
        <f t="shared" si="21"/>
        <v>0</v>
      </c>
      <c r="CI48" s="311">
        <f t="shared" si="21"/>
        <v>0</v>
      </c>
      <c r="CJ48" s="311">
        <f t="shared" si="21"/>
        <v>0</v>
      </c>
      <c r="CK48" s="311">
        <f t="shared" si="21"/>
        <v>0</v>
      </c>
    </row>
    <row r="49" spans="1:89" s="114" customFormat="1">
      <c r="A49" s="83" t="s">
        <v>168</v>
      </c>
      <c r="O49" s="333"/>
      <c r="P49" s="333"/>
      <c r="Q49" s="333"/>
      <c r="R49" s="333"/>
      <c r="S49" s="333"/>
      <c r="T49" s="91"/>
      <c r="X49" s="254">
        <f>SUM(AA49:CK49)</f>
        <v>658627.69792452501</v>
      </c>
      <c r="Y49" s="116"/>
      <c r="Z49" s="126"/>
      <c r="AA49" s="311">
        <f>-AA43</f>
        <v>0</v>
      </c>
      <c r="AB49" s="311">
        <f t="shared" ref="AB49:CK49" si="22">-AB43</f>
        <v>0</v>
      </c>
      <c r="AC49" s="311">
        <f t="shared" si="22"/>
        <v>0</v>
      </c>
      <c r="AD49" s="311">
        <f t="shared" si="22"/>
        <v>0</v>
      </c>
      <c r="AE49" s="311">
        <f t="shared" si="22"/>
        <v>0</v>
      </c>
      <c r="AF49" s="311">
        <f t="shared" si="22"/>
        <v>658627.69792452501</v>
      </c>
      <c r="AG49" s="311">
        <f t="shared" si="22"/>
        <v>0</v>
      </c>
      <c r="AH49" s="311">
        <f t="shared" si="22"/>
        <v>0</v>
      </c>
      <c r="AI49" s="311">
        <f t="shared" si="22"/>
        <v>0</v>
      </c>
      <c r="AJ49" s="311">
        <f t="shared" si="22"/>
        <v>0</v>
      </c>
      <c r="AK49" s="311">
        <f t="shared" si="22"/>
        <v>0</v>
      </c>
      <c r="AL49" s="311">
        <f t="shared" si="22"/>
        <v>0</v>
      </c>
      <c r="AM49" s="311">
        <f t="shared" si="22"/>
        <v>0</v>
      </c>
      <c r="AN49" s="311">
        <f t="shared" si="22"/>
        <v>0</v>
      </c>
      <c r="AO49" s="311">
        <f t="shared" si="22"/>
        <v>0</v>
      </c>
      <c r="AP49" s="311">
        <f t="shared" si="22"/>
        <v>0</v>
      </c>
      <c r="AQ49" s="311">
        <f t="shared" si="22"/>
        <v>0</v>
      </c>
      <c r="AR49" s="311">
        <f t="shared" si="22"/>
        <v>0</v>
      </c>
      <c r="AS49" s="311">
        <f t="shared" si="22"/>
        <v>0</v>
      </c>
      <c r="AT49" s="311">
        <f t="shared" si="22"/>
        <v>0</v>
      </c>
      <c r="AU49" s="311">
        <f t="shared" si="22"/>
        <v>0</v>
      </c>
      <c r="AV49" s="311">
        <f t="shared" si="22"/>
        <v>0</v>
      </c>
      <c r="AW49" s="311">
        <f t="shared" si="22"/>
        <v>0</v>
      </c>
      <c r="AX49" s="311">
        <f t="shared" si="22"/>
        <v>0</v>
      </c>
      <c r="AY49" s="311">
        <f t="shared" si="22"/>
        <v>0</v>
      </c>
      <c r="AZ49" s="311">
        <f t="shared" si="22"/>
        <v>0</v>
      </c>
      <c r="BA49" s="311">
        <f t="shared" si="22"/>
        <v>0</v>
      </c>
      <c r="BB49" s="311">
        <f t="shared" si="22"/>
        <v>0</v>
      </c>
      <c r="BC49" s="311">
        <f t="shared" si="22"/>
        <v>0</v>
      </c>
      <c r="BD49" s="311">
        <f t="shared" si="22"/>
        <v>0</v>
      </c>
      <c r="BE49" s="311">
        <f t="shared" si="22"/>
        <v>0</v>
      </c>
      <c r="BF49" s="311">
        <f t="shared" si="22"/>
        <v>0</v>
      </c>
      <c r="BG49" s="311">
        <f t="shared" si="22"/>
        <v>0</v>
      </c>
      <c r="BH49" s="311">
        <f t="shared" si="22"/>
        <v>0</v>
      </c>
      <c r="BI49" s="311">
        <f t="shared" si="22"/>
        <v>0</v>
      </c>
      <c r="BJ49" s="311">
        <f t="shared" si="22"/>
        <v>0</v>
      </c>
      <c r="BK49" s="311">
        <f t="shared" si="22"/>
        <v>0</v>
      </c>
      <c r="BL49" s="311">
        <f t="shared" si="22"/>
        <v>0</v>
      </c>
      <c r="BM49" s="311">
        <f t="shared" si="22"/>
        <v>0</v>
      </c>
      <c r="BN49" s="311">
        <f t="shared" si="22"/>
        <v>0</v>
      </c>
      <c r="BO49" s="311">
        <f t="shared" si="22"/>
        <v>0</v>
      </c>
      <c r="BP49" s="311">
        <f t="shared" si="22"/>
        <v>0</v>
      </c>
      <c r="BQ49" s="311">
        <f t="shared" si="22"/>
        <v>0</v>
      </c>
      <c r="BR49" s="311">
        <f t="shared" si="22"/>
        <v>0</v>
      </c>
      <c r="BS49" s="311">
        <f t="shared" si="22"/>
        <v>0</v>
      </c>
      <c r="BT49" s="311">
        <f t="shared" si="22"/>
        <v>0</v>
      </c>
      <c r="BU49" s="311">
        <f t="shared" si="22"/>
        <v>0</v>
      </c>
      <c r="BV49" s="311">
        <f t="shared" si="22"/>
        <v>0</v>
      </c>
      <c r="BW49" s="311">
        <f t="shared" si="22"/>
        <v>0</v>
      </c>
      <c r="BX49" s="311">
        <f t="shared" si="22"/>
        <v>0</v>
      </c>
      <c r="BY49" s="311">
        <f t="shared" si="22"/>
        <v>0</v>
      </c>
      <c r="BZ49" s="311">
        <f t="shared" si="22"/>
        <v>0</v>
      </c>
      <c r="CA49" s="311">
        <f t="shared" si="22"/>
        <v>0</v>
      </c>
      <c r="CB49" s="311">
        <f t="shared" si="22"/>
        <v>0</v>
      </c>
      <c r="CC49" s="311">
        <f t="shared" si="22"/>
        <v>0</v>
      </c>
      <c r="CD49" s="311">
        <f t="shared" si="22"/>
        <v>0</v>
      </c>
      <c r="CE49" s="311">
        <f t="shared" si="22"/>
        <v>0</v>
      </c>
      <c r="CF49" s="311">
        <f t="shared" si="22"/>
        <v>0</v>
      </c>
      <c r="CG49" s="311">
        <f t="shared" si="22"/>
        <v>0</v>
      </c>
      <c r="CH49" s="311">
        <f t="shared" si="22"/>
        <v>0</v>
      </c>
      <c r="CI49" s="311">
        <f t="shared" si="22"/>
        <v>0</v>
      </c>
      <c r="CJ49" s="311">
        <f t="shared" si="22"/>
        <v>0</v>
      </c>
      <c r="CK49" s="311">
        <f t="shared" si="22"/>
        <v>0</v>
      </c>
    </row>
    <row r="50" spans="1:89" s="114" customFormat="1">
      <c r="A50" s="83" t="s">
        <v>169</v>
      </c>
      <c r="O50" s="333"/>
      <c r="P50" s="333"/>
      <c r="Q50" s="333"/>
      <c r="R50" s="333"/>
      <c r="S50" s="333"/>
      <c r="T50" s="91"/>
      <c r="X50" s="254">
        <f>SUM(AA50:CK50)</f>
        <v>-6473792.5472077318</v>
      </c>
      <c r="Y50" s="116"/>
      <c r="Z50" s="126"/>
      <c r="AA50" s="311">
        <f>-AA44</f>
        <v>4974750.0008319961</v>
      </c>
      <c r="AB50" s="311">
        <f t="shared" ref="AB50:CK50" si="23">-AB44</f>
        <v>6912574.5678741857</v>
      </c>
      <c r="AC50" s="311">
        <f t="shared" si="23"/>
        <v>-3441718.0862541073</v>
      </c>
      <c r="AD50" s="311">
        <f t="shared" si="23"/>
        <v>-3990569.5520268022</v>
      </c>
      <c r="AE50" s="311">
        <f t="shared" si="23"/>
        <v>-4287504.3197298944</v>
      </c>
      <c r="AF50" s="311">
        <f t="shared" si="23"/>
        <v>-6641325.1579031087</v>
      </c>
      <c r="AG50" s="311">
        <f t="shared" si="23"/>
        <v>0</v>
      </c>
      <c r="AH50" s="311">
        <f t="shared" si="23"/>
        <v>0</v>
      </c>
      <c r="AI50" s="311">
        <f t="shared" si="23"/>
        <v>0</v>
      </c>
      <c r="AJ50" s="311">
        <f t="shared" si="23"/>
        <v>0</v>
      </c>
      <c r="AK50" s="311">
        <f t="shared" si="23"/>
        <v>0</v>
      </c>
      <c r="AL50" s="311">
        <f t="shared" si="23"/>
        <v>0</v>
      </c>
      <c r="AM50" s="311">
        <f t="shared" si="23"/>
        <v>0</v>
      </c>
      <c r="AN50" s="311">
        <f t="shared" si="23"/>
        <v>0</v>
      </c>
      <c r="AO50" s="311">
        <f t="shared" si="23"/>
        <v>0</v>
      </c>
      <c r="AP50" s="311">
        <f t="shared" si="23"/>
        <v>0</v>
      </c>
      <c r="AQ50" s="311">
        <f t="shared" si="23"/>
        <v>0</v>
      </c>
      <c r="AR50" s="311">
        <f t="shared" si="23"/>
        <v>0</v>
      </c>
      <c r="AS50" s="311">
        <f t="shared" si="23"/>
        <v>0</v>
      </c>
      <c r="AT50" s="311">
        <f t="shared" si="23"/>
        <v>0</v>
      </c>
      <c r="AU50" s="311">
        <f t="shared" si="23"/>
        <v>0</v>
      </c>
      <c r="AV50" s="311">
        <f t="shared" si="23"/>
        <v>0</v>
      </c>
      <c r="AW50" s="311">
        <f t="shared" si="23"/>
        <v>0</v>
      </c>
      <c r="AX50" s="311">
        <f t="shared" si="23"/>
        <v>0</v>
      </c>
      <c r="AY50" s="311">
        <f t="shared" si="23"/>
        <v>0</v>
      </c>
      <c r="AZ50" s="311">
        <f t="shared" si="23"/>
        <v>0</v>
      </c>
      <c r="BA50" s="311">
        <f t="shared" si="23"/>
        <v>0</v>
      </c>
      <c r="BB50" s="311">
        <f t="shared" si="23"/>
        <v>0</v>
      </c>
      <c r="BC50" s="311">
        <f t="shared" si="23"/>
        <v>0</v>
      </c>
      <c r="BD50" s="311">
        <f t="shared" si="23"/>
        <v>0</v>
      </c>
      <c r="BE50" s="311">
        <f t="shared" si="23"/>
        <v>0</v>
      </c>
      <c r="BF50" s="311">
        <f t="shared" si="23"/>
        <v>0</v>
      </c>
      <c r="BG50" s="311">
        <f t="shared" si="23"/>
        <v>0</v>
      </c>
      <c r="BH50" s="311">
        <f t="shared" si="23"/>
        <v>0</v>
      </c>
      <c r="BI50" s="311">
        <f t="shared" si="23"/>
        <v>0</v>
      </c>
      <c r="BJ50" s="311">
        <f t="shared" si="23"/>
        <v>0</v>
      </c>
      <c r="BK50" s="311">
        <f t="shared" si="23"/>
        <v>0</v>
      </c>
      <c r="BL50" s="311">
        <f t="shared" si="23"/>
        <v>0</v>
      </c>
      <c r="BM50" s="311">
        <f t="shared" si="23"/>
        <v>0</v>
      </c>
      <c r="BN50" s="311">
        <f t="shared" si="23"/>
        <v>0</v>
      </c>
      <c r="BO50" s="311">
        <f t="shared" si="23"/>
        <v>0</v>
      </c>
      <c r="BP50" s="311">
        <f t="shared" si="23"/>
        <v>0</v>
      </c>
      <c r="BQ50" s="311">
        <f t="shared" si="23"/>
        <v>0</v>
      </c>
      <c r="BR50" s="311">
        <f t="shared" si="23"/>
        <v>0</v>
      </c>
      <c r="BS50" s="311">
        <f t="shared" si="23"/>
        <v>0</v>
      </c>
      <c r="BT50" s="311">
        <f t="shared" si="23"/>
        <v>0</v>
      </c>
      <c r="BU50" s="311">
        <f t="shared" si="23"/>
        <v>0</v>
      </c>
      <c r="BV50" s="311">
        <f t="shared" si="23"/>
        <v>0</v>
      </c>
      <c r="BW50" s="311">
        <f t="shared" si="23"/>
        <v>0</v>
      </c>
      <c r="BX50" s="311">
        <f t="shared" si="23"/>
        <v>0</v>
      </c>
      <c r="BY50" s="311">
        <f t="shared" si="23"/>
        <v>0</v>
      </c>
      <c r="BZ50" s="311">
        <f t="shared" si="23"/>
        <v>0</v>
      </c>
      <c r="CA50" s="311">
        <f t="shared" si="23"/>
        <v>0</v>
      </c>
      <c r="CB50" s="311">
        <f t="shared" si="23"/>
        <v>0</v>
      </c>
      <c r="CC50" s="311">
        <f t="shared" si="23"/>
        <v>0</v>
      </c>
      <c r="CD50" s="311">
        <f t="shared" si="23"/>
        <v>0</v>
      </c>
      <c r="CE50" s="311">
        <f t="shared" si="23"/>
        <v>0</v>
      </c>
      <c r="CF50" s="311">
        <f t="shared" si="23"/>
        <v>0</v>
      </c>
      <c r="CG50" s="311">
        <f t="shared" si="23"/>
        <v>0</v>
      </c>
      <c r="CH50" s="311">
        <f t="shared" si="23"/>
        <v>0</v>
      </c>
      <c r="CI50" s="311">
        <f t="shared" si="23"/>
        <v>0</v>
      </c>
      <c r="CJ50" s="311">
        <f t="shared" si="23"/>
        <v>0</v>
      </c>
      <c r="CK50" s="311">
        <f t="shared" si="23"/>
        <v>0</v>
      </c>
    </row>
    <row r="51" spans="1:89" s="114" customFormat="1">
      <c r="A51" s="335" t="s">
        <v>170</v>
      </c>
      <c r="O51" s="333"/>
      <c r="P51" s="333"/>
      <c r="Q51" s="333"/>
      <c r="R51" s="333"/>
      <c r="S51" s="333"/>
      <c r="T51" s="91"/>
      <c r="X51" s="255">
        <f>SUM(AA51:CK51)</f>
        <v>697408.32171755098</v>
      </c>
      <c r="Y51" s="116"/>
      <c r="Z51" s="126"/>
      <c r="AA51" s="312">
        <f>SUM(AA44,AA47:AA50)</f>
        <v>-50250.000008404255</v>
      </c>
      <c r="AB51" s="312">
        <f t="shared" ref="AB51:CK51" si="24">SUM(AB44,AB47:AB50)</f>
        <v>-69823.985534083098</v>
      </c>
      <c r="AC51" s="312">
        <f t="shared" si="24"/>
        <v>34764.829154082108</v>
      </c>
      <c r="AD51" s="312">
        <f t="shared" si="24"/>
        <v>40308.783353806008</v>
      </c>
      <c r="AE51" s="312">
        <f t="shared" si="24"/>
        <v>43308.124441715889</v>
      </c>
      <c r="AF51" s="312">
        <f t="shared" si="24"/>
        <v>699100.57031043433</v>
      </c>
      <c r="AG51" s="312">
        <f t="shared" si="24"/>
        <v>0</v>
      </c>
      <c r="AH51" s="312">
        <f t="shared" si="24"/>
        <v>0</v>
      </c>
      <c r="AI51" s="312">
        <f t="shared" si="24"/>
        <v>0</v>
      </c>
      <c r="AJ51" s="312">
        <f t="shared" si="24"/>
        <v>0</v>
      </c>
      <c r="AK51" s="312">
        <f t="shared" si="24"/>
        <v>0</v>
      </c>
      <c r="AL51" s="312">
        <f t="shared" si="24"/>
        <v>0</v>
      </c>
      <c r="AM51" s="312">
        <f t="shared" si="24"/>
        <v>0</v>
      </c>
      <c r="AN51" s="312">
        <f t="shared" si="24"/>
        <v>0</v>
      </c>
      <c r="AO51" s="312">
        <f t="shared" si="24"/>
        <v>0</v>
      </c>
      <c r="AP51" s="312">
        <f t="shared" si="24"/>
        <v>0</v>
      </c>
      <c r="AQ51" s="312">
        <f t="shared" si="24"/>
        <v>0</v>
      </c>
      <c r="AR51" s="312">
        <f t="shared" si="24"/>
        <v>0</v>
      </c>
      <c r="AS51" s="312">
        <f t="shared" si="24"/>
        <v>0</v>
      </c>
      <c r="AT51" s="312">
        <f t="shared" si="24"/>
        <v>0</v>
      </c>
      <c r="AU51" s="312">
        <f t="shared" si="24"/>
        <v>0</v>
      </c>
      <c r="AV51" s="312">
        <f t="shared" si="24"/>
        <v>0</v>
      </c>
      <c r="AW51" s="312">
        <f t="shared" si="24"/>
        <v>0</v>
      </c>
      <c r="AX51" s="312">
        <f t="shared" si="24"/>
        <v>0</v>
      </c>
      <c r="AY51" s="312">
        <f t="shared" si="24"/>
        <v>0</v>
      </c>
      <c r="AZ51" s="312">
        <f t="shared" si="24"/>
        <v>0</v>
      </c>
      <c r="BA51" s="312">
        <f t="shared" si="24"/>
        <v>0</v>
      </c>
      <c r="BB51" s="312">
        <f t="shared" si="24"/>
        <v>0</v>
      </c>
      <c r="BC51" s="312">
        <f t="shared" si="24"/>
        <v>0</v>
      </c>
      <c r="BD51" s="312">
        <f t="shared" si="24"/>
        <v>0</v>
      </c>
      <c r="BE51" s="312">
        <f t="shared" si="24"/>
        <v>0</v>
      </c>
      <c r="BF51" s="312">
        <f t="shared" si="24"/>
        <v>0</v>
      </c>
      <c r="BG51" s="312">
        <f t="shared" si="24"/>
        <v>0</v>
      </c>
      <c r="BH51" s="312">
        <f t="shared" si="24"/>
        <v>0</v>
      </c>
      <c r="BI51" s="312">
        <f t="shared" si="24"/>
        <v>0</v>
      </c>
      <c r="BJ51" s="312">
        <f t="shared" si="24"/>
        <v>0</v>
      </c>
      <c r="BK51" s="312">
        <f t="shared" si="24"/>
        <v>0</v>
      </c>
      <c r="BL51" s="312">
        <f t="shared" si="24"/>
        <v>0</v>
      </c>
      <c r="BM51" s="312">
        <f t="shared" si="24"/>
        <v>0</v>
      </c>
      <c r="BN51" s="312">
        <f t="shared" si="24"/>
        <v>0</v>
      </c>
      <c r="BO51" s="312">
        <f t="shared" si="24"/>
        <v>0</v>
      </c>
      <c r="BP51" s="312">
        <f t="shared" si="24"/>
        <v>0</v>
      </c>
      <c r="BQ51" s="312">
        <f t="shared" si="24"/>
        <v>0</v>
      </c>
      <c r="BR51" s="312">
        <f t="shared" si="24"/>
        <v>0</v>
      </c>
      <c r="BS51" s="312">
        <f t="shared" si="24"/>
        <v>0</v>
      </c>
      <c r="BT51" s="312">
        <f t="shared" si="24"/>
        <v>0</v>
      </c>
      <c r="BU51" s="312">
        <f t="shared" si="24"/>
        <v>0</v>
      </c>
      <c r="BV51" s="312">
        <f t="shared" si="24"/>
        <v>0</v>
      </c>
      <c r="BW51" s="312">
        <f t="shared" si="24"/>
        <v>0</v>
      </c>
      <c r="BX51" s="312">
        <f t="shared" si="24"/>
        <v>0</v>
      </c>
      <c r="BY51" s="312">
        <f t="shared" si="24"/>
        <v>0</v>
      </c>
      <c r="BZ51" s="312">
        <f t="shared" si="24"/>
        <v>0</v>
      </c>
      <c r="CA51" s="312">
        <f t="shared" si="24"/>
        <v>0</v>
      </c>
      <c r="CB51" s="312">
        <f t="shared" si="24"/>
        <v>0</v>
      </c>
      <c r="CC51" s="312">
        <f t="shared" si="24"/>
        <v>0</v>
      </c>
      <c r="CD51" s="312">
        <f t="shared" si="24"/>
        <v>0</v>
      </c>
      <c r="CE51" s="312">
        <f t="shared" si="24"/>
        <v>0</v>
      </c>
      <c r="CF51" s="312">
        <f t="shared" si="24"/>
        <v>0</v>
      </c>
      <c r="CG51" s="312">
        <f t="shared" si="24"/>
        <v>0</v>
      </c>
      <c r="CH51" s="312">
        <f t="shared" si="24"/>
        <v>0</v>
      </c>
      <c r="CI51" s="312">
        <f t="shared" si="24"/>
        <v>0</v>
      </c>
      <c r="CJ51" s="312">
        <f t="shared" si="24"/>
        <v>0</v>
      </c>
      <c r="CK51" s="312">
        <f t="shared" si="24"/>
        <v>0</v>
      </c>
    </row>
    <row r="52" spans="1:89" s="114" customFormat="1">
      <c r="A52" s="113" t="s">
        <v>10</v>
      </c>
      <c r="O52" s="333"/>
      <c r="P52" s="333"/>
      <c r="Q52" s="333"/>
      <c r="R52" s="333"/>
      <c r="S52" s="333"/>
      <c r="T52" s="91"/>
      <c r="X52" s="116"/>
      <c r="Y52" s="116"/>
      <c r="Z52" s="126"/>
      <c r="AA52" s="334">
        <f>IF(AA$16="",0,
IF(AA$16=0,-AA51,Z52-AA51))</f>
        <v>50250.000008404255</v>
      </c>
      <c r="AB52" s="334">
        <f t="shared" ref="AB52:CK52" si="25">IF(AB$16="",0,
IF(AB$16=0,-AB51,AA52-AB51))</f>
        <v>120073.98554248735</v>
      </c>
      <c r="AC52" s="334">
        <f t="shared" si="25"/>
        <v>85309.156388405245</v>
      </c>
      <c r="AD52" s="334">
        <f t="shared" si="25"/>
        <v>45000.373034599237</v>
      </c>
      <c r="AE52" s="334">
        <f t="shared" si="25"/>
        <v>1692.2485928833485</v>
      </c>
      <c r="AF52" s="334">
        <f t="shared" si="25"/>
        <v>-697408.32171755098</v>
      </c>
      <c r="AG52" s="334">
        <f t="shared" si="25"/>
        <v>0</v>
      </c>
      <c r="AH52" s="334">
        <f t="shared" si="25"/>
        <v>0</v>
      </c>
      <c r="AI52" s="334">
        <f t="shared" si="25"/>
        <v>0</v>
      </c>
      <c r="AJ52" s="334">
        <f t="shared" si="25"/>
        <v>0</v>
      </c>
      <c r="AK52" s="334">
        <f t="shared" si="25"/>
        <v>0</v>
      </c>
      <c r="AL52" s="334">
        <f t="shared" si="25"/>
        <v>0</v>
      </c>
      <c r="AM52" s="334">
        <f t="shared" si="25"/>
        <v>0</v>
      </c>
      <c r="AN52" s="334">
        <f t="shared" si="25"/>
        <v>0</v>
      </c>
      <c r="AO52" s="334">
        <f t="shared" si="25"/>
        <v>0</v>
      </c>
      <c r="AP52" s="334">
        <f t="shared" si="25"/>
        <v>0</v>
      </c>
      <c r="AQ52" s="334">
        <f t="shared" si="25"/>
        <v>0</v>
      </c>
      <c r="AR52" s="334">
        <f t="shared" si="25"/>
        <v>0</v>
      </c>
      <c r="AS52" s="334">
        <f t="shared" si="25"/>
        <v>0</v>
      </c>
      <c r="AT52" s="334">
        <f t="shared" si="25"/>
        <v>0</v>
      </c>
      <c r="AU52" s="334">
        <f t="shared" si="25"/>
        <v>0</v>
      </c>
      <c r="AV52" s="334">
        <f t="shared" si="25"/>
        <v>0</v>
      </c>
      <c r="AW52" s="334">
        <f t="shared" si="25"/>
        <v>0</v>
      </c>
      <c r="AX52" s="334">
        <f t="shared" si="25"/>
        <v>0</v>
      </c>
      <c r="AY52" s="334">
        <f t="shared" si="25"/>
        <v>0</v>
      </c>
      <c r="AZ52" s="334">
        <f t="shared" si="25"/>
        <v>0</v>
      </c>
      <c r="BA52" s="334">
        <f t="shared" si="25"/>
        <v>0</v>
      </c>
      <c r="BB52" s="334">
        <f t="shared" si="25"/>
        <v>0</v>
      </c>
      <c r="BC52" s="334">
        <f t="shared" si="25"/>
        <v>0</v>
      </c>
      <c r="BD52" s="334">
        <f t="shared" si="25"/>
        <v>0</v>
      </c>
      <c r="BE52" s="334">
        <f t="shared" si="25"/>
        <v>0</v>
      </c>
      <c r="BF52" s="334">
        <f t="shared" si="25"/>
        <v>0</v>
      </c>
      <c r="BG52" s="334">
        <f t="shared" si="25"/>
        <v>0</v>
      </c>
      <c r="BH52" s="334">
        <f t="shared" si="25"/>
        <v>0</v>
      </c>
      <c r="BI52" s="334">
        <f t="shared" si="25"/>
        <v>0</v>
      </c>
      <c r="BJ52" s="334">
        <f t="shared" si="25"/>
        <v>0</v>
      </c>
      <c r="BK52" s="334">
        <f t="shared" si="25"/>
        <v>0</v>
      </c>
      <c r="BL52" s="334">
        <f t="shared" si="25"/>
        <v>0</v>
      </c>
      <c r="BM52" s="334">
        <f t="shared" si="25"/>
        <v>0</v>
      </c>
      <c r="BN52" s="334">
        <f t="shared" si="25"/>
        <v>0</v>
      </c>
      <c r="BO52" s="334">
        <f t="shared" si="25"/>
        <v>0</v>
      </c>
      <c r="BP52" s="334">
        <f t="shared" si="25"/>
        <v>0</v>
      </c>
      <c r="BQ52" s="334">
        <f t="shared" si="25"/>
        <v>0</v>
      </c>
      <c r="BR52" s="334">
        <f t="shared" si="25"/>
        <v>0</v>
      </c>
      <c r="BS52" s="334">
        <f t="shared" si="25"/>
        <v>0</v>
      </c>
      <c r="BT52" s="334">
        <f t="shared" si="25"/>
        <v>0</v>
      </c>
      <c r="BU52" s="334">
        <f t="shared" si="25"/>
        <v>0</v>
      </c>
      <c r="BV52" s="334">
        <f t="shared" si="25"/>
        <v>0</v>
      </c>
      <c r="BW52" s="334">
        <f t="shared" si="25"/>
        <v>0</v>
      </c>
      <c r="BX52" s="334">
        <f t="shared" si="25"/>
        <v>0</v>
      </c>
      <c r="BY52" s="334">
        <f t="shared" si="25"/>
        <v>0</v>
      </c>
      <c r="BZ52" s="334">
        <f t="shared" si="25"/>
        <v>0</v>
      </c>
      <c r="CA52" s="334">
        <f t="shared" si="25"/>
        <v>0</v>
      </c>
      <c r="CB52" s="334">
        <f t="shared" si="25"/>
        <v>0</v>
      </c>
      <c r="CC52" s="334">
        <f t="shared" si="25"/>
        <v>0</v>
      </c>
      <c r="CD52" s="334">
        <f t="shared" si="25"/>
        <v>0</v>
      </c>
      <c r="CE52" s="334">
        <f t="shared" si="25"/>
        <v>0</v>
      </c>
      <c r="CF52" s="334">
        <f t="shared" si="25"/>
        <v>0</v>
      </c>
      <c r="CG52" s="334">
        <f t="shared" si="25"/>
        <v>0</v>
      </c>
      <c r="CH52" s="334">
        <f t="shared" si="25"/>
        <v>0</v>
      </c>
      <c r="CI52" s="334">
        <f t="shared" si="25"/>
        <v>0</v>
      </c>
      <c r="CJ52" s="334">
        <f t="shared" si="25"/>
        <v>0</v>
      </c>
      <c r="CK52" s="334">
        <f t="shared" si="25"/>
        <v>0</v>
      </c>
    </row>
    <row r="53" spans="1:89">
      <c r="A53" s="76" t="s">
        <v>15</v>
      </c>
      <c r="B53" s="46"/>
      <c r="C53" s="46"/>
      <c r="D53" s="46"/>
      <c r="E53" s="46"/>
      <c r="F53" s="46"/>
      <c r="G53" s="46"/>
      <c r="H53" s="46"/>
      <c r="I53" s="46"/>
      <c r="J53" s="46"/>
      <c r="K53" s="46"/>
      <c r="L53" s="46"/>
      <c r="M53" s="65"/>
      <c r="N53" s="65"/>
      <c r="O53" s="65"/>
      <c r="P53" s="65"/>
      <c r="Q53" s="65"/>
      <c r="R53" s="65"/>
      <c r="S53" s="65"/>
      <c r="T53" s="65">
        <v>21</v>
      </c>
      <c r="U53" s="65"/>
      <c r="V53" s="65"/>
      <c r="W53" s="65"/>
      <c r="X53" s="46"/>
      <c r="Y53" s="46"/>
      <c r="Z53" s="47"/>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row>
    <row r="54" spans="1:89" s="7" customFormat="1">
      <c r="A54" s="77" t="s">
        <v>135</v>
      </c>
      <c r="B54" s="33"/>
      <c r="C54" s="33"/>
      <c r="D54" s="33"/>
      <c r="E54" s="33"/>
      <c r="F54" s="33"/>
      <c r="G54" s="33"/>
      <c r="H54" s="33"/>
      <c r="I54" s="33"/>
      <c r="J54" s="33"/>
      <c r="K54" s="33"/>
      <c r="L54" s="33"/>
      <c r="M54" s="88"/>
      <c r="N54" s="88"/>
      <c r="O54" s="88"/>
      <c r="P54" s="88"/>
      <c r="Q54" s="88"/>
      <c r="R54" s="88"/>
      <c r="S54" s="88"/>
      <c r="T54" s="4">
        <v>22</v>
      </c>
      <c r="U54" s="88"/>
      <c r="V54" s="88"/>
      <c r="W54" s="88"/>
      <c r="X54" s="141"/>
      <c r="Y54" s="33"/>
      <c r="Z54" s="20"/>
      <c r="AA54" s="321">
        <f t="shared" ref="AA54:BF54" si="26">IF(AA$19&lt;2018,"",
IF(AA$19=2018,1,Z54*(1+FUND_INFLATION)))</f>
        <v>1</v>
      </c>
      <c r="AB54" s="321">
        <f t="shared" si="26"/>
        <v>1.02</v>
      </c>
      <c r="AC54" s="321">
        <f t="shared" si="26"/>
        <v>1.0404</v>
      </c>
      <c r="AD54" s="321">
        <f t="shared" si="26"/>
        <v>1.0612079999999999</v>
      </c>
      <c r="AE54" s="321">
        <f t="shared" si="26"/>
        <v>1.08243216</v>
      </c>
      <c r="AF54" s="321">
        <f t="shared" si="26"/>
        <v>1.1040808032</v>
      </c>
      <c r="AG54" s="321">
        <f t="shared" si="26"/>
        <v>1.1261624192640001</v>
      </c>
      <c r="AH54" s="321">
        <f t="shared" si="26"/>
        <v>1.14868566764928</v>
      </c>
      <c r="AI54" s="321">
        <f t="shared" si="26"/>
        <v>1.1716593810022657</v>
      </c>
      <c r="AJ54" s="321">
        <f t="shared" si="26"/>
        <v>1.1950925686223111</v>
      </c>
      <c r="AK54" s="321">
        <f t="shared" si="26"/>
        <v>1.2189944199947573</v>
      </c>
      <c r="AL54" s="321">
        <f t="shared" si="26"/>
        <v>1.2433743083946525</v>
      </c>
      <c r="AM54" s="321">
        <f t="shared" si="26"/>
        <v>1.2682417945625455</v>
      </c>
      <c r="AN54" s="321">
        <f t="shared" si="26"/>
        <v>1.2936066304537963</v>
      </c>
      <c r="AO54" s="321">
        <f t="shared" si="26"/>
        <v>1.3194787630628724</v>
      </c>
      <c r="AP54" s="321">
        <f t="shared" si="26"/>
        <v>1.3458683383241299</v>
      </c>
      <c r="AQ54" s="321">
        <f t="shared" si="26"/>
        <v>1.3727857050906125</v>
      </c>
      <c r="AR54" s="321">
        <f t="shared" si="26"/>
        <v>1.4002414191924248</v>
      </c>
      <c r="AS54" s="321">
        <f t="shared" si="26"/>
        <v>1.4282462475762734</v>
      </c>
      <c r="AT54" s="321">
        <f t="shared" si="26"/>
        <v>1.4568111725277988</v>
      </c>
      <c r="AU54" s="321">
        <f t="shared" si="26"/>
        <v>1.4859473959783549</v>
      </c>
      <c r="AV54" s="321">
        <f t="shared" si="26"/>
        <v>1.5156663438979221</v>
      </c>
      <c r="AW54" s="321">
        <f t="shared" si="26"/>
        <v>1.5459796707758806</v>
      </c>
      <c r="AX54" s="321">
        <f t="shared" si="26"/>
        <v>1.5768992641913981</v>
      </c>
      <c r="AY54" s="321">
        <f t="shared" si="26"/>
        <v>1.6084372494752261</v>
      </c>
      <c r="AZ54" s="321">
        <f t="shared" si="26"/>
        <v>1.6406059944647307</v>
      </c>
      <c r="BA54" s="321">
        <f t="shared" si="26"/>
        <v>1.6734181143540252</v>
      </c>
      <c r="BB54" s="321">
        <f t="shared" si="26"/>
        <v>1.7068864766411058</v>
      </c>
      <c r="BC54" s="321">
        <f t="shared" si="26"/>
        <v>1.7410242061739281</v>
      </c>
      <c r="BD54" s="321">
        <f t="shared" si="26"/>
        <v>1.7758446902974065</v>
      </c>
      <c r="BE54" s="321">
        <f t="shared" si="26"/>
        <v>1.8113615841033548</v>
      </c>
      <c r="BF54" s="321">
        <f t="shared" si="26"/>
        <v>1.8475888157854219</v>
      </c>
      <c r="BG54" s="321">
        <f>IF(BG$19&lt;2018,"",
IF(BG$19=2018,1,BF54*(1+FUND_INFLATION)))</f>
        <v>1.8845405921011305</v>
      </c>
      <c r="BH54" s="321">
        <f t="shared" ref="BH54:CK54" si="27">IF(BH$19&lt;2018,"",
IF(BH$19=2018,1,BG54*(1+FUND_INFLATION)))</f>
        <v>1.9222314039431532</v>
      </c>
      <c r="BI54" s="321">
        <f t="shared" si="27"/>
        <v>1.9606760320220162</v>
      </c>
      <c r="BJ54" s="321">
        <f t="shared" si="27"/>
        <v>1.9998895526624565</v>
      </c>
      <c r="BK54" s="321">
        <f t="shared" si="27"/>
        <v>2.0398873437157055</v>
      </c>
      <c r="BL54" s="321">
        <f t="shared" si="27"/>
        <v>2.0806850905900198</v>
      </c>
      <c r="BM54" s="321">
        <f t="shared" si="27"/>
        <v>2.1222987924018204</v>
      </c>
      <c r="BN54" s="321">
        <f t="shared" si="27"/>
        <v>2.1647447682498568</v>
      </c>
      <c r="BO54" s="321">
        <f t="shared" si="27"/>
        <v>2.208039663614854</v>
      </c>
      <c r="BP54" s="321">
        <f t="shared" si="27"/>
        <v>2.252200456887151</v>
      </c>
      <c r="BQ54" s="321">
        <f t="shared" si="27"/>
        <v>2.2972444660248938</v>
      </c>
      <c r="BR54" s="321">
        <f t="shared" si="27"/>
        <v>2.343189355345392</v>
      </c>
      <c r="BS54" s="321">
        <f t="shared" si="27"/>
        <v>2.3900531424522997</v>
      </c>
      <c r="BT54" s="321">
        <f t="shared" si="27"/>
        <v>2.4378542053013459</v>
      </c>
      <c r="BU54" s="321">
        <f t="shared" si="27"/>
        <v>2.4866112894073726</v>
      </c>
      <c r="BV54" s="321">
        <f t="shared" si="27"/>
        <v>2.53634351519552</v>
      </c>
      <c r="BW54" s="321">
        <f t="shared" si="27"/>
        <v>2.5870703854994304</v>
      </c>
      <c r="BX54" s="321">
        <f t="shared" si="27"/>
        <v>2.6388117932094191</v>
      </c>
      <c r="BY54" s="321">
        <f t="shared" si="27"/>
        <v>2.6915880290736074</v>
      </c>
      <c r="BZ54" s="321">
        <f t="shared" si="27"/>
        <v>2.7454197896550796</v>
      </c>
      <c r="CA54" s="321">
        <f t="shared" si="27"/>
        <v>2.8003281854481812</v>
      </c>
      <c r="CB54" s="321">
        <f t="shared" si="27"/>
        <v>2.8563347491571447</v>
      </c>
      <c r="CC54" s="321">
        <f t="shared" si="27"/>
        <v>2.9134614441402875</v>
      </c>
      <c r="CD54" s="321">
        <f t="shared" si="27"/>
        <v>2.9717306730230932</v>
      </c>
      <c r="CE54" s="321">
        <f t="shared" si="27"/>
        <v>3.0311652864835552</v>
      </c>
      <c r="CF54" s="321">
        <f t="shared" si="27"/>
        <v>3.0917885922132262</v>
      </c>
      <c r="CG54" s="321">
        <f t="shared" si="27"/>
        <v>3.1536243640574906</v>
      </c>
      <c r="CH54" s="321">
        <f t="shared" si="27"/>
        <v>3.2166968513386403</v>
      </c>
      <c r="CI54" s="321">
        <f t="shared" si="27"/>
        <v>3.2810307883654133</v>
      </c>
      <c r="CJ54" s="321">
        <f t="shared" si="27"/>
        <v>3.3466514041327216</v>
      </c>
      <c r="CK54" s="321">
        <f t="shared" si="27"/>
        <v>3.4135844322153761</v>
      </c>
    </row>
    <row r="55" spans="1:89" ht="8.25" customHeight="1">
      <c r="T55" s="107">
        <v>45</v>
      </c>
      <c r="X55" s="89"/>
      <c r="Z55" s="14"/>
    </row>
    <row r="56" spans="1:89">
      <c r="A56" s="8" t="s">
        <v>136</v>
      </c>
      <c r="O56" s="66"/>
      <c r="P56" s="66"/>
      <c r="Q56" s="66"/>
      <c r="R56" s="66"/>
      <c r="S56" s="66"/>
      <c r="T56" s="107">
        <v>46</v>
      </c>
      <c r="X56" s="101"/>
      <c r="Z56" s="14"/>
    </row>
    <row r="57" spans="1:89">
      <c r="A57" s="83" t="s">
        <v>23</v>
      </c>
      <c r="O57" s="66"/>
      <c r="P57" s="66"/>
      <c r="Q57" s="66"/>
      <c r="R57" s="66"/>
      <c r="S57" s="66"/>
      <c r="T57" s="107">
        <v>47</v>
      </c>
      <c r="W57" s="6"/>
      <c r="X57" s="27"/>
      <c r="Z57" s="14"/>
      <c r="AA57" s="311">
        <f t="shared" ref="AA57:BF57" si="28">IF(AA$16="",0,IF(AA$16=0,0,Z61))</f>
        <v>0</v>
      </c>
      <c r="AB57" s="311">
        <f t="shared" si="28"/>
        <v>5025000.0008404003</v>
      </c>
      <c r="AC57" s="311">
        <f t="shared" si="28"/>
        <v>12509898.554332711</v>
      </c>
      <c r="AD57" s="311">
        <f t="shared" si="28"/>
        <v>10284405.494357795</v>
      </c>
      <c r="AE57" s="311">
        <f t="shared" si="28"/>
        <v>7281967.7084129658</v>
      </c>
      <c r="AF57" s="311">
        <f t="shared" si="28"/>
        <v>3679352.0350826522</v>
      </c>
      <c r="AG57" s="311">
        <f t="shared" si="28"/>
        <v>0</v>
      </c>
      <c r="AH57" s="311">
        <f t="shared" si="28"/>
        <v>0</v>
      </c>
      <c r="AI57" s="311">
        <f t="shared" si="28"/>
        <v>0</v>
      </c>
      <c r="AJ57" s="311">
        <f t="shared" si="28"/>
        <v>0</v>
      </c>
      <c r="AK57" s="311">
        <f t="shared" si="28"/>
        <v>0</v>
      </c>
      <c r="AL57" s="311">
        <f t="shared" si="28"/>
        <v>0</v>
      </c>
      <c r="AM57" s="311">
        <f t="shared" si="28"/>
        <v>0</v>
      </c>
      <c r="AN57" s="311">
        <f t="shared" si="28"/>
        <v>0</v>
      </c>
      <c r="AO57" s="311">
        <f t="shared" si="28"/>
        <v>0</v>
      </c>
      <c r="AP57" s="311">
        <f t="shared" si="28"/>
        <v>0</v>
      </c>
      <c r="AQ57" s="311">
        <f t="shared" si="28"/>
        <v>0</v>
      </c>
      <c r="AR57" s="311">
        <f t="shared" si="28"/>
        <v>0</v>
      </c>
      <c r="AS57" s="311">
        <f t="shared" si="28"/>
        <v>0</v>
      </c>
      <c r="AT57" s="311">
        <f t="shared" si="28"/>
        <v>0</v>
      </c>
      <c r="AU57" s="311">
        <f t="shared" si="28"/>
        <v>0</v>
      </c>
      <c r="AV57" s="311">
        <f t="shared" si="28"/>
        <v>0</v>
      </c>
      <c r="AW57" s="311">
        <f t="shared" si="28"/>
        <v>0</v>
      </c>
      <c r="AX57" s="311">
        <f t="shared" si="28"/>
        <v>0</v>
      </c>
      <c r="AY57" s="311">
        <f t="shared" si="28"/>
        <v>0</v>
      </c>
      <c r="AZ57" s="311">
        <f t="shared" si="28"/>
        <v>0</v>
      </c>
      <c r="BA57" s="311">
        <f t="shared" si="28"/>
        <v>0</v>
      </c>
      <c r="BB57" s="311">
        <f t="shared" si="28"/>
        <v>0</v>
      </c>
      <c r="BC57" s="311">
        <f t="shared" si="28"/>
        <v>0</v>
      </c>
      <c r="BD57" s="311">
        <f t="shared" si="28"/>
        <v>0</v>
      </c>
      <c r="BE57" s="311">
        <f t="shared" si="28"/>
        <v>0</v>
      </c>
      <c r="BF57" s="311">
        <f t="shared" si="28"/>
        <v>0</v>
      </c>
      <c r="BG57" s="311">
        <f t="shared" ref="BG57:CK57" si="29">IF(BG$16="",0,IF(BG$16=0,0,BF61))</f>
        <v>0</v>
      </c>
      <c r="BH57" s="311">
        <f t="shared" si="29"/>
        <v>0</v>
      </c>
      <c r="BI57" s="311">
        <f t="shared" si="29"/>
        <v>0</v>
      </c>
      <c r="BJ57" s="311">
        <f t="shared" si="29"/>
        <v>0</v>
      </c>
      <c r="BK57" s="311">
        <f t="shared" si="29"/>
        <v>0</v>
      </c>
      <c r="BL57" s="311">
        <f t="shared" si="29"/>
        <v>0</v>
      </c>
      <c r="BM57" s="311">
        <f t="shared" si="29"/>
        <v>0</v>
      </c>
      <c r="BN57" s="311">
        <f t="shared" si="29"/>
        <v>0</v>
      </c>
      <c r="BO57" s="311">
        <f t="shared" si="29"/>
        <v>0</v>
      </c>
      <c r="BP57" s="311">
        <f t="shared" si="29"/>
        <v>0</v>
      </c>
      <c r="BQ57" s="311">
        <f t="shared" si="29"/>
        <v>0</v>
      </c>
      <c r="BR57" s="311">
        <f t="shared" si="29"/>
        <v>0</v>
      </c>
      <c r="BS57" s="311">
        <f t="shared" si="29"/>
        <v>0</v>
      </c>
      <c r="BT57" s="311">
        <f t="shared" si="29"/>
        <v>0</v>
      </c>
      <c r="BU57" s="311">
        <f t="shared" si="29"/>
        <v>0</v>
      </c>
      <c r="BV57" s="311">
        <f t="shared" si="29"/>
        <v>0</v>
      </c>
      <c r="BW57" s="311">
        <f t="shared" si="29"/>
        <v>0</v>
      </c>
      <c r="BX57" s="311">
        <f t="shared" si="29"/>
        <v>0</v>
      </c>
      <c r="BY57" s="311">
        <f t="shared" si="29"/>
        <v>0</v>
      </c>
      <c r="BZ57" s="311">
        <f t="shared" si="29"/>
        <v>0</v>
      </c>
      <c r="CA57" s="311">
        <f t="shared" si="29"/>
        <v>0</v>
      </c>
      <c r="CB57" s="311">
        <f t="shared" si="29"/>
        <v>0</v>
      </c>
      <c r="CC57" s="311">
        <f t="shared" si="29"/>
        <v>0</v>
      </c>
      <c r="CD57" s="311">
        <f t="shared" si="29"/>
        <v>0</v>
      </c>
      <c r="CE57" s="311">
        <f t="shared" si="29"/>
        <v>0</v>
      </c>
      <c r="CF57" s="311">
        <f t="shared" si="29"/>
        <v>0</v>
      </c>
      <c r="CG57" s="311">
        <f t="shared" si="29"/>
        <v>0</v>
      </c>
      <c r="CH57" s="311">
        <f t="shared" si="29"/>
        <v>0</v>
      </c>
      <c r="CI57" s="311">
        <f t="shared" si="29"/>
        <v>0</v>
      </c>
      <c r="CJ57" s="311">
        <f t="shared" si="29"/>
        <v>0</v>
      </c>
      <c r="CK57" s="311">
        <f t="shared" si="29"/>
        <v>0</v>
      </c>
    </row>
    <row r="58" spans="1:89">
      <c r="A58" s="83" t="s">
        <v>146</v>
      </c>
      <c r="O58" s="66"/>
      <c r="P58" s="66"/>
      <c r="Q58" s="66"/>
      <c r="R58" s="66"/>
      <c r="S58" s="66"/>
      <c r="T58" s="107">
        <v>48</v>
      </c>
      <c r="W58" s="323">
        <f>FUND_INVESTOR_HURDLE</f>
        <v>0.1</v>
      </c>
      <c r="X58" s="254">
        <f>SUM(AA58:CK58)</f>
        <v>3878062.3793026563</v>
      </c>
      <c r="Z58" s="14"/>
      <c r="AA58" s="311">
        <f t="shared" ref="AA58:BF58" si="30">IF(OR(AA$16="",AA$16=0),0, (AA57)*((1+$W$58)^(AA$19-Z$19)-1))</f>
        <v>0</v>
      </c>
      <c r="AB58" s="311">
        <f t="shared" si="30"/>
        <v>502500.00008404045</v>
      </c>
      <c r="AC58" s="311">
        <f t="shared" si="30"/>
        <v>1250989.8554332722</v>
      </c>
      <c r="AD58" s="311">
        <f t="shared" si="30"/>
        <v>1028440.5494357804</v>
      </c>
      <c r="AE58" s="311">
        <f t="shared" si="30"/>
        <v>728196.77084129723</v>
      </c>
      <c r="AF58" s="311">
        <f t="shared" si="30"/>
        <v>367935.20350826555</v>
      </c>
      <c r="AG58" s="311">
        <f t="shared" si="30"/>
        <v>0</v>
      </c>
      <c r="AH58" s="311">
        <f t="shared" si="30"/>
        <v>0</v>
      </c>
      <c r="AI58" s="311">
        <f t="shared" si="30"/>
        <v>0</v>
      </c>
      <c r="AJ58" s="311">
        <f t="shared" si="30"/>
        <v>0</v>
      </c>
      <c r="AK58" s="311">
        <f t="shared" si="30"/>
        <v>0</v>
      </c>
      <c r="AL58" s="311">
        <f t="shared" si="30"/>
        <v>0</v>
      </c>
      <c r="AM58" s="311">
        <f t="shared" si="30"/>
        <v>0</v>
      </c>
      <c r="AN58" s="311">
        <f t="shared" si="30"/>
        <v>0</v>
      </c>
      <c r="AO58" s="311">
        <f t="shared" si="30"/>
        <v>0</v>
      </c>
      <c r="AP58" s="311">
        <f t="shared" si="30"/>
        <v>0</v>
      </c>
      <c r="AQ58" s="311">
        <f t="shared" si="30"/>
        <v>0</v>
      </c>
      <c r="AR58" s="311">
        <f t="shared" si="30"/>
        <v>0</v>
      </c>
      <c r="AS58" s="311">
        <f t="shared" si="30"/>
        <v>0</v>
      </c>
      <c r="AT58" s="311">
        <f t="shared" si="30"/>
        <v>0</v>
      </c>
      <c r="AU58" s="311">
        <f t="shared" si="30"/>
        <v>0</v>
      </c>
      <c r="AV58" s="311">
        <f t="shared" si="30"/>
        <v>0</v>
      </c>
      <c r="AW58" s="311">
        <f t="shared" si="30"/>
        <v>0</v>
      </c>
      <c r="AX58" s="311">
        <f t="shared" si="30"/>
        <v>0</v>
      </c>
      <c r="AY58" s="311">
        <f t="shared" si="30"/>
        <v>0</v>
      </c>
      <c r="AZ58" s="311">
        <f t="shared" si="30"/>
        <v>0</v>
      </c>
      <c r="BA58" s="311">
        <f t="shared" si="30"/>
        <v>0</v>
      </c>
      <c r="BB58" s="311">
        <f t="shared" si="30"/>
        <v>0</v>
      </c>
      <c r="BC58" s="311">
        <f t="shared" si="30"/>
        <v>0</v>
      </c>
      <c r="BD58" s="311">
        <f t="shared" si="30"/>
        <v>0</v>
      </c>
      <c r="BE58" s="311">
        <f t="shared" si="30"/>
        <v>0</v>
      </c>
      <c r="BF58" s="311">
        <f t="shared" si="30"/>
        <v>0</v>
      </c>
      <c r="BG58" s="311">
        <f t="shared" ref="BG58:CK58" si="31">IF(OR(BG$16="",BG$16=0),0, (BG57)*((1+$W$58)^(BG$19-BF$19)-1))</f>
        <v>0</v>
      </c>
      <c r="BH58" s="311">
        <f t="shared" si="31"/>
        <v>0</v>
      </c>
      <c r="BI58" s="311">
        <f t="shared" si="31"/>
        <v>0</v>
      </c>
      <c r="BJ58" s="311">
        <f t="shared" si="31"/>
        <v>0</v>
      </c>
      <c r="BK58" s="311">
        <f t="shared" si="31"/>
        <v>0</v>
      </c>
      <c r="BL58" s="311">
        <f t="shared" si="31"/>
        <v>0</v>
      </c>
      <c r="BM58" s="311">
        <f t="shared" si="31"/>
        <v>0</v>
      </c>
      <c r="BN58" s="311">
        <f t="shared" si="31"/>
        <v>0</v>
      </c>
      <c r="BO58" s="311">
        <f t="shared" si="31"/>
        <v>0</v>
      </c>
      <c r="BP58" s="311">
        <f t="shared" si="31"/>
        <v>0</v>
      </c>
      <c r="BQ58" s="311">
        <f t="shared" si="31"/>
        <v>0</v>
      </c>
      <c r="BR58" s="311">
        <f t="shared" si="31"/>
        <v>0</v>
      </c>
      <c r="BS58" s="311">
        <f t="shared" si="31"/>
        <v>0</v>
      </c>
      <c r="BT58" s="311">
        <f t="shared" si="31"/>
        <v>0</v>
      </c>
      <c r="BU58" s="311">
        <f t="shared" si="31"/>
        <v>0</v>
      </c>
      <c r="BV58" s="311">
        <f t="shared" si="31"/>
        <v>0</v>
      </c>
      <c r="BW58" s="311">
        <f t="shared" si="31"/>
        <v>0</v>
      </c>
      <c r="BX58" s="311">
        <f t="shared" si="31"/>
        <v>0</v>
      </c>
      <c r="BY58" s="311">
        <f t="shared" si="31"/>
        <v>0</v>
      </c>
      <c r="BZ58" s="311">
        <f t="shared" si="31"/>
        <v>0</v>
      </c>
      <c r="CA58" s="311">
        <f t="shared" si="31"/>
        <v>0</v>
      </c>
      <c r="CB58" s="311">
        <f t="shared" si="31"/>
        <v>0</v>
      </c>
      <c r="CC58" s="311">
        <f t="shared" si="31"/>
        <v>0</v>
      </c>
      <c r="CD58" s="311">
        <f t="shared" si="31"/>
        <v>0</v>
      </c>
      <c r="CE58" s="311">
        <f t="shared" si="31"/>
        <v>0</v>
      </c>
      <c r="CF58" s="311">
        <f t="shared" si="31"/>
        <v>0</v>
      </c>
      <c r="CG58" s="311">
        <f t="shared" si="31"/>
        <v>0</v>
      </c>
      <c r="CH58" s="311">
        <f t="shared" si="31"/>
        <v>0</v>
      </c>
      <c r="CI58" s="311">
        <f t="shared" si="31"/>
        <v>0</v>
      </c>
      <c r="CJ58" s="311">
        <f t="shared" si="31"/>
        <v>0</v>
      </c>
      <c r="CK58" s="311">
        <f t="shared" si="31"/>
        <v>0</v>
      </c>
    </row>
    <row r="59" spans="1:89">
      <c r="A59" s="83" t="s">
        <v>149</v>
      </c>
      <c r="O59" s="66"/>
      <c r="P59" s="66"/>
      <c r="Q59" s="66"/>
      <c r="R59" s="66"/>
      <c r="S59" s="66"/>
      <c r="T59" s="107">
        <v>49</v>
      </c>
      <c r="W59" s="6"/>
      <c r="X59" s="254">
        <f>SUM(AA59:CK59)</f>
        <v>12525000.00118953</v>
      </c>
      <c r="Z59" s="14"/>
      <c r="AA59" s="311">
        <f>IF(AA$16=0,AA$26-AA$38,AA$26)</f>
        <v>5025000.0008404003</v>
      </c>
      <c r="AB59" s="311">
        <f t="shared" ref="AB59:CK59" si="32">IF(AB$16=0,AB$26-AB$38,AB$26)</f>
        <v>7500000.0003491305</v>
      </c>
      <c r="AC59" s="311">
        <f t="shared" si="32"/>
        <v>0</v>
      </c>
      <c r="AD59" s="311">
        <f t="shared" si="32"/>
        <v>0</v>
      </c>
      <c r="AE59" s="311">
        <f t="shared" si="32"/>
        <v>0</v>
      </c>
      <c r="AF59" s="311">
        <f t="shared" si="32"/>
        <v>0</v>
      </c>
      <c r="AG59" s="311">
        <f t="shared" si="32"/>
        <v>0</v>
      </c>
      <c r="AH59" s="311">
        <f t="shared" si="32"/>
        <v>0</v>
      </c>
      <c r="AI59" s="311">
        <f t="shared" si="32"/>
        <v>0</v>
      </c>
      <c r="AJ59" s="311">
        <f t="shared" si="32"/>
        <v>0</v>
      </c>
      <c r="AK59" s="311">
        <f t="shared" si="32"/>
        <v>0</v>
      </c>
      <c r="AL59" s="311">
        <f t="shared" si="32"/>
        <v>0</v>
      </c>
      <c r="AM59" s="311">
        <f t="shared" si="32"/>
        <v>0</v>
      </c>
      <c r="AN59" s="311">
        <f t="shared" si="32"/>
        <v>0</v>
      </c>
      <c r="AO59" s="311">
        <f t="shared" si="32"/>
        <v>0</v>
      </c>
      <c r="AP59" s="311">
        <f t="shared" si="32"/>
        <v>0</v>
      </c>
      <c r="AQ59" s="311">
        <f t="shared" si="32"/>
        <v>0</v>
      </c>
      <c r="AR59" s="311">
        <f t="shared" si="32"/>
        <v>0</v>
      </c>
      <c r="AS59" s="311">
        <f t="shared" si="32"/>
        <v>0</v>
      </c>
      <c r="AT59" s="311">
        <f t="shared" si="32"/>
        <v>0</v>
      </c>
      <c r="AU59" s="311">
        <f t="shared" si="32"/>
        <v>0</v>
      </c>
      <c r="AV59" s="311">
        <f t="shared" si="32"/>
        <v>0</v>
      </c>
      <c r="AW59" s="311">
        <f t="shared" si="32"/>
        <v>0</v>
      </c>
      <c r="AX59" s="311">
        <f t="shared" si="32"/>
        <v>0</v>
      </c>
      <c r="AY59" s="311">
        <f t="shared" si="32"/>
        <v>0</v>
      </c>
      <c r="AZ59" s="311">
        <f t="shared" si="32"/>
        <v>0</v>
      </c>
      <c r="BA59" s="311">
        <f t="shared" si="32"/>
        <v>0</v>
      </c>
      <c r="BB59" s="311">
        <f t="shared" si="32"/>
        <v>0</v>
      </c>
      <c r="BC59" s="311">
        <f t="shared" si="32"/>
        <v>0</v>
      </c>
      <c r="BD59" s="311">
        <f t="shared" si="32"/>
        <v>0</v>
      </c>
      <c r="BE59" s="311">
        <f t="shared" si="32"/>
        <v>0</v>
      </c>
      <c r="BF59" s="311">
        <f t="shared" si="32"/>
        <v>0</v>
      </c>
      <c r="BG59" s="311">
        <f t="shared" si="32"/>
        <v>0</v>
      </c>
      <c r="BH59" s="311">
        <f t="shared" si="32"/>
        <v>0</v>
      </c>
      <c r="BI59" s="311">
        <f t="shared" si="32"/>
        <v>0</v>
      </c>
      <c r="BJ59" s="311">
        <f t="shared" si="32"/>
        <v>0</v>
      </c>
      <c r="BK59" s="311">
        <f t="shared" si="32"/>
        <v>0</v>
      </c>
      <c r="BL59" s="311">
        <f t="shared" si="32"/>
        <v>0</v>
      </c>
      <c r="BM59" s="311">
        <f t="shared" si="32"/>
        <v>0</v>
      </c>
      <c r="BN59" s="311">
        <f t="shared" si="32"/>
        <v>0</v>
      </c>
      <c r="BO59" s="311">
        <f t="shared" si="32"/>
        <v>0</v>
      </c>
      <c r="BP59" s="311">
        <f t="shared" si="32"/>
        <v>0</v>
      </c>
      <c r="BQ59" s="311">
        <f t="shared" si="32"/>
        <v>0</v>
      </c>
      <c r="BR59" s="311">
        <f t="shared" si="32"/>
        <v>0</v>
      </c>
      <c r="BS59" s="311">
        <f t="shared" si="32"/>
        <v>0</v>
      </c>
      <c r="BT59" s="311">
        <f t="shared" si="32"/>
        <v>0</v>
      </c>
      <c r="BU59" s="311">
        <f t="shared" si="32"/>
        <v>0</v>
      </c>
      <c r="BV59" s="311">
        <f t="shared" si="32"/>
        <v>0</v>
      </c>
      <c r="BW59" s="311">
        <f t="shared" si="32"/>
        <v>0</v>
      </c>
      <c r="BX59" s="311">
        <f t="shared" si="32"/>
        <v>0</v>
      </c>
      <c r="BY59" s="311">
        <f t="shared" si="32"/>
        <v>0</v>
      </c>
      <c r="BZ59" s="311">
        <f t="shared" si="32"/>
        <v>0</v>
      </c>
      <c r="CA59" s="311">
        <f t="shared" si="32"/>
        <v>0</v>
      </c>
      <c r="CB59" s="311">
        <f t="shared" si="32"/>
        <v>0</v>
      </c>
      <c r="CC59" s="311">
        <f t="shared" si="32"/>
        <v>0</v>
      </c>
      <c r="CD59" s="311">
        <f t="shared" si="32"/>
        <v>0</v>
      </c>
      <c r="CE59" s="311">
        <f t="shared" si="32"/>
        <v>0</v>
      </c>
      <c r="CF59" s="311">
        <f t="shared" si="32"/>
        <v>0</v>
      </c>
      <c r="CG59" s="311">
        <f t="shared" si="32"/>
        <v>0</v>
      </c>
      <c r="CH59" s="311">
        <f t="shared" si="32"/>
        <v>0</v>
      </c>
      <c r="CI59" s="311">
        <f t="shared" si="32"/>
        <v>0</v>
      </c>
      <c r="CJ59" s="311">
        <f t="shared" si="32"/>
        <v>0</v>
      </c>
      <c r="CK59" s="311">
        <f t="shared" si="32"/>
        <v>0</v>
      </c>
    </row>
    <row r="60" spans="1:89">
      <c r="A60" s="83" t="s">
        <v>150</v>
      </c>
      <c r="O60" s="100"/>
      <c r="P60" s="100"/>
      <c r="Q60" s="100"/>
      <c r="R60" s="100"/>
      <c r="S60" s="100"/>
      <c r="T60" s="107">
        <v>50</v>
      </c>
      <c r="W60" s="120"/>
      <c r="X60" s="254">
        <f>SUM(AA60:CK60)</f>
        <v>-16403062.380492188</v>
      </c>
      <c r="Z60" s="14"/>
      <c r="AA60" s="387">
        <f>IF((AA$33+IF(AA$16=0,SUM(AA$35:AA$37),AA$39))&gt;SUM(AA57:AA59),-SUM(AA57:AA59),
-(AA$33+IF(AA$16=0,SUM(AA$35:AA$37),AA$39)))</f>
        <v>0</v>
      </c>
      <c r="AB60" s="387">
        <f t="shared" ref="AB60:CK60" si="33">IF((AB$33+IF(AB$16=0,SUM(AB$35:AB$37),AB$39))&gt;SUM(AB57:AB59),-SUM(AB57:AB59),
-(AB$33+IF(AB$16=0,SUM(AB$35:AB$37),AB$39)))</f>
        <v>-517601.44694086118</v>
      </c>
      <c r="AC60" s="387">
        <f t="shared" si="33"/>
        <v>-3476482.9154081894</v>
      </c>
      <c r="AD60" s="387">
        <f t="shared" si="33"/>
        <v>-4030878.3353806082</v>
      </c>
      <c r="AE60" s="387">
        <f t="shared" si="33"/>
        <v>-4330812.4441716103</v>
      </c>
      <c r="AF60" s="387">
        <f t="shared" si="33"/>
        <v>-4047287.2385909176</v>
      </c>
      <c r="AG60" s="387">
        <f t="shared" si="33"/>
        <v>0</v>
      </c>
      <c r="AH60" s="387">
        <f t="shared" si="33"/>
        <v>0</v>
      </c>
      <c r="AI60" s="387">
        <f t="shared" si="33"/>
        <v>0</v>
      </c>
      <c r="AJ60" s="387">
        <f t="shared" si="33"/>
        <v>0</v>
      </c>
      <c r="AK60" s="387">
        <f t="shared" si="33"/>
        <v>0</v>
      </c>
      <c r="AL60" s="387">
        <f t="shared" si="33"/>
        <v>0</v>
      </c>
      <c r="AM60" s="387">
        <f t="shared" si="33"/>
        <v>0</v>
      </c>
      <c r="AN60" s="387">
        <f t="shared" si="33"/>
        <v>0</v>
      </c>
      <c r="AO60" s="387">
        <f t="shared" si="33"/>
        <v>0</v>
      </c>
      <c r="AP60" s="387">
        <f t="shared" si="33"/>
        <v>0</v>
      </c>
      <c r="AQ60" s="387">
        <f t="shared" si="33"/>
        <v>0</v>
      </c>
      <c r="AR60" s="387">
        <f t="shared" si="33"/>
        <v>0</v>
      </c>
      <c r="AS60" s="387">
        <f t="shared" si="33"/>
        <v>0</v>
      </c>
      <c r="AT60" s="387">
        <f t="shared" si="33"/>
        <v>0</v>
      </c>
      <c r="AU60" s="387">
        <f t="shared" si="33"/>
        <v>0</v>
      </c>
      <c r="AV60" s="387">
        <f t="shared" si="33"/>
        <v>0</v>
      </c>
      <c r="AW60" s="387">
        <f t="shared" si="33"/>
        <v>0</v>
      </c>
      <c r="AX60" s="387">
        <f t="shared" si="33"/>
        <v>0</v>
      </c>
      <c r="AY60" s="387">
        <f t="shared" si="33"/>
        <v>0</v>
      </c>
      <c r="AZ60" s="387">
        <f t="shared" si="33"/>
        <v>0</v>
      </c>
      <c r="BA60" s="387">
        <f t="shared" si="33"/>
        <v>0</v>
      </c>
      <c r="BB60" s="387">
        <f t="shared" si="33"/>
        <v>0</v>
      </c>
      <c r="BC60" s="387">
        <f t="shared" si="33"/>
        <v>0</v>
      </c>
      <c r="BD60" s="387">
        <f t="shared" si="33"/>
        <v>0</v>
      </c>
      <c r="BE60" s="387">
        <f t="shared" si="33"/>
        <v>0</v>
      </c>
      <c r="BF60" s="387">
        <f t="shared" si="33"/>
        <v>0</v>
      </c>
      <c r="BG60" s="387">
        <f t="shared" si="33"/>
        <v>0</v>
      </c>
      <c r="BH60" s="387">
        <f t="shared" si="33"/>
        <v>0</v>
      </c>
      <c r="BI60" s="387">
        <f t="shared" si="33"/>
        <v>0</v>
      </c>
      <c r="BJ60" s="387">
        <f t="shared" si="33"/>
        <v>0</v>
      </c>
      <c r="BK60" s="387">
        <f t="shared" si="33"/>
        <v>0</v>
      </c>
      <c r="BL60" s="387">
        <f t="shared" si="33"/>
        <v>0</v>
      </c>
      <c r="BM60" s="387">
        <f t="shared" si="33"/>
        <v>0</v>
      </c>
      <c r="BN60" s="387">
        <f t="shared" si="33"/>
        <v>0</v>
      </c>
      <c r="BO60" s="387">
        <f t="shared" si="33"/>
        <v>0</v>
      </c>
      <c r="BP60" s="387">
        <f t="shared" si="33"/>
        <v>0</v>
      </c>
      <c r="BQ60" s="387">
        <f t="shared" si="33"/>
        <v>0</v>
      </c>
      <c r="BR60" s="387">
        <f t="shared" si="33"/>
        <v>0</v>
      </c>
      <c r="BS60" s="387">
        <f t="shared" si="33"/>
        <v>0</v>
      </c>
      <c r="BT60" s="387">
        <f t="shared" si="33"/>
        <v>0</v>
      </c>
      <c r="BU60" s="387">
        <f t="shared" si="33"/>
        <v>0</v>
      </c>
      <c r="BV60" s="387">
        <f t="shared" si="33"/>
        <v>0</v>
      </c>
      <c r="BW60" s="387">
        <f t="shared" si="33"/>
        <v>0</v>
      </c>
      <c r="BX60" s="387">
        <f t="shared" si="33"/>
        <v>0</v>
      </c>
      <c r="BY60" s="387">
        <f t="shared" si="33"/>
        <v>0</v>
      </c>
      <c r="BZ60" s="387">
        <f t="shared" si="33"/>
        <v>0</v>
      </c>
      <c r="CA60" s="387">
        <f t="shared" si="33"/>
        <v>0</v>
      </c>
      <c r="CB60" s="387">
        <f t="shared" si="33"/>
        <v>0</v>
      </c>
      <c r="CC60" s="387">
        <f t="shared" si="33"/>
        <v>0</v>
      </c>
      <c r="CD60" s="387">
        <f t="shared" si="33"/>
        <v>0</v>
      </c>
      <c r="CE60" s="387">
        <f t="shared" si="33"/>
        <v>0</v>
      </c>
      <c r="CF60" s="387">
        <f t="shared" si="33"/>
        <v>0</v>
      </c>
      <c r="CG60" s="387">
        <f t="shared" si="33"/>
        <v>0</v>
      </c>
      <c r="CH60" s="387">
        <f t="shared" si="33"/>
        <v>0</v>
      </c>
      <c r="CI60" s="387">
        <f t="shared" si="33"/>
        <v>0</v>
      </c>
      <c r="CJ60" s="387">
        <f t="shared" si="33"/>
        <v>0</v>
      </c>
      <c r="CK60" s="387">
        <f t="shared" si="33"/>
        <v>0</v>
      </c>
    </row>
    <row r="61" spans="1:89">
      <c r="A61" s="83" t="s">
        <v>26</v>
      </c>
      <c r="O61" s="100"/>
      <c r="P61" s="100"/>
      <c r="Q61" s="100"/>
      <c r="R61" s="100"/>
      <c r="S61" s="100"/>
      <c r="T61" s="107">
        <v>51</v>
      </c>
      <c r="W61" s="120"/>
      <c r="X61" s="27"/>
      <c r="Z61" s="14"/>
      <c r="AA61" s="311">
        <f>SUM(AA57:AA60)</f>
        <v>5025000.0008404003</v>
      </c>
      <c r="AB61" s="311">
        <f t="shared" ref="AB61:CK61" si="34">SUM(AB57:AB60)</f>
        <v>12509898.554332711</v>
      </c>
      <c r="AC61" s="311">
        <f t="shared" si="34"/>
        <v>10284405.494357795</v>
      </c>
      <c r="AD61" s="311">
        <f t="shared" si="34"/>
        <v>7281967.7084129658</v>
      </c>
      <c r="AE61" s="311">
        <f t="shared" si="34"/>
        <v>3679352.0350826522</v>
      </c>
      <c r="AF61" s="311">
        <f t="shared" si="34"/>
        <v>0</v>
      </c>
      <c r="AG61" s="311">
        <f t="shared" si="34"/>
        <v>0</v>
      </c>
      <c r="AH61" s="311">
        <f t="shared" si="34"/>
        <v>0</v>
      </c>
      <c r="AI61" s="311">
        <f t="shared" si="34"/>
        <v>0</v>
      </c>
      <c r="AJ61" s="311">
        <f t="shared" si="34"/>
        <v>0</v>
      </c>
      <c r="AK61" s="311">
        <f t="shared" si="34"/>
        <v>0</v>
      </c>
      <c r="AL61" s="311">
        <f t="shared" si="34"/>
        <v>0</v>
      </c>
      <c r="AM61" s="311">
        <f t="shared" si="34"/>
        <v>0</v>
      </c>
      <c r="AN61" s="311">
        <f t="shared" si="34"/>
        <v>0</v>
      </c>
      <c r="AO61" s="311">
        <f t="shared" si="34"/>
        <v>0</v>
      </c>
      <c r="AP61" s="311">
        <f t="shared" si="34"/>
        <v>0</v>
      </c>
      <c r="AQ61" s="311">
        <f t="shared" si="34"/>
        <v>0</v>
      </c>
      <c r="AR61" s="311">
        <f t="shared" si="34"/>
        <v>0</v>
      </c>
      <c r="AS61" s="311">
        <f t="shared" si="34"/>
        <v>0</v>
      </c>
      <c r="AT61" s="311">
        <f t="shared" si="34"/>
        <v>0</v>
      </c>
      <c r="AU61" s="311">
        <f t="shared" si="34"/>
        <v>0</v>
      </c>
      <c r="AV61" s="311">
        <f t="shared" si="34"/>
        <v>0</v>
      </c>
      <c r="AW61" s="311">
        <f t="shared" si="34"/>
        <v>0</v>
      </c>
      <c r="AX61" s="311">
        <f t="shared" si="34"/>
        <v>0</v>
      </c>
      <c r="AY61" s="311">
        <f t="shared" si="34"/>
        <v>0</v>
      </c>
      <c r="AZ61" s="311">
        <f t="shared" si="34"/>
        <v>0</v>
      </c>
      <c r="BA61" s="311">
        <f t="shared" si="34"/>
        <v>0</v>
      </c>
      <c r="BB61" s="311">
        <f t="shared" si="34"/>
        <v>0</v>
      </c>
      <c r="BC61" s="311">
        <f t="shared" si="34"/>
        <v>0</v>
      </c>
      <c r="BD61" s="311">
        <f t="shared" si="34"/>
        <v>0</v>
      </c>
      <c r="BE61" s="311">
        <f t="shared" si="34"/>
        <v>0</v>
      </c>
      <c r="BF61" s="311">
        <f t="shared" si="34"/>
        <v>0</v>
      </c>
      <c r="BG61" s="311">
        <f t="shared" si="34"/>
        <v>0</v>
      </c>
      <c r="BH61" s="311">
        <f t="shared" si="34"/>
        <v>0</v>
      </c>
      <c r="BI61" s="311">
        <f t="shared" si="34"/>
        <v>0</v>
      </c>
      <c r="BJ61" s="311">
        <f t="shared" si="34"/>
        <v>0</v>
      </c>
      <c r="BK61" s="311">
        <f t="shared" si="34"/>
        <v>0</v>
      </c>
      <c r="BL61" s="311">
        <f t="shared" si="34"/>
        <v>0</v>
      </c>
      <c r="BM61" s="311">
        <f t="shared" si="34"/>
        <v>0</v>
      </c>
      <c r="BN61" s="311">
        <f t="shared" si="34"/>
        <v>0</v>
      </c>
      <c r="BO61" s="311">
        <f t="shared" si="34"/>
        <v>0</v>
      </c>
      <c r="BP61" s="311">
        <f t="shared" si="34"/>
        <v>0</v>
      </c>
      <c r="BQ61" s="311">
        <f t="shared" si="34"/>
        <v>0</v>
      </c>
      <c r="BR61" s="311">
        <f t="shared" si="34"/>
        <v>0</v>
      </c>
      <c r="BS61" s="311">
        <f t="shared" si="34"/>
        <v>0</v>
      </c>
      <c r="BT61" s="311">
        <f t="shared" si="34"/>
        <v>0</v>
      </c>
      <c r="BU61" s="311">
        <f t="shared" si="34"/>
        <v>0</v>
      </c>
      <c r="BV61" s="311">
        <f t="shared" si="34"/>
        <v>0</v>
      </c>
      <c r="BW61" s="311">
        <f t="shared" si="34"/>
        <v>0</v>
      </c>
      <c r="BX61" s="311">
        <f t="shared" si="34"/>
        <v>0</v>
      </c>
      <c r="BY61" s="311">
        <f t="shared" si="34"/>
        <v>0</v>
      </c>
      <c r="BZ61" s="311">
        <f t="shared" si="34"/>
        <v>0</v>
      </c>
      <c r="CA61" s="311">
        <f t="shared" si="34"/>
        <v>0</v>
      </c>
      <c r="CB61" s="311">
        <f t="shared" si="34"/>
        <v>0</v>
      </c>
      <c r="CC61" s="311">
        <f t="shared" si="34"/>
        <v>0</v>
      </c>
      <c r="CD61" s="311">
        <f t="shared" si="34"/>
        <v>0</v>
      </c>
      <c r="CE61" s="311">
        <f t="shared" si="34"/>
        <v>0</v>
      </c>
      <c r="CF61" s="311">
        <f t="shared" si="34"/>
        <v>0</v>
      </c>
      <c r="CG61" s="311">
        <f t="shared" si="34"/>
        <v>0</v>
      </c>
      <c r="CH61" s="311">
        <f t="shared" si="34"/>
        <v>0</v>
      </c>
      <c r="CI61" s="311">
        <f t="shared" si="34"/>
        <v>0</v>
      </c>
      <c r="CJ61" s="311">
        <f t="shared" si="34"/>
        <v>0</v>
      </c>
      <c r="CK61" s="311">
        <f t="shared" si="34"/>
        <v>0</v>
      </c>
    </row>
    <row r="62" spans="1:89" ht="5.25" customHeight="1">
      <c r="A62" s="99"/>
      <c r="B62" s="7"/>
      <c r="C62" s="7"/>
      <c r="D62" s="7"/>
      <c r="E62" s="7"/>
      <c r="F62" s="7"/>
      <c r="G62" s="7"/>
      <c r="H62" s="7"/>
      <c r="I62" s="7"/>
      <c r="J62" s="7"/>
      <c r="K62" s="7"/>
      <c r="L62" s="7"/>
      <c r="M62" s="7"/>
      <c r="N62" s="7"/>
      <c r="O62" s="110"/>
      <c r="P62" s="110"/>
      <c r="Q62" s="110"/>
      <c r="R62" s="110"/>
      <c r="S62" s="110"/>
      <c r="T62" s="107">
        <v>52</v>
      </c>
      <c r="U62" s="7"/>
      <c r="V62" s="38"/>
      <c r="W62" s="33"/>
      <c r="X62" s="60"/>
      <c r="Z62" s="14"/>
    </row>
    <row r="63" spans="1:89">
      <c r="A63" s="83" t="s">
        <v>156</v>
      </c>
      <c r="B63" s="7"/>
      <c r="C63" s="7"/>
      <c r="D63" s="7"/>
      <c r="E63" s="7"/>
      <c r="F63" s="7"/>
      <c r="G63" s="7"/>
      <c r="H63" s="7"/>
      <c r="I63" s="7"/>
      <c r="J63" s="7"/>
      <c r="K63" s="7"/>
      <c r="L63" s="7"/>
      <c r="M63" s="7"/>
      <c r="N63" s="7"/>
      <c r="O63" s="110"/>
      <c r="P63" s="110"/>
      <c r="Q63" s="110"/>
      <c r="R63" s="110"/>
      <c r="S63" s="110"/>
      <c r="T63" s="107"/>
      <c r="U63" s="7"/>
      <c r="V63" s="38"/>
      <c r="W63" s="33"/>
      <c r="X63" s="60"/>
      <c r="Z63" s="14"/>
    </row>
    <row r="64" spans="1:89">
      <c r="A64" s="326" t="s">
        <v>157</v>
      </c>
      <c r="B64" s="7"/>
      <c r="C64" s="7"/>
      <c r="D64" s="7"/>
      <c r="E64" s="7"/>
      <c r="F64" s="7"/>
      <c r="G64" s="7"/>
      <c r="H64" s="7"/>
      <c r="I64" s="7"/>
      <c r="J64" s="7"/>
      <c r="K64" s="7"/>
      <c r="L64" s="7"/>
      <c r="M64" s="7"/>
      <c r="N64" s="7"/>
      <c r="O64" s="110"/>
      <c r="P64" s="110"/>
      <c r="Q64" s="110"/>
      <c r="R64" s="110"/>
      <c r="S64" s="110"/>
      <c r="T64" s="107"/>
      <c r="U64" s="7"/>
      <c r="V64" s="38"/>
      <c r="W64" s="323">
        <f>EQUITY_GP</f>
        <v>0.01</v>
      </c>
      <c r="X64" s="254">
        <f>SUM(AA64:CK64)</f>
        <v>-125250.00001189532</v>
      </c>
      <c r="Z64" s="14"/>
      <c r="AA64" s="311">
        <f t="shared" ref="AA64:CK65" si="35">-$W64*AA$59</f>
        <v>-50250.000008404008</v>
      </c>
      <c r="AB64" s="311">
        <f t="shared" si="35"/>
        <v>-75000.00000349131</v>
      </c>
      <c r="AC64" s="311">
        <f t="shared" si="35"/>
        <v>0</v>
      </c>
      <c r="AD64" s="311">
        <f t="shared" si="35"/>
        <v>0</v>
      </c>
      <c r="AE64" s="311">
        <f t="shared" si="35"/>
        <v>0</v>
      </c>
      <c r="AF64" s="311">
        <f t="shared" si="35"/>
        <v>0</v>
      </c>
      <c r="AG64" s="311">
        <f t="shared" si="35"/>
        <v>0</v>
      </c>
      <c r="AH64" s="311">
        <f t="shared" si="35"/>
        <v>0</v>
      </c>
      <c r="AI64" s="311">
        <f t="shared" si="35"/>
        <v>0</v>
      </c>
      <c r="AJ64" s="311">
        <f t="shared" si="35"/>
        <v>0</v>
      </c>
      <c r="AK64" s="311">
        <f t="shared" si="35"/>
        <v>0</v>
      </c>
      <c r="AL64" s="311">
        <f t="shared" si="35"/>
        <v>0</v>
      </c>
      <c r="AM64" s="311">
        <f t="shared" si="35"/>
        <v>0</v>
      </c>
      <c r="AN64" s="311">
        <f t="shared" si="35"/>
        <v>0</v>
      </c>
      <c r="AO64" s="311">
        <f t="shared" si="35"/>
        <v>0</v>
      </c>
      <c r="AP64" s="311">
        <f t="shared" si="35"/>
        <v>0</v>
      </c>
      <c r="AQ64" s="311">
        <f t="shared" si="35"/>
        <v>0</v>
      </c>
      <c r="AR64" s="311">
        <f t="shared" si="35"/>
        <v>0</v>
      </c>
      <c r="AS64" s="311">
        <f t="shared" si="35"/>
        <v>0</v>
      </c>
      <c r="AT64" s="311">
        <f t="shared" si="35"/>
        <v>0</v>
      </c>
      <c r="AU64" s="311">
        <f t="shared" si="35"/>
        <v>0</v>
      </c>
      <c r="AV64" s="311">
        <f t="shared" si="35"/>
        <v>0</v>
      </c>
      <c r="AW64" s="311">
        <f t="shared" si="35"/>
        <v>0</v>
      </c>
      <c r="AX64" s="311">
        <f t="shared" si="35"/>
        <v>0</v>
      </c>
      <c r="AY64" s="311">
        <f t="shared" si="35"/>
        <v>0</v>
      </c>
      <c r="AZ64" s="311">
        <f t="shared" si="35"/>
        <v>0</v>
      </c>
      <c r="BA64" s="311">
        <f t="shared" si="35"/>
        <v>0</v>
      </c>
      <c r="BB64" s="311">
        <f t="shared" si="35"/>
        <v>0</v>
      </c>
      <c r="BC64" s="311">
        <f t="shared" si="35"/>
        <v>0</v>
      </c>
      <c r="BD64" s="311">
        <f t="shared" si="35"/>
        <v>0</v>
      </c>
      <c r="BE64" s="311">
        <f t="shared" si="35"/>
        <v>0</v>
      </c>
      <c r="BF64" s="311">
        <f t="shared" si="35"/>
        <v>0</v>
      </c>
      <c r="BG64" s="311">
        <f t="shared" si="35"/>
        <v>0</v>
      </c>
      <c r="BH64" s="311">
        <f t="shared" si="35"/>
        <v>0</v>
      </c>
      <c r="BI64" s="311">
        <f t="shared" si="35"/>
        <v>0</v>
      </c>
      <c r="BJ64" s="311">
        <f t="shared" si="35"/>
        <v>0</v>
      </c>
      <c r="BK64" s="311">
        <f t="shared" si="35"/>
        <v>0</v>
      </c>
      <c r="BL64" s="311">
        <f t="shared" si="35"/>
        <v>0</v>
      </c>
      <c r="BM64" s="311">
        <f t="shared" si="35"/>
        <v>0</v>
      </c>
      <c r="BN64" s="311">
        <f t="shared" si="35"/>
        <v>0</v>
      </c>
      <c r="BO64" s="311">
        <f t="shared" si="35"/>
        <v>0</v>
      </c>
      <c r="BP64" s="311">
        <f t="shared" si="35"/>
        <v>0</v>
      </c>
      <c r="BQ64" s="311">
        <f t="shared" si="35"/>
        <v>0</v>
      </c>
      <c r="BR64" s="311">
        <f t="shared" si="35"/>
        <v>0</v>
      </c>
      <c r="BS64" s="311">
        <f t="shared" si="35"/>
        <v>0</v>
      </c>
      <c r="BT64" s="311">
        <f t="shared" si="35"/>
        <v>0</v>
      </c>
      <c r="BU64" s="311">
        <f t="shared" si="35"/>
        <v>0</v>
      </c>
      <c r="BV64" s="311">
        <f t="shared" si="35"/>
        <v>0</v>
      </c>
      <c r="BW64" s="311">
        <f t="shared" si="35"/>
        <v>0</v>
      </c>
      <c r="BX64" s="311">
        <f t="shared" si="35"/>
        <v>0</v>
      </c>
      <c r="BY64" s="311">
        <f t="shared" si="35"/>
        <v>0</v>
      </c>
      <c r="BZ64" s="311">
        <f t="shared" si="35"/>
        <v>0</v>
      </c>
      <c r="CA64" s="311">
        <f t="shared" si="35"/>
        <v>0</v>
      </c>
      <c r="CB64" s="311">
        <f t="shared" si="35"/>
        <v>0</v>
      </c>
      <c r="CC64" s="311">
        <f t="shared" si="35"/>
        <v>0</v>
      </c>
      <c r="CD64" s="311">
        <f t="shared" si="35"/>
        <v>0</v>
      </c>
      <c r="CE64" s="311">
        <f t="shared" si="35"/>
        <v>0</v>
      </c>
      <c r="CF64" s="311">
        <f t="shared" si="35"/>
        <v>0</v>
      </c>
      <c r="CG64" s="311">
        <f t="shared" si="35"/>
        <v>0</v>
      </c>
      <c r="CH64" s="311">
        <f t="shared" si="35"/>
        <v>0</v>
      </c>
      <c r="CI64" s="311">
        <f t="shared" si="35"/>
        <v>0</v>
      </c>
      <c r="CJ64" s="311">
        <f t="shared" si="35"/>
        <v>0</v>
      </c>
      <c r="CK64" s="311">
        <f t="shared" si="35"/>
        <v>0</v>
      </c>
    </row>
    <row r="65" spans="1:89">
      <c r="A65" s="326" t="s">
        <v>158</v>
      </c>
      <c r="B65" s="7"/>
      <c r="C65" s="7"/>
      <c r="D65" s="7"/>
      <c r="E65" s="7"/>
      <c r="F65" s="7"/>
      <c r="G65" s="7"/>
      <c r="H65" s="7"/>
      <c r="I65" s="7"/>
      <c r="J65" s="7"/>
      <c r="K65" s="7"/>
      <c r="L65" s="7"/>
      <c r="M65" s="7"/>
      <c r="N65" s="7"/>
      <c r="O65" s="110"/>
      <c r="P65" s="110"/>
      <c r="Q65" s="110"/>
      <c r="R65" s="110"/>
      <c r="S65" s="110"/>
      <c r="T65" s="107"/>
      <c r="U65" s="7"/>
      <c r="V65" s="38"/>
      <c r="W65" s="323">
        <f>EQUITY_LP</f>
        <v>0.99</v>
      </c>
      <c r="X65" s="254">
        <f>SUM(AA65:CK65)</f>
        <v>-12399750.001177635</v>
      </c>
      <c r="Z65" s="14"/>
      <c r="AA65" s="311">
        <f t="shared" si="35"/>
        <v>-4974750.0008319961</v>
      </c>
      <c r="AB65" s="311">
        <f t="shared" si="35"/>
        <v>-7425000.000345639</v>
      </c>
      <c r="AC65" s="311">
        <f t="shared" si="35"/>
        <v>0</v>
      </c>
      <c r="AD65" s="311">
        <f t="shared" si="35"/>
        <v>0</v>
      </c>
      <c r="AE65" s="311">
        <f t="shared" si="35"/>
        <v>0</v>
      </c>
      <c r="AF65" s="311">
        <f t="shared" si="35"/>
        <v>0</v>
      </c>
      <c r="AG65" s="311">
        <f t="shared" si="35"/>
        <v>0</v>
      </c>
      <c r="AH65" s="311">
        <f t="shared" si="35"/>
        <v>0</v>
      </c>
      <c r="AI65" s="311">
        <f t="shared" si="35"/>
        <v>0</v>
      </c>
      <c r="AJ65" s="311">
        <f t="shared" si="35"/>
        <v>0</v>
      </c>
      <c r="AK65" s="311">
        <f t="shared" si="35"/>
        <v>0</v>
      </c>
      <c r="AL65" s="311">
        <f t="shared" si="35"/>
        <v>0</v>
      </c>
      <c r="AM65" s="311">
        <f t="shared" si="35"/>
        <v>0</v>
      </c>
      <c r="AN65" s="311">
        <f t="shared" si="35"/>
        <v>0</v>
      </c>
      <c r="AO65" s="311">
        <f t="shared" si="35"/>
        <v>0</v>
      </c>
      <c r="AP65" s="311">
        <f t="shared" si="35"/>
        <v>0</v>
      </c>
      <c r="AQ65" s="311">
        <f t="shared" si="35"/>
        <v>0</v>
      </c>
      <c r="AR65" s="311">
        <f t="shared" si="35"/>
        <v>0</v>
      </c>
      <c r="AS65" s="311">
        <f t="shared" si="35"/>
        <v>0</v>
      </c>
      <c r="AT65" s="311">
        <f t="shared" si="35"/>
        <v>0</v>
      </c>
      <c r="AU65" s="311">
        <f t="shared" si="35"/>
        <v>0</v>
      </c>
      <c r="AV65" s="311">
        <f t="shared" si="35"/>
        <v>0</v>
      </c>
      <c r="AW65" s="311">
        <f t="shared" si="35"/>
        <v>0</v>
      </c>
      <c r="AX65" s="311">
        <f t="shared" si="35"/>
        <v>0</v>
      </c>
      <c r="AY65" s="311">
        <f t="shared" si="35"/>
        <v>0</v>
      </c>
      <c r="AZ65" s="311">
        <f t="shared" si="35"/>
        <v>0</v>
      </c>
      <c r="BA65" s="311">
        <f t="shared" si="35"/>
        <v>0</v>
      </c>
      <c r="BB65" s="311">
        <f t="shared" si="35"/>
        <v>0</v>
      </c>
      <c r="BC65" s="311">
        <f t="shared" si="35"/>
        <v>0</v>
      </c>
      <c r="BD65" s="311">
        <f t="shared" si="35"/>
        <v>0</v>
      </c>
      <c r="BE65" s="311">
        <f t="shared" si="35"/>
        <v>0</v>
      </c>
      <c r="BF65" s="311">
        <f t="shared" si="35"/>
        <v>0</v>
      </c>
      <c r="BG65" s="311">
        <f t="shared" si="35"/>
        <v>0</v>
      </c>
      <c r="BH65" s="311">
        <f t="shared" si="35"/>
        <v>0</v>
      </c>
      <c r="BI65" s="311">
        <f t="shared" si="35"/>
        <v>0</v>
      </c>
      <c r="BJ65" s="311">
        <f t="shared" si="35"/>
        <v>0</v>
      </c>
      <c r="BK65" s="311">
        <f t="shared" si="35"/>
        <v>0</v>
      </c>
      <c r="BL65" s="311">
        <f t="shared" si="35"/>
        <v>0</v>
      </c>
      <c r="BM65" s="311">
        <f t="shared" si="35"/>
        <v>0</v>
      </c>
      <c r="BN65" s="311">
        <f t="shared" si="35"/>
        <v>0</v>
      </c>
      <c r="BO65" s="311">
        <f t="shared" si="35"/>
        <v>0</v>
      </c>
      <c r="BP65" s="311">
        <f t="shared" si="35"/>
        <v>0</v>
      </c>
      <c r="BQ65" s="311">
        <f t="shared" si="35"/>
        <v>0</v>
      </c>
      <c r="BR65" s="311">
        <f t="shared" si="35"/>
        <v>0</v>
      </c>
      <c r="BS65" s="311">
        <f t="shared" si="35"/>
        <v>0</v>
      </c>
      <c r="BT65" s="311">
        <f t="shared" si="35"/>
        <v>0</v>
      </c>
      <c r="BU65" s="311">
        <f t="shared" si="35"/>
        <v>0</v>
      </c>
      <c r="BV65" s="311">
        <f t="shared" si="35"/>
        <v>0</v>
      </c>
      <c r="BW65" s="311">
        <f t="shared" si="35"/>
        <v>0</v>
      </c>
      <c r="BX65" s="311">
        <f t="shared" si="35"/>
        <v>0</v>
      </c>
      <c r="BY65" s="311">
        <f t="shared" si="35"/>
        <v>0</v>
      </c>
      <c r="BZ65" s="311">
        <f t="shared" si="35"/>
        <v>0</v>
      </c>
      <c r="CA65" s="311">
        <f t="shared" si="35"/>
        <v>0</v>
      </c>
      <c r="CB65" s="311">
        <f t="shared" si="35"/>
        <v>0</v>
      </c>
      <c r="CC65" s="311">
        <f t="shared" si="35"/>
        <v>0</v>
      </c>
      <c r="CD65" s="311">
        <f t="shared" si="35"/>
        <v>0</v>
      </c>
      <c r="CE65" s="311">
        <f t="shared" si="35"/>
        <v>0</v>
      </c>
      <c r="CF65" s="311">
        <f t="shared" si="35"/>
        <v>0</v>
      </c>
      <c r="CG65" s="311">
        <f t="shared" si="35"/>
        <v>0</v>
      </c>
      <c r="CH65" s="311">
        <f t="shared" si="35"/>
        <v>0</v>
      </c>
      <c r="CI65" s="311">
        <f t="shared" si="35"/>
        <v>0</v>
      </c>
      <c r="CJ65" s="311">
        <f t="shared" si="35"/>
        <v>0</v>
      </c>
      <c r="CK65" s="311">
        <f t="shared" si="35"/>
        <v>0</v>
      </c>
    </row>
    <row r="66" spans="1:89" ht="5.25" customHeight="1">
      <c r="A66" s="99"/>
      <c r="B66" s="7"/>
      <c r="C66" s="7"/>
      <c r="D66" s="7"/>
      <c r="E66" s="7"/>
      <c r="F66" s="7"/>
      <c r="G66" s="7"/>
      <c r="H66" s="7"/>
      <c r="I66" s="7"/>
      <c r="J66" s="7"/>
      <c r="K66" s="7"/>
      <c r="L66" s="7"/>
      <c r="M66" s="7"/>
      <c r="N66" s="7"/>
      <c r="O66" s="110"/>
      <c r="P66" s="110"/>
      <c r="Q66" s="110"/>
      <c r="R66" s="110"/>
      <c r="S66" s="110"/>
      <c r="T66" s="107">
        <v>52</v>
      </c>
      <c r="U66" s="7"/>
      <c r="V66" s="38"/>
      <c r="W66" s="33"/>
      <c r="X66" s="60"/>
      <c r="Z66" s="14"/>
    </row>
    <row r="67" spans="1:89">
      <c r="A67" s="83" t="s">
        <v>151</v>
      </c>
      <c r="B67" s="7"/>
      <c r="C67" s="7"/>
      <c r="D67" s="7"/>
      <c r="E67" s="7"/>
      <c r="F67" s="7"/>
      <c r="G67" s="7"/>
      <c r="H67" s="7"/>
      <c r="I67" s="7"/>
      <c r="J67" s="7"/>
      <c r="K67" s="7"/>
      <c r="L67" s="7"/>
      <c r="M67" s="7"/>
      <c r="N67" s="7"/>
      <c r="O67" s="110"/>
      <c r="P67" s="110"/>
      <c r="Q67" s="110"/>
      <c r="R67" s="110"/>
      <c r="S67" s="110"/>
      <c r="T67" s="107"/>
      <c r="U67" s="7"/>
      <c r="V67" s="38"/>
      <c r="W67" s="33"/>
      <c r="X67" s="60"/>
      <c r="Z67" s="14"/>
    </row>
    <row r="68" spans="1:89">
      <c r="A68" s="326" t="s">
        <v>147</v>
      </c>
      <c r="B68" s="7"/>
      <c r="C68" s="7"/>
      <c r="D68" s="7"/>
      <c r="E68" s="7"/>
      <c r="F68" s="7"/>
      <c r="G68" s="7"/>
      <c r="H68" s="7"/>
      <c r="I68" s="7"/>
      <c r="J68" s="7"/>
      <c r="K68" s="7"/>
      <c r="L68" s="7"/>
      <c r="M68" s="7"/>
      <c r="N68" s="7"/>
      <c r="O68" s="110"/>
      <c r="P68" s="110"/>
      <c r="Q68" s="110"/>
      <c r="R68" s="110"/>
      <c r="S68" s="110"/>
      <c r="T68" s="107"/>
      <c r="U68" s="7"/>
      <c r="V68" s="38"/>
      <c r="W68" s="323">
        <f>EQUITY_GP</f>
        <v>0.01</v>
      </c>
      <c r="X68" s="254">
        <f>SUM(AA68:CK68)</f>
        <v>164030.62380492187</v>
      </c>
      <c r="Z68" s="14"/>
      <c r="AA68" s="311">
        <f t="shared" ref="AA68:AJ69" si="36">-$W68*AA$60</f>
        <v>0</v>
      </c>
      <c r="AB68" s="311">
        <f t="shared" si="36"/>
        <v>5176.0144694086121</v>
      </c>
      <c r="AC68" s="311">
        <f t="shared" si="36"/>
        <v>34764.829154081897</v>
      </c>
      <c r="AD68" s="311">
        <f t="shared" si="36"/>
        <v>40308.78335380608</v>
      </c>
      <c r="AE68" s="311">
        <f t="shared" si="36"/>
        <v>43308.124441716107</v>
      </c>
      <c r="AF68" s="311">
        <f t="shared" si="36"/>
        <v>40472.872385909177</v>
      </c>
      <c r="AG68" s="311">
        <f t="shared" si="36"/>
        <v>0</v>
      </c>
      <c r="AH68" s="311">
        <f t="shared" si="36"/>
        <v>0</v>
      </c>
      <c r="AI68" s="311">
        <f t="shared" si="36"/>
        <v>0</v>
      </c>
      <c r="AJ68" s="311">
        <f t="shared" si="36"/>
        <v>0</v>
      </c>
      <c r="AK68" s="311">
        <f t="shared" ref="AK68:AT69" si="37">-$W68*AK$60</f>
        <v>0</v>
      </c>
      <c r="AL68" s="311">
        <f t="shared" si="37"/>
        <v>0</v>
      </c>
      <c r="AM68" s="311">
        <f t="shared" si="37"/>
        <v>0</v>
      </c>
      <c r="AN68" s="311">
        <f t="shared" si="37"/>
        <v>0</v>
      </c>
      <c r="AO68" s="311">
        <f t="shared" si="37"/>
        <v>0</v>
      </c>
      <c r="AP68" s="311">
        <f t="shared" si="37"/>
        <v>0</v>
      </c>
      <c r="AQ68" s="311">
        <f t="shared" si="37"/>
        <v>0</v>
      </c>
      <c r="AR68" s="311">
        <f t="shared" si="37"/>
        <v>0</v>
      </c>
      <c r="AS68" s="311">
        <f t="shared" si="37"/>
        <v>0</v>
      </c>
      <c r="AT68" s="311">
        <f t="shared" si="37"/>
        <v>0</v>
      </c>
      <c r="AU68" s="311">
        <f t="shared" ref="AU68:BD69" si="38">-$W68*AU$60</f>
        <v>0</v>
      </c>
      <c r="AV68" s="311">
        <f t="shared" si="38"/>
        <v>0</v>
      </c>
      <c r="AW68" s="311">
        <f t="shared" si="38"/>
        <v>0</v>
      </c>
      <c r="AX68" s="311">
        <f t="shared" si="38"/>
        <v>0</v>
      </c>
      <c r="AY68" s="311">
        <f t="shared" si="38"/>
        <v>0</v>
      </c>
      <c r="AZ68" s="311">
        <f t="shared" si="38"/>
        <v>0</v>
      </c>
      <c r="BA68" s="311">
        <f t="shared" si="38"/>
        <v>0</v>
      </c>
      <c r="BB68" s="311">
        <f t="shared" si="38"/>
        <v>0</v>
      </c>
      <c r="BC68" s="311">
        <f t="shared" si="38"/>
        <v>0</v>
      </c>
      <c r="BD68" s="311">
        <f t="shared" si="38"/>
        <v>0</v>
      </c>
      <c r="BE68" s="311">
        <f t="shared" ref="BE68:BN69" si="39">-$W68*BE$60</f>
        <v>0</v>
      </c>
      <c r="BF68" s="311">
        <f t="shared" si="39"/>
        <v>0</v>
      </c>
      <c r="BG68" s="311">
        <f t="shared" si="39"/>
        <v>0</v>
      </c>
      <c r="BH68" s="311">
        <f t="shared" si="39"/>
        <v>0</v>
      </c>
      <c r="BI68" s="311">
        <f t="shared" si="39"/>
        <v>0</v>
      </c>
      <c r="BJ68" s="311">
        <f t="shared" si="39"/>
        <v>0</v>
      </c>
      <c r="BK68" s="311">
        <f t="shared" si="39"/>
        <v>0</v>
      </c>
      <c r="BL68" s="311">
        <f t="shared" si="39"/>
        <v>0</v>
      </c>
      <c r="BM68" s="311">
        <f t="shared" si="39"/>
        <v>0</v>
      </c>
      <c r="BN68" s="311">
        <f t="shared" si="39"/>
        <v>0</v>
      </c>
      <c r="BO68" s="311">
        <f t="shared" ref="BO68:BX69" si="40">-$W68*BO$60</f>
        <v>0</v>
      </c>
      <c r="BP68" s="311">
        <f t="shared" si="40"/>
        <v>0</v>
      </c>
      <c r="BQ68" s="311">
        <f t="shared" si="40"/>
        <v>0</v>
      </c>
      <c r="BR68" s="311">
        <f t="shared" si="40"/>
        <v>0</v>
      </c>
      <c r="BS68" s="311">
        <f t="shared" si="40"/>
        <v>0</v>
      </c>
      <c r="BT68" s="311">
        <f t="shared" si="40"/>
        <v>0</v>
      </c>
      <c r="BU68" s="311">
        <f t="shared" si="40"/>
        <v>0</v>
      </c>
      <c r="BV68" s="311">
        <f t="shared" si="40"/>
        <v>0</v>
      </c>
      <c r="BW68" s="311">
        <f t="shared" si="40"/>
        <v>0</v>
      </c>
      <c r="BX68" s="311">
        <f t="shared" si="40"/>
        <v>0</v>
      </c>
      <c r="BY68" s="311">
        <f t="shared" ref="BY68:CK69" si="41">-$W68*BY$60</f>
        <v>0</v>
      </c>
      <c r="BZ68" s="311">
        <f t="shared" si="41"/>
        <v>0</v>
      </c>
      <c r="CA68" s="311">
        <f t="shared" si="41"/>
        <v>0</v>
      </c>
      <c r="CB68" s="311">
        <f t="shared" si="41"/>
        <v>0</v>
      </c>
      <c r="CC68" s="311">
        <f t="shared" si="41"/>
        <v>0</v>
      </c>
      <c r="CD68" s="311">
        <f t="shared" si="41"/>
        <v>0</v>
      </c>
      <c r="CE68" s="311">
        <f t="shared" si="41"/>
        <v>0</v>
      </c>
      <c r="CF68" s="311">
        <f t="shared" si="41"/>
        <v>0</v>
      </c>
      <c r="CG68" s="311">
        <f t="shared" si="41"/>
        <v>0</v>
      </c>
      <c r="CH68" s="311">
        <f t="shared" si="41"/>
        <v>0</v>
      </c>
      <c r="CI68" s="311">
        <f t="shared" si="41"/>
        <v>0</v>
      </c>
      <c r="CJ68" s="311">
        <f t="shared" si="41"/>
        <v>0</v>
      </c>
      <c r="CK68" s="311">
        <f t="shared" si="41"/>
        <v>0</v>
      </c>
    </row>
    <row r="69" spans="1:89">
      <c r="A69" s="326" t="s">
        <v>148</v>
      </c>
      <c r="B69" s="7"/>
      <c r="C69" s="7"/>
      <c r="D69" s="7"/>
      <c r="E69" s="7"/>
      <c r="F69" s="7"/>
      <c r="G69" s="7"/>
      <c r="H69" s="7"/>
      <c r="I69" s="7"/>
      <c r="J69" s="7"/>
      <c r="K69" s="7"/>
      <c r="L69" s="7"/>
      <c r="M69" s="7"/>
      <c r="N69" s="7"/>
      <c r="O69" s="110"/>
      <c r="P69" s="110"/>
      <c r="Q69" s="110"/>
      <c r="R69" s="110"/>
      <c r="S69" s="110"/>
      <c r="T69" s="107"/>
      <c r="U69" s="7"/>
      <c r="V69" s="38"/>
      <c r="W69" s="323">
        <f>EQUITY_LP</f>
        <v>0.99</v>
      </c>
      <c r="X69" s="254">
        <f>SUM(AA69:CK69)</f>
        <v>16239031.756687265</v>
      </c>
      <c r="Z69" s="14"/>
      <c r="AA69" s="311">
        <f t="shared" si="36"/>
        <v>0</v>
      </c>
      <c r="AB69" s="311">
        <f t="shared" si="36"/>
        <v>512425.43247145257</v>
      </c>
      <c r="AC69" s="311">
        <f t="shared" si="36"/>
        <v>3441718.0862541073</v>
      </c>
      <c r="AD69" s="311">
        <f t="shared" si="36"/>
        <v>3990569.5520268022</v>
      </c>
      <c r="AE69" s="311">
        <f t="shared" si="36"/>
        <v>4287504.3197298944</v>
      </c>
      <c r="AF69" s="311">
        <f t="shared" si="36"/>
        <v>4006814.3662050082</v>
      </c>
      <c r="AG69" s="311">
        <f t="shared" si="36"/>
        <v>0</v>
      </c>
      <c r="AH69" s="311">
        <f t="shared" si="36"/>
        <v>0</v>
      </c>
      <c r="AI69" s="311">
        <f t="shared" si="36"/>
        <v>0</v>
      </c>
      <c r="AJ69" s="311">
        <f t="shared" si="36"/>
        <v>0</v>
      </c>
      <c r="AK69" s="311">
        <f t="shared" si="37"/>
        <v>0</v>
      </c>
      <c r="AL69" s="311">
        <f t="shared" si="37"/>
        <v>0</v>
      </c>
      <c r="AM69" s="311">
        <f t="shared" si="37"/>
        <v>0</v>
      </c>
      <c r="AN69" s="311">
        <f t="shared" si="37"/>
        <v>0</v>
      </c>
      <c r="AO69" s="311">
        <f t="shared" si="37"/>
        <v>0</v>
      </c>
      <c r="AP69" s="311">
        <f t="shared" si="37"/>
        <v>0</v>
      </c>
      <c r="AQ69" s="311">
        <f t="shared" si="37"/>
        <v>0</v>
      </c>
      <c r="AR69" s="311">
        <f t="shared" si="37"/>
        <v>0</v>
      </c>
      <c r="AS69" s="311">
        <f t="shared" si="37"/>
        <v>0</v>
      </c>
      <c r="AT69" s="311">
        <f t="shared" si="37"/>
        <v>0</v>
      </c>
      <c r="AU69" s="311">
        <f t="shared" si="38"/>
        <v>0</v>
      </c>
      <c r="AV69" s="311">
        <f t="shared" si="38"/>
        <v>0</v>
      </c>
      <c r="AW69" s="311">
        <f t="shared" si="38"/>
        <v>0</v>
      </c>
      <c r="AX69" s="311">
        <f t="shared" si="38"/>
        <v>0</v>
      </c>
      <c r="AY69" s="311">
        <f t="shared" si="38"/>
        <v>0</v>
      </c>
      <c r="AZ69" s="311">
        <f t="shared" si="38"/>
        <v>0</v>
      </c>
      <c r="BA69" s="311">
        <f t="shared" si="38"/>
        <v>0</v>
      </c>
      <c r="BB69" s="311">
        <f t="shared" si="38"/>
        <v>0</v>
      </c>
      <c r="BC69" s="311">
        <f t="shared" si="38"/>
        <v>0</v>
      </c>
      <c r="BD69" s="311">
        <f t="shared" si="38"/>
        <v>0</v>
      </c>
      <c r="BE69" s="311">
        <f t="shared" si="39"/>
        <v>0</v>
      </c>
      <c r="BF69" s="311">
        <f t="shared" si="39"/>
        <v>0</v>
      </c>
      <c r="BG69" s="311">
        <f t="shared" si="39"/>
        <v>0</v>
      </c>
      <c r="BH69" s="311">
        <f t="shared" si="39"/>
        <v>0</v>
      </c>
      <c r="BI69" s="311">
        <f t="shared" si="39"/>
        <v>0</v>
      </c>
      <c r="BJ69" s="311">
        <f t="shared" si="39"/>
        <v>0</v>
      </c>
      <c r="BK69" s="311">
        <f t="shared" si="39"/>
        <v>0</v>
      </c>
      <c r="BL69" s="311">
        <f t="shared" si="39"/>
        <v>0</v>
      </c>
      <c r="BM69" s="311">
        <f t="shared" si="39"/>
        <v>0</v>
      </c>
      <c r="BN69" s="311">
        <f t="shared" si="39"/>
        <v>0</v>
      </c>
      <c r="BO69" s="311">
        <f t="shared" si="40"/>
        <v>0</v>
      </c>
      <c r="BP69" s="311">
        <f t="shared" si="40"/>
        <v>0</v>
      </c>
      <c r="BQ69" s="311">
        <f t="shared" si="40"/>
        <v>0</v>
      </c>
      <c r="BR69" s="311">
        <f t="shared" si="40"/>
        <v>0</v>
      </c>
      <c r="BS69" s="311">
        <f t="shared" si="40"/>
        <v>0</v>
      </c>
      <c r="BT69" s="311">
        <f t="shared" si="40"/>
        <v>0</v>
      </c>
      <c r="BU69" s="311">
        <f t="shared" si="40"/>
        <v>0</v>
      </c>
      <c r="BV69" s="311">
        <f t="shared" si="40"/>
        <v>0</v>
      </c>
      <c r="BW69" s="311">
        <f t="shared" si="40"/>
        <v>0</v>
      </c>
      <c r="BX69" s="311">
        <f t="shared" si="40"/>
        <v>0</v>
      </c>
      <c r="BY69" s="311">
        <f t="shared" si="41"/>
        <v>0</v>
      </c>
      <c r="BZ69" s="311">
        <f t="shared" si="41"/>
        <v>0</v>
      </c>
      <c r="CA69" s="311">
        <f t="shared" si="41"/>
        <v>0</v>
      </c>
      <c r="CB69" s="311">
        <f t="shared" si="41"/>
        <v>0</v>
      </c>
      <c r="CC69" s="311">
        <f t="shared" si="41"/>
        <v>0</v>
      </c>
      <c r="CD69" s="311">
        <f t="shared" si="41"/>
        <v>0</v>
      </c>
      <c r="CE69" s="311">
        <f t="shared" si="41"/>
        <v>0</v>
      </c>
      <c r="CF69" s="311">
        <f t="shared" si="41"/>
        <v>0</v>
      </c>
      <c r="CG69" s="311">
        <f t="shared" si="41"/>
        <v>0</v>
      </c>
      <c r="CH69" s="311">
        <f t="shared" si="41"/>
        <v>0</v>
      </c>
      <c r="CI69" s="311">
        <f t="shared" si="41"/>
        <v>0</v>
      </c>
      <c r="CJ69" s="311">
        <f t="shared" si="41"/>
        <v>0</v>
      </c>
      <c r="CK69" s="311">
        <f t="shared" si="41"/>
        <v>0</v>
      </c>
    </row>
    <row r="70" spans="1:89" ht="5.25" customHeight="1">
      <c r="A70" s="99"/>
      <c r="B70" s="7"/>
      <c r="C70" s="7"/>
      <c r="D70" s="7"/>
      <c r="E70" s="7"/>
      <c r="F70" s="7"/>
      <c r="G70" s="7"/>
      <c r="H70" s="7"/>
      <c r="I70" s="7"/>
      <c r="J70" s="7"/>
      <c r="K70" s="7"/>
      <c r="L70" s="7"/>
      <c r="M70" s="7"/>
      <c r="N70" s="7"/>
      <c r="O70" s="110"/>
      <c r="P70" s="110"/>
      <c r="Q70" s="110"/>
      <c r="R70" s="110"/>
      <c r="S70" s="110"/>
      <c r="T70" s="107">
        <v>52</v>
      </c>
      <c r="U70" s="7"/>
      <c r="V70" s="38"/>
      <c r="W70" s="33"/>
      <c r="X70" s="60"/>
      <c r="Z70" s="14"/>
    </row>
    <row r="71" spans="1:89" s="5" customFormat="1">
      <c r="A71" s="327" t="s">
        <v>145</v>
      </c>
      <c r="B71" s="328"/>
      <c r="C71" s="328"/>
      <c r="D71" s="328"/>
      <c r="E71" s="328"/>
      <c r="F71" s="328"/>
      <c r="G71" s="328"/>
      <c r="H71" s="328"/>
      <c r="I71" s="328"/>
      <c r="J71" s="328"/>
      <c r="K71" s="328"/>
      <c r="L71" s="328"/>
      <c r="M71" s="328"/>
      <c r="N71" s="328"/>
      <c r="O71" s="68"/>
      <c r="P71" s="68"/>
      <c r="Q71" s="68"/>
      <c r="R71" s="68"/>
      <c r="S71" s="68"/>
      <c r="T71" s="107"/>
      <c r="U71" s="328"/>
      <c r="V71" s="108"/>
      <c r="W71" s="77"/>
      <c r="X71" s="329"/>
      <c r="Y71" s="34"/>
      <c r="Z71" s="19"/>
      <c r="AA71" s="388">
        <f>(AA$33+IF(AA$16=0,SUM(AA$35:AA$37),AA$39))-SUM(AA68:AA69)</f>
        <v>0</v>
      </c>
      <c r="AB71" s="388">
        <f t="shared" ref="AB71:CK71" si="42">(AB$33+IF(AB$16=0,SUM(AB$35:AB$37),AB$39))-SUM(AB68:AB69)</f>
        <v>0</v>
      </c>
      <c r="AC71" s="388">
        <f t="shared" si="42"/>
        <v>0</v>
      </c>
      <c r="AD71" s="388">
        <f t="shared" si="42"/>
        <v>0</v>
      </c>
      <c r="AE71" s="388">
        <f t="shared" si="42"/>
        <v>0</v>
      </c>
      <c r="AF71" s="388">
        <f t="shared" si="42"/>
        <v>3293138.4896226246</v>
      </c>
      <c r="AG71" s="388">
        <f t="shared" si="42"/>
        <v>0</v>
      </c>
      <c r="AH71" s="388">
        <f t="shared" si="42"/>
        <v>0</v>
      </c>
      <c r="AI71" s="388">
        <f t="shared" si="42"/>
        <v>0</v>
      </c>
      <c r="AJ71" s="388">
        <f t="shared" si="42"/>
        <v>0</v>
      </c>
      <c r="AK71" s="388">
        <f t="shared" si="42"/>
        <v>0</v>
      </c>
      <c r="AL71" s="388">
        <f t="shared" si="42"/>
        <v>0</v>
      </c>
      <c r="AM71" s="388">
        <f t="shared" si="42"/>
        <v>0</v>
      </c>
      <c r="AN71" s="388">
        <f t="shared" si="42"/>
        <v>0</v>
      </c>
      <c r="AO71" s="388">
        <f t="shared" si="42"/>
        <v>0</v>
      </c>
      <c r="AP71" s="388">
        <f t="shared" si="42"/>
        <v>0</v>
      </c>
      <c r="AQ71" s="388">
        <f t="shared" si="42"/>
        <v>0</v>
      </c>
      <c r="AR71" s="388">
        <f t="shared" si="42"/>
        <v>0</v>
      </c>
      <c r="AS71" s="388">
        <f t="shared" si="42"/>
        <v>0</v>
      </c>
      <c r="AT71" s="388">
        <f t="shared" si="42"/>
        <v>0</v>
      </c>
      <c r="AU71" s="388">
        <f t="shared" si="42"/>
        <v>0</v>
      </c>
      <c r="AV71" s="388">
        <f t="shared" si="42"/>
        <v>0</v>
      </c>
      <c r="AW71" s="388">
        <f t="shared" si="42"/>
        <v>0</v>
      </c>
      <c r="AX71" s="388">
        <f t="shared" si="42"/>
        <v>0</v>
      </c>
      <c r="AY71" s="388">
        <f t="shared" si="42"/>
        <v>0</v>
      </c>
      <c r="AZ71" s="388">
        <f t="shared" si="42"/>
        <v>0</v>
      </c>
      <c r="BA71" s="388">
        <f t="shared" si="42"/>
        <v>0</v>
      </c>
      <c r="BB71" s="388">
        <f t="shared" si="42"/>
        <v>0</v>
      </c>
      <c r="BC71" s="388">
        <f t="shared" si="42"/>
        <v>0</v>
      </c>
      <c r="BD71" s="388">
        <f t="shared" si="42"/>
        <v>0</v>
      </c>
      <c r="BE71" s="388">
        <f t="shared" si="42"/>
        <v>0</v>
      </c>
      <c r="BF71" s="388">
        <f t="shared" si="42"/>
        <v>0</v>
      </c>
      <c r="BG71" s="388">
        <f t="shared" si="42"/>
        <v>0</v>
      </c>
      <c r="BH71" s="388">
        <f t="shared" si="42"/>
        <v>0</v>
      </c>
      <c r="BI71" s="388">
        <f t="shared" si="42"/>
        <v>0</v>
      </c>
      <c r="BJ71" s="388">
        <f t="shared" si="42"/>
        <v>0</v>
      </c>
      <c r="BK71" s="388">
        <f t="shared" si="42"/>
        <v>0</v>
      </c>
      <c r="BL71" s="388">
        <f t="shared" si="42"/>
        <v>0</v>
      </c>
      <c r="BM71" s="388">
        <f t="shared" si="42"/>
        <v>0</v>
      </c>
      <c r="BN71" s="388">
        <f t="shared" si="42"/>
        <v>0</v>
      </c>
      <c r="BO71" s="388">
        <f t="shared" si="42"/>
        <v>0</v>
      </c>
      <c r="BP71" s="388">
        <f t="shared" si="42"/>
        <v>0</v>
      </c>
      <c r="BQ71" s="388">
        <f t="shared" si="42"/>
        <v>0</v>
      </c>
      <c r="BR71" s="388">
        <f t="shared" si="42"/>
        <v>0</v>
      </c>
      <c r="BS71" s="388">
        <f t="shared" si="42"/>
        <v>0</v>
      </c>
      <c r="BT71" s="388">
        <f t="shared" si="42"/>
        <v>0</v>
      </c>
      <c r="BU71" s="388">
        <f t="shared" si="42"/>
        <v>0</v>
      </c>
      <c r="BV71" s="388">
        <f t="shared" si="42"/>
        <v>0</v>
      </c>
      <c r="BW71" s="388">
        <f t="shared" si="42"/>
        <v>0</v>
      </c>
      <c r="BX71" s="388">
        <f t="shared" si="42"/>
        <v>0</v>
      </c>
      <c r="BY71" s="388">
        <f t="shared" si="42"/>
        <v>0</v>
      </c>
      <c r="BZ71" s="388">
        <f t="shared" si="42"/>
        <v>0</v>
      </c>
      <c r="CA71" s="388">
        <f t="shared" si="42"/>
        <v>0</v>
      </c>
      <c r="CB71" s="388">
        <f t="shared" si="42"/>
        <v>0</v>
      </c>
      <c r="CC71" s="388">
        <f t="shared" si="42"/>
        <v>0</v>
      </c>
      <c r="CD71" s="388">
        <f t="shared" si="42"/>
        <v>0</v>
      </c>
      <c r="CE71" s="388">
        <f t="shared" si="42"/>
        <v>0</v>
      </c>
      <c r="CF71" s="388">
        <f t="shared" si="42"/>
        <v>0</v>
      </c>
      <c r="CG71" s="388">
        <f t="shared" si="42"/>
        <v>0</v>
      </c>
      <c r="CH71" s="388">
        <f t="shared" si="42"/>
        <v>0</v>
      </c>
      <c r="CI71" s="388">
        <f t="shared" si="42"/>
        <v>0</v>
      </c>
      <c r="CJ71" s="388">
        <f t="shared" si="42"/>
        <v>0</v>
      </c>
      <c r="CK71" s="388">
        <f t="shared" si="42"/>
        <v>0</v>
      </c>
    </row>
    <row r="72" spans="1:89" ht="5.25" customHeight="1">
      <c r="A72" s="99"/>
      <c r="B72" s="7"/>
      <c r="C72" s="7"/>
      <c r="D72" s="7"/>
      <c r="E72" s="7"/>
      <c r="F72" s="7"/>
      <c r="G72" s="7"/>
      <c r="H72" s="7"/>
      <c r="I72" s="7"/>
      <c r="J72" s="7"/>
      <c r="K72" s="7"/>
      <c r="L72" s="7"/>
      <c r="M72" s="7"/>
      <c r="N72" s="7"/>
      <c r="O72" s="110"/>
      <c r="P72" s="110"/>
      <c r="Q72" s="110"/>
      <c r="R72" s="110"/>
      <c r="S72" s="110"/>
      <c r="T72" s="107">
        <v>52</v>
      </c>
      <c r="U72" s="7"/>
      <c r="V72" s="38"/>
      <c r="W72" s="33"/>
      <c r="X72" s="60"/>
      <c r="Z72" s="14"/>
    </row>
    <row r="73" spans="1:89">
      <c r="A73" s="83" t="s">
        <v>152</v>
      </c>
      <c r="B73" s="7"/>
      <c r="C73" s="7"/>
      <c r="D73" s="7"/>
      <c r="E73" s="7"/>
      <c r="F73" s="7"/>
      <c r="G73" s="7"/>
      <c r="H73" s="7"/>
      <c r="I73" s="7"/>
      <c r="J73" s="7"/>
      <c r="K73" s="7"/>
      <c r="L73" s="7"/>
      <c r="M73" s="7"/>
      <c r="N73" s="7"/>
      <c r="O73" s="110"/>
      <c r="P73" s="110"/>
      <c r="Q73" s="110"/>
      <c r="R73" s="110"/>
      <c r="S73" s="110"/>
      <c r="T73" s="107"/>
      <c r="U73" s="7"/>
      <c r="V73" s="38"/>
      <c r="W73" s="33"/>
      <c r="X73" s="60"/>
      <c r="Z73" s="14"/>
    </row>
    <row r="74" spans="1:89">
      <c r="A74" s="326" t="s">
        <v>147</v>
      </c>
      <c r="B74" s="7"/>
      <c r="C74" s="7"/>
      <c r="D74" s="7"/>
      <c r="E74" s="7"/>
      <c r="F74" s="7"/>
      <c r="G74" s="7"/>
      <c r="H74" s="7"/>
      <c r="I74" s="7"/>
      <c r="J74" s="7"/>
      <c r="K74" s="7"/>
      <c r="L74" s="7"/>
      <c r="M74" s="7"/>
      <c r="N74" s="7"/>
      <c r="O74" s="110"/>
      <c r="P74" s="110"/>
      <c r="Q74" s="110"/>
      <c r="R74" s="110"/>
      <c r="S74" s="110"/>
      <c r="T74" s="107"/>
      <c r="U74" s="7"/>
      <c r="V74" s="38"/>
      <c r="W74" s="323">
        <f>FUND_MANAGER_INTEREST</f>
        <v>0.2</v>
      </c>
      <c r="X74" s="254">
        <f>SUM(AA74:CK74)</f>
        <v>658627.69792452501</v>
      </c>
      <c r="Z74" s="14"/>
      <c r="AA74" s="311">
        <f t="shared" ref="AA74:BF74" si="43">$W74*AA$71</f>
        <v>0</v>
      </c>
      <c r="AB74" s="311">
        <f t="shared" si="43"/>
        <v>0</v>
      </c>
      <c r="AC74" s="311">
        <f t="shared" si="43"/>
        <v>0</v>
      </c>
      <c r="AD74" s="311">
        <f t="shared" si="43"/>
        <v>0</v>
      </c>
      <c r="AE74" s="311">
        <f t="shared" si="43"/>
        <v>0</v>
      </c>
      <c r="AF74" s="311">
        <f t="shared" si="43"/>
        <v>658627.69792452501</v>
      </c>
      <c r="AG74" s="311">
        <f t="shared" si="43"/>
        <v>0</v>
      </c>
      <c r="AH74" s="311">
        <f t="shared" si="43"/>
        <v>0</v>
      </c>
      <c r="AI74" s="311">
        <f t="shared" si="43"/>
        <v>0</v>
      </c>
      <c r="AJ74" s="311">
        <f t="shared" si="43"/>
        <v>0</v>
      </c>
      <c r="AK74" s="311">
        <f t="shared" si="43"/>
        <v>0</v>
      </c>
      <c r="AL74" s="311">
        <f t="shared" si="43"/>
        <v>0</v>
      </c>
      <c r="AM74" s="311">
        <f t="shared" si="43"/>
        <v>0</v>
      </c>
      <c r="AN74" s="311">
        <f t="shared" si="43"/>
        <v>0</v>
      </c>
      <c r="AO74" s="311">
        <f t="shared" si="43"/>
        <v>0</v>
      </c>
      <c r="AP74" s="311">
        <f t="shared" si="43"/>
        <v>0</v>
      </c>
      <c r="AQ74" s="311">
        <f t="shared" si="43"/>
        <v>0</v>
      </c>
      <c r="AR74" s="311">
        <f t="shared" si="43"/>
        <v>0</v>
      </c>
      <c r="AS74" s="311">
        <f t="shared" si="43"/>
        <v>0</v>
      </c>
      <c r="AT74" s="311">
        <f t="shared" si="43"/>
        <v>0</v>
      </c>
      <c r="AU74" s="311">
        <f t="shared" si="43"/>
        <v>0</v>
      </c>
      <c r="AV74" s="311">
        <f t="shared" si="43"/>
        <v>0</v>
      </c>
      <c r="AW74" s="311">
        <f t="shared" si="43"/>
        <v>0</v>
      </c>
      <c r="AX74" s="311">
        <f t="shared" si="43"/>
        <v>0</v>
      </c>
      <c r="AY74" s="311">
        <f t="shared" si="43"/>
        <v>0</v>
      </c>
      <c r="AZ74" s="311">
        <f t="shared" si="43"/>
        <v>0</v>
      </c>
      <c r="BA74" s="311">
        <f t="shared" si="43"/>
        <v>0</v>
      </c>
      <c r="BB74" s="311">
        <f t="shared" si="43"/>
        <v>0</v>
      </c>
      <c r="BC74" s="311">
        <f t="shared" si="43"/>
        <v>0</v>
      </c>
      <c r="BD74" s="311">
        <f t="shared" si="43"/>
        <v>0</v>
      </c>
      <c r="BE74" s="311">
        <f t="shared" si="43"/>
        <v>0</v>
      </c>
      <c r="BF74" s="311">
        <f t="shared" si="43"/>
        <v>0</v>
      </c>
      <c r="BG74" s="311">
        <f t="shared" ref="BG74:CK74" si="44">$W74*BG$71</f>
        <v>0</v>
      </c>
      <c r="BH74" s="311">
        <f t="shared" si="44"/>
        <v>0</v>
      </c>
      <c r="BI74" s="311">
        <f t="shared" si="44"/>
        <v>0</v>
      </c>
      <c r="BJ74" s="311">
        <f t="shared" si="44"/>
        <v>0</v>
      </c>
      <c r="BK74" s="311">
        <f t="shared" si="44"/>
        <v>0</v>
      </c>
      <c r="BL74" s="311">
        <f t="shared" si="44"/>
        <v>0</v>
      </c>
      <c r="BM74" s="311">
        <f t="shared" si="44"/>
        <v>0</v>
      </c>
      <c r="BN74" s="311">
        <f t="shared" si="44"/>
        <v>0</v>
      </c>
      <c r="BO74" s="311">
        <f t="shared" si="44"/>
        <v>0</v>
      </c>
      <c r="BP74" s="311">
        <f t="shared" si="44"/>
        <v>0</v>
      </c>
      <c r="BQ74" s="311">
        <f t="shared" si="44"/>
        <v>0</v>
      </c>
      <c r="BR74" s="311">
        <f t="shared" si="44"/>
        <v>0</v>
      </c>
      <c r="BS74" s="311">
        <f t="shared" si="44"/>
        <v>0</v>
      </c>
      <c r="BT74" s="311">
        <f t="shared" si="44"/>
        <v>0</v>
      </c>
      <c r="BU74" s="311">
        <f t="shared" si="44"/>
        <v>0</v>
      </c>
      <c r="BV74" s="311">
        <f t="shared" si="44"/>
        <v>0</v>
      </c>
      <c r="BW74" s="311">
        <f t="shared" si="44"/>
        <v>0</v>
      </c>
      <c r="BX74" s="311">
        <f t="shared" si="44"/>
        <v>0</v>
      </c>
      <c r="BY74" s="311">
        <f t="shared" si="44"/>
        <v>0</v>
      </c>
      <c r="BZ74" s="311">
        <f t="shared" si="44"/>
        <v>0</v>
      </c>
      <c r="CA74" s="311">
        <f t="shared" si="44"/>
        <v>0</v>
      </c>
      <c r="CB74" s="311">
        <f t="shared" si="44"/>
        <v>0</v>
      </c>
      <c r="CC74" s="311">
        <f t="shared" si="44"/>
        <v>0</v>
      </c>
      <c r="CD74" s="311">
        <f t="shared" si="44"/>
        <v>0</v>
      </c>
      <c r="CE74" s="311">
        <f t="shared" si="44"/>
        <v>0</v>
      </c>
      <c r="CF74" s="311">
        <f t="shared" si="44"/>
        <v>0</v>
      </c>
      <c r="CG74" s="311">
        <f t="shared" si="44"/>
        <v>0</v>
      </c>
      <c r="CH74" s="311">
        <f t="shared" si="44"/>
        <v>0</v>
      </c>
      <c r="CI74" s="311">
        <f t="shared" si="44"/>
        <v>0</v>
      </c>
      <c r="CJ74" s="311">
        <f t="shared" si="44"/>
        <v>0</v>
      </c>
      <c r="CK74" s="311">
        <f t="shared" si="44"/>
        <v>0</v>
      </c>
    </row>
    <row r="75" spans="1:89">
      <c r="A75" s="326" t="s">
        <v>148</v>
      </c>
      <c r="B75" s="7"/>
      <c r="C75" s="7"/>
      <c r="D75" s="7"/>
      <c r="E75" s="7"/>
      <c r="F75" s="7"/>
      <c r="G75" s="7"/>
      <c r="H75" s="7"/>
      <c r="I75" s="7"/>
      <c r="J75" s="7"/>
      <c r="K75" s="7"/>
      <c r="L75" s="7"/>
      <c r="M75" s="7"/>
      <c r="N75" s="7"/>
      <c r="O75" s="110"/>
      <c r="P75" s="110"/>
      <c r="Q75" s="110"/>
      <c r="R75" s="110"/>
      <c r="S75" s="110"/>
      <c r="T75" s="107"/>
      <c r="U75" s="7"/>
      <c r="V75" s="38"/>
      <c r="W75" s="193">
        <f>1-W74</f>
        <v>0.8</v>
      </c>
      <c r="X75" s="254">
        <f>SUM(AA75:CK75)</f>
        <v>2634510.7916981</v>
      </c>
      <c r="Z75" s="14"/>
      <c r="AA75" s="311">
        <f>$W75*AA$71</f>
        <v>0</v>
      </c>
      <c r="AB75" s="311">
        <f>$W75*AB$71</f>
        <v>0</v>
      </c>
      <c r="AC75" s="311">
        <f t="shared" ref="AC75:BH75" si="45">$W75*AC$71</f>
        <v>0</v>
      </c>
      <c r="AD75" s="311">
        <f t="shared" si="45"/>
        <v>0</v>
      </c>
      <c r="AE75" s="311">
        <f t="shared" si="45"/>
        <v>0</v>
      </c>
      <c r="AF75" s="311">
        <f t="shared" si="45"/>
        <v>2634510.7916981</v>
      </c>
      <c r="AG75" s="311">
        <f t="shared" si="45"/>
        <v>0</v>
      </c>
      <c r="AH75" s="311">
        <f t="shared" si="45"/>
        <v>0</v>
      </c>
      <c r="AI75" s="311">
        <f t="shared" si="45"/>
        <v>0</v>
      </c>
      <c r="AJ75" s="311">
        <f t="shared" si="45"/>
        <v>0</v>
      </c>
      <c r="AK75" s="311">
        <f t="shared" si="45"/>
        <v>0</v>
      </c>
      <c r="AL75" s="311">
        <f t="shared" si="45"/>
        <v>0</v>
      </c>
      <c r="AM75" s="311">
        <f t="shared" si="45"/>
        <v>0</v>
      </c>
      <c r="AN75" s="311">
        <f t="shared" si="45"/>
        <v>0</v>
      </c>
      <c r="AO75" s="311">
        <f t="shared" si="45"/>
        <v>0</v>
      </c>
      <c r="AP75" s="311">
        <f t="shared" si="45"/>
        <v>0</v>
      </c>
      <c r="AQ75" s="311">
        <f t="shared" si="45"/>
        <v>0</v>
      </c>
      <c r="AR75" s="311">
        <f t="shared" si="45"/>
        <v>0</v>
      </c>
      <c r="AS75" s="311">
        <f t="shared" si="45"/>
        <v>0</v>
      </c>
      <c r="AT75" s="311">
        <f t="shared" si="45"/>
        <v>0</v>
      </c>
      <c r="AU75" s="311">
        <f t="shared" si="45"/>
        <v>0</v>
      </c>
      <c r="AV75" s="311">
        <f t="shared" si="45"/>
        <v>0</v>
      </c>
      <c r="AW75" s="311">
        <f t="shared" si="45"/>
        <v>0</v>
      </c>
      <c r="AX75" s="311">
        <f t="shared" si="45"/>
        <v>0</v>
      </c>
      <c r="AY75" s="311">
        <f t="shared" si="45"/>
        <v>0</v>
      </c>
      <c r="AZ75" s="311">
        <f t="shared" si="45"/>
        <v>0</v>
      </c>
      <c r="BA75" s="311">
        <f t="shared" si="45"/>
        <v>0</v>
      </c>
      <c r="BB75" s="311">
        <f t="shared" si="45"/>
        <v>0</v>
      </c>
      <c r="BC75" s="311">
        <f t="shared" si="45"/>
        <v>0</v>
      </c>
      <c r="BD75" s="311">
        <f t="shared" si="45"/>
        <v>0</v>
      </c>
      <c r="BE75" s="311">
        <f t="shared" si="45"/>
        <v>0</v>
      </c>
      <c r="BF75" s="311">
        <f t="shared" si="45"/>
        <v>0</v>
      </c>
      <c r="BG75" s="311">
        <f t="shared" si="45"/>
        <v>0</v>
      </c>
      <c r="BH75" s="311">
        <f t="shared" si="45"/>
        <v>0</v>
      </c>
      <c r="BI75" s="311">
        <f t="shared" ref="BI75:CK75" si="46">$W75*BI$71</f>
        <v>0</v>
      </c>
      <c r="BJ75" s="311">
        <f t="shared" si="46"/>
        <v>0</v>
      </c>
      <c r="BK75" s="311">
        <f t="shared" si="46"/>
        <v>0</v>
      </c>
      <c r="BL75" s="311">
        <f t="shared" si="46"/>
        <v>0</v>
      </c>
      <c r="BM75" s="311">
        <f t="shared" si="46"/>
        <v>0</v>
      </c>
      <c r="BN75" s="311">
        <f t="shared" si="46"/>
        <v>0</v>
      </c>
      <c r="BO75" s="311">
        <f t="shared" si="46"/>
        <v>0</v>
      </c>
      <c r="BP75" s="311">
        <f t="shared" si="46"/>
        <v>0</v>
      </c>
      <c r="BQ75" s="311">
        <f t="shared" si="46"/>
        <v>0</v>
      </c>
      <c r="BR75" s="311">
        <f t="shared" si="46"/>
        <v>0</v>
      </c>
      <c r="BS75" s="311">
        <f t="shared" si="46"/>
        <v>0</v>
      </c>
      <c r="BT75" s="311">
        <f t="shared" si="46"/>
        <v>0</v>
      </c>
      <c r="BU75" s="311">
        <f t="shared" si="46"/>
        <v>0</v>
      </c>
      <c r="BV75" s="311">
        <f t="shared" si="46"/>
        <v>0</v>
      </c>
      <c r="BW75" s="311">
        <f t="shared" si="46"/>
        <v>0</v>
      </c>
      <c r="BX75" s="311">
        <f t="shared" si="46"/>
        <v>0</v>
      </c>
      <c r="BY75" s="311">
        <f t="shared" si="46"/>
        <v>0</v>
      </c>
      <c r="BZ75" s="311">
        <f t="shared" si="46"/>
        <v>0</v>
      </c>
      <c r="CA75" s="311">
        <f t="shared" si="46"/>
        <v>0</v>
      </c>
      <c r="CB75" s="311">
        <f t="shared" si="46"/>
        <v>0</v>
      </c>
      <c r="CC75" s="311">
        <f t="shared" si="46"/>
        <v>0</v>
      </c>
      <c r="CD75" s="311">
        <f t="shared" si="46"/>
        <v>0</v>
      </c>
      <c r="CE75" s="311">
        <f t="shared" si="46"/>
        <v>0</v>
      </c>
      <c r="CF75" s="311">
        <f t="shared" si="46"/>
        <v>0</v>
      </c>
      <c r="CG75" s="311">
        <f t="shared" si="46"/>
        <v>0</v>
      </c>
      <c r="CH75" s="311">
        <f t="shared" si="46"/>
        <v>0</v>
      </c>
      <c r="CI75" s="311">
        <f t="shared" si="46"/>
        <v>0</v>
      </c>
      <c r="CJ75" s="311">
        <f t="shared" si="46"/>
        <v>0</v>
      </c>
      <c r="CK75" s="311">
        <f t="shared" si="46"/>
        <v>0</v>
      </c>
    </row>
    <row r="76" spans="1:89" ht="5.25" customHeight="1">
      <c r="A76" s="99"/>
      <c r="B76" s="7"/>
      <c r="C76" s="7"/>
      <c r="D76" s="7"/>
      <c r="E76" s="7"/>
      <c r="F76" s="7"/>
      <c r="G76" s="7"/>
      <c r="H76" s="7"/>
      <c r="I76" s="7"/>
      <c r="J76" s="7"/>
      <c r="K76" s="7"/>
      <c r="L76" s="7"/>
      <c r="M76" s="7"/>
      <c r="N76" s="7"/>
      <c r="O76" s="110"/>
      <c r="P76" s="110"/>
      <c r="Q76" s="110"/>
      <c r="R76" s="110"/>
      <c r="S76" s="110"/>
      <c r="T76" s="107">
        <v>52</v>
      </c>
      <c r="U76" s="7"/>
      <c r="V76" s="38"/>
      <c r="W76" s="33"/>
      <c r="X76" s="60"/>
      <c r="Z76" s="14"/>
    </row>
    <row r="77" spans="1:89" s="5" customFormat="1">
      <c r="A77" s="327" t="s">
        <v>155</v>
      </c>
      <c r="B77" s="328"/>
      <c r="C77" s="328"/>
      <c r="D77" s="328"/>
      <c r="E77" s="328"/>
      <c r="F77" s="328"/>
      <c r="G77" s="328"/>
      <c r="H77" s="328"/>
      <c r="I77" s="328"/>
      <c r="J77" s="328"/>
      <c r="K77" s="328"/>
      <c r="L77" s="328"/>
      <c r="M77" s="328"/>
      <c r="N77" s="328"/>
      <c r="O77" s="68"/>
      <c r="P77" s="68"/>
      <c r="Q77" s="68"/>
      <c r="R77" s="68"/>
      <c r="S77" s="68"/>
      <c r="T77" s="107"/>
      <c r="U77" s="328"/>
      <c r="V77" s="108"/>
      <c r="W77" s="77"/>
      <c r="X77" s="329"/>
      <c r="Y77" s="34"/>
      <c r="Z77" s="19"/>
    </row>
    <row r="78" spans="1:89">
      <c r="A78" s="326" t="s">
        <v>147</v>
      </c>
      <c r="B78" s="7"/>
      <c r="C78" s="7"/>
      <c r="D78" s="7"/>
      <c r="E78" s="7"/>
      <c r="F78" s="7"/>
      <c r="G78" s="7"/>
      <c r="H78" s="7"/>
      <c r="I78" s="7"/>
      <c r="J78" s="7"/>
      <c r="K78" s="7"/>
      <c r="L78" s="7"/>
      <c r="M78" s="7"/>
      <c r="N78" s="7"/>
      <c r="O78" s="110"/>
      <c r="P78" s="110"/>
      <c r="Q78" s="110"/>
      <c r="R78" s="110"/>
      <c r="S78" s="110"/>
      <c r="T78" s="107"/>
      <c r="U78" s="7"/>
      <c r="V78" s="38"/>
      <c r="W78" s="33"/>
      <c r="X78" s="254">
        <f>SUM(AA78:CK78)</f>
        <v>822658.32172944688</v>
      </c>
      <c r="Z78" s="14"/>
      <c r="AA78" s="311">
        <f>AA68+AA74</f>
        <v>0</v>
      </c>
      <c r="AB78" s="311">
        <f t="shared" ref="AB78:CK78" si="47">AB68+AB74</f>
        <v>5176.0144694086121</v>
      </c>
      <c r="AC78" s="311">
        <f t="shared" si="47"/>
        <v>34764.829154081897</v>
      </c>
      <c r="AD78" s="311">
        <f t="shared" si="47"/>
        <v>40308.78335380608</v>
      </c>
      <c r="AE78" s="311">
        <f t="shared" si="47"/>
        <v>43308.124441716107</v>
      </c>
      <c r="AF78" s="311">
        <f t="shared" si="47"/>
        <v>699100.57031043421</v>
      </c>
      <c r="AG78" s="311">
        <f t="shared" si="47"/>
        <v>0</v>
      </c>
      <c r="AH78" s="311">
        <f t="shared" si="47"/>
        <v>0</v>
      </c>
      <c r="AI78" s="311">
        <f t="shared" si="47"/>
        <v>0</v>
      </c>
      <c r="AJ78" s="311">
        <f t="shared" si="47"/>
        <v>0</v>
      </c>
      <c r="AK78" s="311">
        <f t="shared" si="47"/>
        <v>0</v>
      </c>
      <c r="AL78" s="311">
        <f t="shared" si="47"/>
        <v>0</v>
      </c>
      <c r="AM78" s="311">
        <f t="shared" si="47"/>
        <v>0</v>
      </c>
      <c r="AN78" s="311">
        <f t="shared" si="47"/>
        <v>0</v>
      </c>
      <c r="AO78" s="311">
        <f t="shared" si="47"/>
        <v>0</v>
      </c>
      <c r="AP78" s="311">
        <f t="shared" si="47"/>
        <v>0</v>
      </c>
      <c r="AQ78" s="311">
        <f t="shared" si="47"/>
        <v>0</v>
      </c>
      <c r="AR78" s="311">
        <f t="shared" si="47"/>
        <v>0</v>
      </c>
      <c r="AS78" s="311">
        <f t="shared" si="47"/>
        <v>0</v>
      </c>
      <c r="AT78" s="311">
        <f t="shared" si="47"/>
        <v>0</v>
      </c>
      <c r="AU78" s="311">
        <f t="shared" si="47"/>
        <v>0</v>
      </c>
      <c r="AV78" s="311">
        <f t="shared" si="47"/>
        <v>0</v>
      </c>
      <c r="AW78" s="311">
        <f t="shared" si="47"/>
        <v>0</v>
      </c>
      <c r="AX78" s="311">
        <f t="shared" si="47"/>
        <v>0</v>
      </c>
      <c r="AY78" s="311">
        <f t="shared" si="47"/>
        <v>0</v>
      </c>
      <c r="AZ78" s="311">
        <f t="shared" si="47"/>
        <v>0</v>
      </c>
      <c r="BA78" s="311">
        <f t="shared" si="47"/>
        <v>0</v>
      </c>
      <c r="BB78" s="311">
        <f t="shared" si="47"/>
        <v>0</v>
      </c>
      <c r="BC78" s="311">
        <f t="shared" si="47"/>
        <v>0</v>
      </c>
      <c r="BD78" s="311">
        <f t="shared" si="47"/>
        <v>0</v>
      </c>
      <c r="BE78" s="311">
        <f t="shared" si="47"/>
        <v>0</v>
      </c>
      <c r="BF78" s="311">
        <f t="shared" si="47"/>
        <v>0</v>
      </c>
      <c r="BG78" s="311">
        <f t="shared" si="47"/>
        <v>0</v>
      </c>
      <c r="BH78" s="311">
        <f t="shared" si="47"/>
        <v>0</v>
      </c>
      <c r="BI78" s="311">
        <f t="shared" si="47"/>
        <v>0</v>
      </c>
      <c r="BJ78" s="311">
        <f t="shared" si="47"/>
        <v>0</v>
      </c>
      <c r="BK78" s="311">
        <f t="shared" si="47"/>
        <v>0</v>
      </c>
      <c r="BL78" s="311">
        <f t="shared" si="47"/>
        <v>0</v>
      </c>
      <c r="BM78" s="311">
        <f t="shared" si="47"/>
        <v>0</v>
      </c>
      <c r="BN78" s="311">
        <f t="shared" si="47"/>
        <v>0</v>
      </c>
      <c r="BO78" s="311">
        <f t="shared" si="47"/>
        <v>0</v>
      </c>
      <c r="BP78" s="311">
        <f t="shared" si="47"/>
        <v>0</v>
      </c>
      <c r="BQ78" s="311">
        <f t="shared" si="47"/>
        <v>0</v>
      </c>
      <c r="BR78" s="311">
        <f t="shared" si="47"/>
        <v>0</v>
      </c>
      <c r="BS78" s="311">
        <f t="shared" si="47"/>
        <v>0</v>
      </c>
      <c r="BT78" s="311">
        <f t="shared" si="47"/>
        <v>0</v>
      </c>
      <c r="BU78" s="311">
        <f t="shared" si="47"/>
        <v>0</v>
      </c>
      <c r="BV78" s="311">
        <f t="shared" si="47"/>
        <v>0</v>
      </c>
      <c r="BW78" s="311">
        <f t="shared" si="47"/>
        <v>0</v>
      </c>
      <c r="BX78" s="311">
        <f t="shared" si="47"/>
        <v>0</v>
      </c>
      <c r="BY78" s="311">
        <f t="shared" si="47"/>
        <v>0</v>
      </c>
      <c r="BZ78" s="311">
        <f t="shared" si="47"/>
        <v>0</v>
      </c>
      <c r="CA78" s="311">
        <f t="shared" si="47"/>
        <v>0</v>
      </c>
      <c r="CB78" s="311">
        <f t="shared" si="47"/>
        <v>0</v>
      </c>
      <c r="CC78" s="311">
        <f t="shared" si="47"/>
        <v>0</v>
      </c>
      <c r="CD78" s="311">
        <f t="shared" si="47"/>
        <v>0</v>
      </c>
      <c r="CE78" s="311">
        <f t="shared" si="47"/>
        <v>0</v>
      </c>
      <c r="CF78" s="311">
        <f t="shared" si="47"/>
        <v>0</v>
      </c>
      <c r="CG78" s="311">
        <f t="shared" si="47"/>
        <v>0</v>
      </c>
      <c r="CH78" s="311">
        <f t="shared" si="47"/>
        <v>0</v>
      </c>
      <c r="CI78" s="311">
        <f t="shared" si="47"/>
        <v>0</v>
      </c>
      <c r="CJ78" s="311">
        <f t="shared" si="47"/>
        <v>0</v>
      </c>
      <c r="CK78" s="311">
        <f t="shared" si="47"/>
        <v>0</v>
      </c>
    </row>
    <row r="79" spans="1:89">
      <c r="A79" s="326" t="s">
        <v>148</v>
      </c>
      <c r="O79" s="100"/>
      <c r="P79" s="100"/>
      <c r="Q79" s="100"/>
      <c r="R79" s="100"/>
      <c r="S79" s="100"/>
      <c r="T79" s="107">
        <v>53</v>
      </c>
      <c r="X79" s="254">
        <f>SUM(AA79:CK79)</f>
        <v>18873542.548385367</v>
      </c>
      <c r="Z79" s="14"/>
      <c r="AA79" s="311">
        <f>AA69+AA75</f>
        <v>0</v>
      </c>
      <c r="AB79" s="311">
        <f t="shared" ref="AB79:CK79" si="48">AB69+AB75</f>
        <v>512425.43247145257</v>
      </c>
      <c r="AC79" s="311">
        <f t="shared" si="48"/>
        <v>3441718.0862541073</v>
      </c>
      <c r="AD79" s="311">
        <f t="shared" si="48"/>
        <v>3990569.5520268022</v>
      </c>
      <c r="AE79" s="311">
        <f t="shared" si="48"/>
        <v>4287504.3197298944</v>
      </c>
      <c r="AF79" s="311">
        <f t="shared" si="48"/>
        <v>6641325.1579031087</v>
      </c>
      <c r="AG79" s="311">
        <f t="shared" si="48"/>
        <v>0</v>
      </c>
      <c r="AH79" s="311">
        <f t="shared" si="48"/>
        <v>0</v>
      </c>
      <c r="AI79" s="311">
        <f t="shared" si="48"/>
        <v>0</v>
      </c>
      <c r="AJ79" s="311">
        <f t="shared" si="48"/>
        <v>0</v>
      </c>
      <c r="AK79" s="311">
        <f t="shared" si="48"/>
        <v>0</v>
      </c>
      <c r="AL79" s="311">
        <f t="shared" si="48"/>
        <v>0</v>
      </c>
      <c r="AM79" s="311">
        <f t="shared" si="48"/>
        <v>0</v>
      </c>
      <c r="AN79" s="311">
        <f t="shared" si="48"/>
        <v>0</v>
      </c>
      <c r="AO79" s="311">
        <f t="shared" si="48"/>
        <v>0</v>
      </c>
      <c r="AP79" s="311">
        <f t="shared" si="48"/>
        <v>0</v>
      </c>
      <c r="AQ79" s="311">
        <f t="shared" si="48"/>
        <v>0</v>
      </c>
      <c r="AR79" s="311">
        <f t="shared" si="48"/>
        <v>0</v>
      </c>
      <c r="AS79" s="311">
        <f t="shared" si="48"/>
        <v>0</v>
      </c>
      <c r="AT79" s="311">
        <f t="shared" si="48"/>
        <v>0</v>
      </c>
      <c r="AU79" s="311">
        <f t="shared" si="48"/>
        <v>0</v>
      </c>
      <c r="AV79" s="311">
        <f t="shared" si="48"/>
        <v>0</v>
      </c>
      <c r="AW79" s="311">
        <f t="shared" si="48"/>
        <v>0</v>
      </c>
      <c r="AX79" s="311">
        <f t="shared" si="48"/>
        <v>0</v>
      </c>
      <c r="AY79" s="311">
        <f t="shared" si="48"/>
        <v>0</v>
      </c>
      <c r="AZ79" s="311">
        <f t="shared" si="48"/>
        <v>0</v>
      </c>
      <c r="BA79" s="311">
        <f t="shared" si="48"/>
        <v>0</v>
      </c>
      <c r="BB79" s="311">
        <f t="shared" si="48"/>
        <v>0</v>
      </c>
      <c r="BC79" s="311">
        <f t="shared" si="48"/>
        <v>0</v>
      </c>
      <c r="BD79" s="311">
        <f t="shared" si="48"/>
        <v>0</v>
      </c>
      <c r="BE79" s="311">
        <f t="shared" si="48"/>
        <v>0</v>
      </c>
      <c r="BF79" s="311">
        <f t="shared" si="48"/>
        <v>0</v>
      </c>
      <c r="BG79" s="311">
        <f t="shared" si="48"/>
        <v>0</v>
      </c>
      <c r="BH79" s="311">
        <f t="shared" si="48"/>
        <v>0</v>
      </c>
      <c r="BI79" s="311">
        <f t="shared" si="48"/>
        <v>0</v>
      </c>
      <c r="BJ79" s="311">
        <f t="shared" si="48"/>
        <v>0</v>
      </c>
      <c r="BK79" s="311">
        <f t="shared" si="48"/>
        <v>0</v>
      </c>
      <c r="BL79" s="311">
        <f t="shared" si="48"/>
        <v>0</v>
      </c>
      <c r="BM79" s="311">
        <f t="shared" si="48"/>
        <v>0</v>
      </c>
      <c r="BN79" s="311">
        <f t="shared" si="48"/>
        <v>0</v>
      </c>
      <c r="BO79" s="311">
        <f t="shared" si="48"/>
        <v>0</v>
      </c>
      <c r="BP79" s="311">
        <f t="shared" si="48"/>
        <v>0</v>
      </c>
      <c r="BQ79" s="311">
        <f t="shared" si="48"/>
        <v>0</v>
      </c>
      <c r="BR79" s="311">
        <f t="shared" si="48"/>
        <v>0</v>
      </c>
      <c r="BS79" s="311">
        <f t="shared" si="48"/>
        <v>0</v>
      </c>
      <c r="BT79" s="311">
        <f t="shared" si="48"/>
        <v>0</v>
      </c>
      <c r="BU79" s="311">
        <f t="shared" si="48"/>
        <v>0</v>
      </c>
      <c r="BV79" s="311">
        <f t="shared" si="48"/>
        <v>0</v>
      </c>
      <c r="BW79" s="311">
        <f t="shared" si="48"/>
        <v>0</v>
      </c>
      <c r="BX79" s="311">
        <f t="shared" si="48"/>
        <v>0</v>
      </c>
      <c r="BY79" s="311">
        <f t="shared" si="48"/>
        <v>0</v>
      </c>
      <c r="BZ79" s="311">
        <f t="shared" si="48"/>
        <v>0</v>
      </c>
      <c r="CA79" s="311">
        <f t="shared" si="48"/>
        <v>0</v>
      </c>
      <c r="CB79" s="311">
        <f t="shared" si="48"/>
        <v>0</v>
      </c>
      <c r="CC79" s="311">
        <f t="shared" si="48"/>
        <v>0</v>
      </c>
      <c r="CD79" s="311">
        <f t="shared" si="48"/>
        <v>0</v>
      </c>
      <c r="CE79" s="311">
        <f t="shared" si="48"/>
        <v>0</v>
      </c>
      <c r="CF79" s="311">
        <f t="shared" si="48"/>
        <v>0</v>
      </c>
      <c r="CG79" s="311">
        <f t="shared" si="48"/>
        <v>0</v>
      </c>
      <c r="CH79" s="311">
        <f t="shared" si="48"/>
        <v>0</v>
      </c>
      <c r="CI79" s="311">
        <f t="shared" si="48"/>
        <v>0</v>
      </c>
      <c r="CJ79" s="311">
        <f t="shared" si="48"/>
        <v>0</v>
      </c>
      <c r="CK79" s="311">
        <f t="shared" si="48"/>
        <v>0</v>
      </c>
    </row>
    <row r="80" spans="1:89" ht="5.25" customHeight="1">
      <c r="A80" s="99"/>
      <c r="B80" s="7"/>
      <c r="C80" s="7"/>
      <c r="D80" s="7"/>
      <c r="E80" s="7"/>
      <c r="F80" s="7"/>
      <c r="G80" s="7"/>
      <c r="H80" s="7"/>
      <c r="I80" s="7"/>
      <c r="J80" s="7"/>
      <c r="K80" s="7"/>
      <c r="L80" s="7"/>
      <c r="M80" s="7"/>
      <c r="N80" s="7"/>
      <c r="O80" s="110"/>
      <c r="P80" s="110"/>
      <c r="Q80" s="110"/>
      <c r="R80" s="110"/>
      <c r="S80" s="110"/>
      <c r="T80" s="107">
        <v>52</v>
      </c>
      <c r="U80" s="7"/>
      <c r="V80" s="38"/>
      <c r="W80" s="33"/>
      <c r="X80" s="60"/>
      <c r="Z80" s="14"/>
    </row>
    <row r="81" spans="1:89">
      <c r="A81" s="327" t="s">
        <v>162</v>
      </c>
    </row>
    <row r="82" spans="1:89">
      <c r="A82" s="326" t="s">
        <v>163</v>
      </c>
      <c r="X82" s="254">
        <f>SUM(AA82:CK82)</f>
        <v>697408.32171755156</v>
      </c>
      <c r="AA82" s="311">
        <f>AA64+AA78</f>
        <v>-50250.000008404008</v>
      </c>
      <c r="AB82" s="311">
        <f t="shared" ref="AB82:CK82" si="49">AB64+AB78</f>
        <v>-69823.985534082691</v>
      </c>
      <c r="AC82" s="311">
        <f t="shared" si="49"/>
        <v>34764.829154081897</v>
      </c>
      <c r="AD82" s="311">
        <f t="shared" si="49"/>
        <v>40308.78335380608</v>
      </c>
      <c r="AE82" s="311">
        <f t="shared" si="49"/>
        <v>43308.124441716107</v>
      </c>
      <c r="AF82" s="311">
        <f t="shared" si="49"/>
        <v>699100.57031043421</v>
      </c>
      <c r="AG82" s="311">
        <f t="shared" si="49"/>
        <v>0</v>
      </c>
      <c r="AH82" s="311">
        <f t="shared" si="49"/>
        <v>0</v>
      </c>
      <c r="AI82" s="311">
        <f t="shared" si="49"/>
        <v>0</v>
      </c>
      <c r="AJ82" s="311">
        <f t="shared" si="49"/>
        <v>0</v>
      </c>
      <c r="AK82" s="311">
        <f t="shared" si="49"/>
        <v>0</v>
      </c>
      <c r="AL82" s="311">
        <f t="shared" si="49"/>
        <v>0</v>
      </c>
      <c r="AM82" s="311">
        <f t="shared" si="49"/>
        <v>0</v>
      </c>
      <c r="AN82" s="311">
        <f t="shared" si="49"/>
        <v>0</v>
      </c>
      <c r="AO82" s="311">
        <f t="shared" si="49"/>
        <v>0</v>
      </c>
      <c r="AP82" s="311">
        <f t="shared" si="49"/>
        <v>0</v>
      </c>
      <c r="AQ82" s="311">
        <f t="shared" si="49"/>
        <v>0</v>
      </c>
      <c r="AR82" s="311">
        <f t="shared" si="49"/>
        <v>0</v>
      </c>
      <c r="AS82" s="311">
        <f t="shared" si="49"/>
        <v>0</v>
      </c>
      <c r="AT82" s="311">
        <f t="shared" si="49"/>
        <v>0</v>
      </c>
      <c r="AU82" s="311">
        <f t="shared" si="49"/>
        <v>0</v>
      </c>
      <c r="AV82" s="311">
        <f t="shared" si="49"/>
        <v>0</v>
      </c>
      <c r="AW82" s="311">
        <f t="shared" si="49"/>
        <v>0</v>
      </c>
      <c r="AX82" s="311">
        <f t="shared" si="49"/>
        <v>0</v>
      </c>
      <c r="AY82" s="311">
        <f t="shared" si="49"/>
        <v>0</v>
      </c>
      <c r="AZ82" s="311">
        <f t="shared" si="49"/>
        <v>0</v>
      </c>
      <c r="BA82" s="311">
        <f t="shared" si="49"/>
        <v>0</v>
      </c>
      <c r="BB82" s="311">
        <f t="shared" si="49"/>
        <v>0</v>
      </c>
      <c r="BC82" s="311">
        <f t="shared" si="49"/>
        <v>0</v>
      </c>
      <c r="BD82" s="311">
        <f t="shared" si="49"/>
        <v>0</v>
      </c>
      <c r="BE82" s="311">
        <f t="shared" si="49"/>
        <v>0</v>
      </c>
      <c r="BF82" s="311">
        <f t="shared" si="49"/>
        <v>0</v>
      </c>
      <c r="BG82" s="311">
        <f t="shared" si="49"/>
        <v>0</v>
      </c>
      <c r="BH82" s="311">
        <f t="shared" si="49"/>
        <v>0</v>
      </c>
      <c r="BI82" s="311">
        <f t="shared" si="49"/>
        <v>0</v>
      </c>
      <c r="BJ82" s="311">
        <f t="shared" si="49"/>
        <v>0</v>
      </c>
      <c r="BK82" s="311">
        <f t="shared" si="49"/>
        <v>0</v>
      </c>
      <c r="BL82" s="311">
        <f t="shared" si="49"/>
        <v>0</v>
      </c>
      <c r="BM82" s="311">
        <f t="shared" si="49"/>
        <v>0</v>
      </c>
      <c r="BN82" s="311">
        <f t="shared" si="49"/>
        <v>0</v>
      </c>
      <c r="BO82" s="311">
        <f t="shared" si="49"/>
        <v>0</v>
      </c>
      <c r="BP82" s="311">
        <f t="shared" si="49"/>
        <v>0</v>
      </c>
      <c r="BQ82" s="311">
        <f t="shared" si="49"/>
        <v>0</v>
      </c>
      <c r="BR82" s="311">
        <f t="shared" si="49"/>
        <v>0</v>
      </c>
      <c r="BS82" s="311">
        <f t="shared" si="49"/>
        <v>0</v>
      </c>
      <c r="BT82" s="311">
        <f t="shared" si="49"/>
        <v>0</v>
      </c>
      <c r="BU82" s="311">
        <f t="shared" si="49"/>
        <v>0</v>
      </c>
      <c r="BV82" s="311">
        <f t="shared" si="49"/>
        <v>0</v>
      </c>
      <c r="BW82" s="311">
        <f t="shared" si="49"/>
        <v>0</v>
      </c>
      <c r="BX82" s="311">
        <f t="shared" si="49"/>
        <v>0</v>
      </c>
      <c r="BY82" s="311">
        <f t="shared" si="49"/>
        <v>0</v>
      </c>
      <c r="BZ82" s="311">
        <f t="shared" si="49"/>
        <v>0</v>
      </c>
      <c r="CA82" s="311">
        <f t="shared" si="49"/>
        <v>0</v>
      </c>
      <c r="CB82" s="311">
        <f t="shared" si="49"/>
        <v>0</v>
      </c>
      <c r="CC82" s="311">
        <f t="shared" si="49"/>
        <v>0</v>
      </c>
      <c r="CD82" s="311">
        <f t="shared" si="49"/>
        <v>0</v>
      </c>
      <c r="CE82" s="311">
        <f t="shared" si="49"/>
        <v>0</v>
      </c>
      <c r="CF82" s="311">
        <f t="shared" si="49"/>
        <v>0</v>
      </c>
      <c r="CG82" s="311">
        <f t="shared" si="49"/>
        <v>0</v>
      </c>
      <c r="CH82" s="311">
        <f t="shared" si="49"/>
        <v>0</v>
      </c>
      <c r="CI82" s="311">
        <f t="shared" si="49"/>
        <v>0</v>
      </c>
      <c r="CJ82" s="311">
        <f t="shared" si="49"/>
        <v>0</v>
      </c>
      <c r="CK82" s="311">
        <f t="shared" si="49"/>
        <v>0</v>
      </c>
    </row>
    <row r="83" spans="1:89">
      <c r="A83" s="326" t="s">
        <v>164</v>
      </c>
      <c r="X83" s="254">
        <f>SUM(AA83:CK83)</f>
        <v>6473792.5472077299</v>
      </c>
      <c r="AA83" s="311">
        <f>AA65+AA79</f>
        <v>-4974750.0008319961</v>
      </c>
      <c r="AB83" s="311">
        <f t="shared" ref="AB83:CK83" si="50">AB65+AB79</f>
        <v>-6912574.5678741867</v>
      </c>
      <c r="AC83" s="311">
        <f t="shared" si="50"/>
        <v>3441718.0862541073</v>
      </c>
      <c r="AD83" s="311">
        <f t="shared" si="50"/>
        <v>3990569.5520268022</v>
      </c>
      <c r="AE83" s="311">
        <f t="shared" si="50"/>
        <v>4287504.3197298944</v>
      </c>
      <c r="AF83" s="311">
        <f t="shared" si="50"/>
        <v>6641325.1579031087</v>
      </c>
      <c r="AG83" s="311">
        <f t="shared" si="50"/>
        <v>0</v>
      </c>
      <c r="AH83" s="311">
        <f t="shared" si="50"/>
        <v>0</v>
      </c>
      <c r="AI83" s="311">
        <f t="shared" si="50"/>
        <v>0</v>
      </c>
      <c r="AJ83" s="311">
        <f t="shared" si="50"/>
        <v>0</v>
      </c>
      <c r="AK83" s="311">
        <f t="shared" si="50"/>
        <v>0</v>
      </c>
      <c r="AL83" s="311">
        <f t="shared" si="50"/>
        <v>0</v>
      </c>
      <c r="AM83" s="311">
        <f t="shared" si="50"/>
        <v>0</v>
      </c>
      <c r="AN83" s="311">
        <f t="shared" si="50"/>
        <v>0</v>
      </c>
      <c r="AO83" s="311">
        <f t="shared" si="50"/>
        <v>0</v>
      </c>
      <c r="AP83" s="311">
        <f t="shared" si="50"/>
        <v>0</v>
      </c>
      <c r="AQ83" s="311">
        <f t="shared" si="50"/>
        <v>0</v>
      </c>
      <c r="AR83" s="311">
        <f t="shared" si="50"/>
        <v>0</v>
      </c>
      <c r="AS83" s="311">
        <f t="shared" si="50"/>
        <v>0</v>
      </c>
      <c r="AT83" s="311">
        <f t="shared" si="50"/>
        <v>0</v>
      </c>
      <c r="AU83" s="311">
        <f t="shared" si="50"/>
        <v>0</v>
      </c>
      <c r="AV83" s="311">
        <f t="shared" si="50"/>
        <v>0</v>
      </c>
      <c r="AW83" s="311">
        <f t="shared" si="50"/>
        <v>0</v>
      </c>
      <c r="AX83" s="311">
        <f t="shared" si="50"/>
        <v>0</v>
      </c>
      <c r="AY83" s="311">
        <f t="shared" si="50"/>
        <v>0</v>
      </c>
      <c r="AZ83" s="311">
        <f t="shared" si="50"/>
        <v>0</v>
      </c>
      <c r="BA83" s="311">
        <f t="shared" si="50"/>
        <v>0</v>
      </c>
      <c r="BB83" s="311">
        <f t="shared" si="50"/>
        <v>0</v>
      </c>
      <c r="BC83" s="311">
        <f t="shared" si="50"/>
        <v>0</v>
      </c>
      <c r="BD83" s="311">
        <f t="shared" si="50"/>
        <v>0</v>
      </c>
      <c r="BE83" s="311">
        <f t="shared" si="50"/>
        <v>0</v>
      </c>
      <c r="BF83" s="311">
        <f t="shared" si="50"/>
        <v>0</v>
      </c>
      <c r="BG83" s="311">
        <f t="shared" si="50"/>
        <v>0</v>
      </c>
      <c r="BH83" s="311">
        <f t="shared" si="50"/>
        <v>0</v>
      </c>
      <c r="BI83" s="311">
        <f t="shared" si="50"/>
        <v>0</v>
      </c>
      <c r="BJ83" s="311">
        <f t="shared" si="50"/>
        <v>0</v>
      </c>
      <c r="BK83" s="311">
        <f t="shared" si="50"/>
        <v>0</v>
      </c>
      <c r="BL83" s="311">
        <f t="shared" si="50"/>
        <v>0</v>
      </c>
      <c r="BM83" s="311">
        <f t="shared" si="50"/>
        <v>0</v>
      </c>
      <c r="BN83" s="311">
        <f t="shared" si="50"/>
        <v>0</v>
      </c>
      <c r="BO83" s="311">
        <f t="shared" si="50"/>
        <v>0</v>
      </c>
      <c r="BP83" s="311">
        <f t="shared" si="50"/>
        <v>0</v>
      </c>
      <c r="BQ83" s="311">
        <f t="shared" si="50"/>
        <v>0</v>
      </c>
      <c r="BR83" s="311">
        <f t="shared" si="50"/>
        <v>0</v>
      </c>
      <c r="BS83" s="311">
        <f t="shared" si="50"/>
        <v>0</v>
      </c>
      <c r="BT83" s="311">
        <f t="shared" si="50"/>
        <v>0</v>
      </c>
      <c r="BU83" s="311">
        <f t="shared" si="50"/>
        <v>0</v>
      </c>
      <c r="BV83" s="311">
        <f t="shared" si="50"/>
        <v>0</v>
      </c>
      <c r="BW83" s="311">
        <f t="shared" si="50"/>
        <v>0</v>
      </c>
      <c r="BX83" s="311">
        <f t="shared" si="50"/>
        <v>0</v>
      </c>
      <c r="BY83" s="311">
        <f t="shared" si="50"/>
        <v>0</v>
      </c>
      <c r="BZ83" s="311">
        <f t="shared" si="50"/>
        <v>0</v>
      </c>
      <c r="CA83" s="311">
        <f t="shared" si="50"/>
        <v>0</v>
      </c>
      <c r="CB83" s="311">
        <f t="shared" si="50"/>
        <v>0</v>
      </c>
      <c r="CC83" s="311">
        <f t="shared" si="50"/>
        <v>0</v>
      </c>
      <c r="CD83" s="311">
        <f t="shared" si="50"/>
        <v>0</v>
      </c>
      <c r="CE83" s="311">
        <f t="shared" si="50"/>
        <v>0</v>
      </c>
      <c r="CF83" s="311">
        <f t="shared" si="50"/>
        <v>0</v>
      </c>
      <c r="CG83" s="311">
        <f t="shared" si="50"/>
        <v>0</v>
      </c>
      <c r="CH83" s="311">
        <f t="shared" si="50"/>
        <v>0</v>
      </c>
      <c r="CI83" s="311">
        <f t="shared" si="50"/>
        <v>0</v>
      </c>
      <c r="CJ83" s="311">
        <f t="shared" si="50"/>
        <v>0</v>
      </c>
      <c r="CK83" s="311">
        <f t="shared" si="50"/>
        <v>0</v>
      </c>
    </row>
  </sheetData>
  <mergeCells count="2">
    <mergeCell ref="W16:W19"/>
    <mergeCell ref="Y16:Y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tabColor theme="4" tint="0.39997558519241921"/>
  </sheetPr>
  <dimension ref="A1:CK104"/>
  <sheetViews>
    <sheetView showGridLines="0" zoomScale="80" zoomScaleNormal="80" zoomScalePageLayoutView="80" workbookViewId="0">
      <pane xSplit="26" ySplit="19" topLeftCell="AA20" activePane="bottomRight" state="frozenSplit"/>
      <selection activeCell="W57" sqref="W57"/>
      <selection pane="topRight" activeCell="W57" sqref="W57"/>
      <selection pane="bottomLeft" activeCell="W57" sqref="W57"/>
      <selection pane="bottomRight" activeCell="A100" sqref="A100:XFD103"/>
    </sheetView>
  </sheetViews>
  <sheetFormatPr defaultColWidth="8.85546875" defaultRowHeight="15" outlineLevelRow="1" outlineLevelCol="1"/>
  <cols>
    <col min="1" max="1" width="52.85546875" style="6" customWidth="1"/>
    <col min="2" max="19" width="4.42578125" style="6" hidden="1" customWidth="1" outlineLevel="1"/>
    <col min="20" max="20" width="4.42578125" style="50" hidden="1" customWidth="1" outlineLevel="1"/>
    <col min="21" max="21" width="6.42578125" style="6" hidden="1" customWidth="1" outlineLevel="1"/>
    <col min="22" max="22" width="6.42578125" style="6" bestFit="1" customWidth="1" collapsed="1"/>
    <col min="23" max="23" width="15.7109375" style="6" customWidth="1"/>
    <col min="24" max="24" width="19" style="60" customWidth="1"/>
    <col min="25" max="25" width="11.28515625" style="29" customWidth="1"/>
    <col min="26" max="26" width="1.7109375" style="29" customWidth="1"/>
    <col min="27" max="89" width="15.7109375" style="6" customWidth="1"/>
    <col min="90" max="16384" width="8.85546875" style="6"/>
  </cols>
  <sheetData>
    <row r="1" spans="1:89" s="277" customFormat="1" ht="21">
      <c r="A1" s="276" t="s">
        <v>71</v>
      </c>
      <c r="C1" s="278"/>
      <c r="E1" s="278"/>
      <c r="T1" s="279"/>
      <c r="X1" s="280"/>
      <c r="Y1" s="281"/>
      <c r="Z1" s="281"/>
      <c r="AA1" s="6"/>
      <c r="AB1" s="6"/>
      <c r="AC1" s="6"/>
      <c r="AD1" s="6"/>
      <c r="AE1" s="6"/>
      <c r="AF1" s="6"/>
      <c r="AG1" s="6"/>
      <c r="AH1" s="6"/>
      <c r="AI1" s="6"/>
      <c r="AJ1" s="6"/>
    </row>
    <row r="2" spans="1:89" s="267" customFormat="1" ht="18.75">
      <c r="A2" s="184" t="s">
        <v>72</v>
      </c>
      <c r="C2" s="268"/>
      <c r="E2" s="268"/>
      <c r="T2" s="269"/>
      <c r="X2" s="270"/>
      <c r="Y2" s="271"/>
      <c r="Z2" s="271"/>
      <c r="AA2" s="6"/>
      <c r="AB2" s="6"/>
      <c r="AC2" s="6"/>
      <c r="AD2" s="6"/>
      <c r="AE2" s="6"/>
      <c r="AF2" s="6"/>
      <c r="AG2" s="6"/>
      <c r="AH2" s="6"/>
      <c r="AI2" s="6"/>
      <c r="AJ2" s="6"/>
    </row>
    <row r="3" spans="1:89" s="263" customFormat="1" ht="15.75">
      <c r="A3" s="272" t="s">
        <v>70</v>
      </c>
      <c r="C3" s="273"/>
      <c r="E3" s="273"/>
      <c r="T3" s="264"/>
      <c r="X3" s="265"/>
      <c r="Y3" s="266"/>
      <c r="Z3" s="266"/>
      <c r="AA3" s="6"/>
      <c r="AB3" s="6"/>
      <c r="AC3" s="6"/>
      <c r="AD3" s="6"/>
      <c r="AE3" s="6"/>
      <c r="AF3" s="6"/>
      <c r="AG3" s="6"/>
      <c r="AH3" s="6"/>
      <c r="AI3" s="6"/>
      <c r="AJ3" s="6"/>
    </row>
    <row r="4" spans="1:89">
      <c r="A4" s="48" t="s">
        <v>101</v>
      </c>
      <c r="C4" s="1"/>
      <c r="E4" s="1"/>
      <c r="AK4" s="364"/>
      <c r="AL4" s="364"/>
      <c r="AM4" s="364"/>
      <c r="AN4" s="364"/>
      <c r="AO4" s="364"/>
      <c r="AP4" s="364"/>
      <c r="AQ4" s="364"/>
      <c r="AR4" s="364"/>
      <c r="AS4" s="364"/>
      <c r="AT4" s="364"/>
      <c r="AU4" s="364"/>
    </row>
    <row r="5" spans="1:89">
      <c r="C5" s="1"/>
      <c r="E5" s="1"/>
      <c r="AK5" s="364"/>
      <c r="AL5" s="364"/>
      <c r="AM5" s="364"/>
      <c r="AN5" s="364"/>
      <c r="AO5" s="364"/>
      <c r="AP5" s="364"/>
      <c r="AQ5" s="364"/>
      <c r="AR5" s="364"/>
      <c r="AS5" s="364"/>
      <c r="AT5" s="364"/>
      <c r="AU5" s="364"/>
    </row>
    <row r="6" spans="1:89">
      <c r="A6" s="69"/>
      <c r="T6" s="6"/>
      <c r="V6" s="13"/>
      <c r="AH6" s="365"/>
      <c r="AI6" s="365"/>
      <c r="AJ6" s="365"/>
      <c r="AK6" s="365"/>
      <c r="AL6" s="365"/>
      <c r="AM6" s="365"/>
      <c r="AN6" s="365"/>
      <c r="AO6" s="365"/>
      <c r="AP6" s="365"/>
      <c r="AQ6" s="365"/>
      <c r="AR6" s="365"/>
      <c r="AS6" s="365"/>
      <c r="AT6" s="365"/>
      <c r="AU6" s="365"/>
    </row>
    <row r="7" spans="1:89">
      <c r="A7" s="171" t="s">
        <v>107</v>
      </c>
      <c r="B7" s="172"/>
      <c r="C7" s="172"/>
      <c r="D7" s="172"/>
      <c r="E7" s="172"/>
      <c r="F7" s="172"/>
      <c r="G7" s="172"/>
      <c r="H7" s="172"/>
      <c r="I7" s="172"/>
      <c r="J7" s="172"/>
      <c r="K7" s="172"/>
      <c r="L7" s="172"/>
      <c r="M7" s="172"/>
      <c r="N7" s="172"/>
      <c r="O7" s="172"/>
      <c r="P7" s="172"/>
      <c r="Q7" s="172"/>
      <c r="R7" s="173"/>
      <c r="S7" s="173"/>
      <c r="T7" s="173"/>
      <c r="U7" s="172"/>
      <c r="V7" s="174"/>
      <c r="W7" s="175"/>
      <c r="X7" s="174"/>
      <c r="Y7" s="174"/>
      <c r="Z7" s="174"/>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row>
    <row r="8" spans="1:89" s="5" customFormat="1" outlineLevel="1">
      <c r="A8" s="6" t="s">
        <v>91</v>
      </c>
      <c r="R8" s="66"/>
      <c r="S8" s="66"/>
      <c r="T8" s="66"/>
      <c r="V8" s="13"/>
      <c r="X8" s="209">
        <f ca="1">XIRR(OFFSET($AA$78,,YEAR_ACQUIRE_A-$AA$19):$CK$78,OFFSET($AA$18,,YEAR_ACQUIRE_A-$AA$19):$CK$18)</f>
        <v>0.10000650286674498</v>
      </c>
      <c r="Y8" s="34"/>
      <c r="Z8" s="34"/>
      <c r="AI8" s="363"/>
      <c r="AJ8" s="363"/>
      <c r="AK8" s="363"/>
      <c r="AL8" s="363"/>
      <c r="AM8" s="363"/>
    </row>
    <row r="9" spans="1:89" s="5" customFormat="1" outlineLevel="1">
      <c r="A9" s="6" t="s">
        <v>92</v>
      </c>
      <c r="R9" s="66"/>
      <c r="S9" s="66"/>
      <c r="T9" s="66"/>
      <c r="V9" s="13"/>
      <c r="X9" s="209">
        <f ca="1">XIRR(OFFSET($AA$94,,YEAR_ACQUIRE_A-$AA$19):$CK$94,OFFSET($AA$18,,YEAR_ACQUIRE_A-$AA$19):$CK$18)</f>
        <v>0.29954906105995183</v>
      </c>
      <c r="Y9" s="34"/>
      <c r="Z9" s="34"/>
    </row>
    <row r="10" spans="1:89" s="5" customFormat="1" outlineLevel="1">
      <c r="A10" s="5" t="s">
        <v>16</v>
      </c>
      <c r="S10" s="66"/>
      <c r="U10" s="66">
        <f>$T$94</f>
        <v>51</v>
      </c>
      <c r="V10" s="13"/>
      <c r="X10" s="212">
        <f>PROJECTVALUE_A</f>
        <v>9999999.9999866001</v>
      </c>
      <c r="Y10" s="34"/>
      <c r="Z10" s="34"/>
    </row>
    <row r="11" spans="1:89" s="5" customFormat="1" outlineLevel="1">
      <c r="A11" s="5" t="s">
        <v>17</v>
      </c>
      <c r="R11" s="66"/>
      <c r="S11" s="66"/>
      <c r="T11" s="66"/>
      <c r="V11" s="13"/>
      <c r="X11" s="212">
        <f>$X$59</f>
        <v>17215906.101191152</v>
      </c>
      <c r="Y11" s="34"/>
      <c r="Z11" s="34"/>
      <c r="AB11" s="362"/>
    </row>
    <row r="12" spans="1:89" s="5" customFormat="1" outlineLevel="1">
      <c r="A12" s="5" t="s">
        <v>18</v>
      </c>
      <c r="R12" s="66"/>
      <c r="S12" s="66"/>
      <c r="T12" s="66"/>
      <c r="V12" s="13"/>
      <c r="X12" s="212">
        <f>-SUMIF(AA94:CK94,"&lt;0",AA94:CK94)</f>
        <v>2499999.99999665</v>
      </c>
      <c r="Y12" s="34"/>
      <c r="Z12" s="34"/>
    </row>
    <row r="13" spans="1:89" s="5" customFormat="1" outlineLevel="1">
      <c r="A13" s="5" t="s">
        <v>19</v>
      </c>
      <c r="R13" s="66"/>
      <c r="S13" s="66"/>
      <c r="T13" s="66"/>
      <c r="V13" s="13"/>
      <c r="X13" s="212">
        <f>SUMIF(AA94:CK94,"&gt;0",AA94:CK94)</f>
        <v>5227152.9916843325</v>
      </c>
      <c r="Y13" s="34"/>
      <c r="Z13" s="34"/>
    </row>
    <row r="14" spans="1:89" s="5" customFormat="1" outlineLevel="1">
      <c r="A14" s="5" t="s">
        <v>20</v>
      </c>
      <c r="R14" s="66"/>
      <c r="S14" s="66"/>
      <c r="T14" s="66"/>
      <c r="V14" s="13"/>
      <c r="X14" s="211">
        <f>X13/X12</f>
        <v>2.0908611966765349</v>
      </c>
      <c r="Y14" s="34"/>
      <c r="Z14" s="34"/>
    </row>
    <row r="15" spans="1:89" s="5" customFormat="1" outlineLevel="1">
      <c r="A15" s="5" t="s">
        <v>21</v>
      </c>
      <c r="R15" s="66"/>
      <c r="S15" s="66"/>
      <c r="T15" s="66"/>
      <c r="V15" s="13"/>
      <c r="X15" s="212">
        <f>MAX($AA96:$CK96)</f>
        <v>2499999.99999665</v>
      </c>
      <c r="Y15" s="34"/>
      <c r="Z15" s="34"/>
      <c r="AB15" s="10"/>
    </row>
    <row r="16" spans="1:89" s="45" customFormat="1" ht="15" customHeight="1">
      <c r="A16" s="154" t="s">
        <v>7</v>
      </c>
      <c r="B16" s="155"/>
      <c r="C16" s="155"/>
      <c r="D16" s="155"/>
      <c r="E16" s="155"/>
      <c r="F16" s="155"/>
      <c r="G16" s="155"/>
      <c r="H16" s="155"/>
      <c r="I16" s="155"/>
      <c r="J16" s="155"/>
      <c r="K16" s="155"/>
      <c r="L16" s="155"/>
      <c r="M16" s="155"/>
      <c r="N16" s="155"/>
      <c r="O16" s="155"/>
      <c r="P16" s="155"/>
      <c r="Q16" s="155"/>
      <c r="R16" s="156"/>
      <c r="S16" s="156"/>
      <c r="T16" s="156">
        <v>1</v>
      </c>
      <c r="U16" s="157"/>
      <c r="V16" s="155" t="s">
        <v>5</v>
      </c>
      <c r="W16" s="445" t="s">
        <v>6</v>
      </c>
      <c r="X16" s="157" t="s">
        <v>0</v>
      </c>
      <c r="Y16" s="445" t="s">
        <v>11</v>
      </c>
      <c r="Z16" s="158"/>
      <c r="AA16" s="359">
        <f>IF(OR(AA$19&lt;YEAR_ACQUIRE_A,AA$19&gt;(YEAR_ACQUIRE_A+YEAR_PROJECTLENGTH_A)),"",
IF(AA$19=YEAR_ACQUIRE_A,0,#REF!+1))</f>
        <v>0</v>
      </c>
      <c r="AB16" s="159">
        <f t="shared" ref="AB16:BG16" si="0">IF(OR(AB$19&lt;YEAR_ACQUIRE_A,AB$19&gt;(YEAR_ACQUIRE_A+YEAR_PROJECTLENGTH_A)),"",
IF(AB$19=YEAR_ACQUIRE_A,0,AA16+1))</f>
        <v>1</v>
      </c>
      <c r="AC16" s="159">
        <f t="shared" si="0"/>
        <v>2</v>
      </c>
      <c r="AD16" s="159">
        <f t="shared" si="0"/>
        <v>3</v>
      </c>
      <c r="AE16" s="159">
        <f t="shared" si="0"/>
        <v>4</v>
      </c>
      <c r="AF16" s="159">
        <f t="shared" si="0"/>
        <v>5</v>
      </c>
      <c r="AG16" s="159" t="str">
        <f t="shared" si="0"/>
        <v/>
      </c>
      <c r="AH16" s="159" t="str">
        <f t="shared" si="0"/>
        <v/>
      </c>
      <c r="AI16" s="159" t="str">
        <f t="shared" si="0"/>
        <v/>
      </c>
      <c r="AJ16" s="159" t="str">
        <f t="shared" si="0"/>
        <v/>
      </c>
      <c r="AK16" s="159" t="str">
        <f t="shared" si="0"/>
        <v/>
      </c>
      <c r="AL16" s="159" t="str">
        <f t="shared" si="0"/>
        <v/>
      </c>
      <c r="AM16" s="159" t="str">
        <f t="shared" si="0"/>
        <v/>
      </c>
      <c r="AN16" s="159" t="str">
        <f t="shared" si="0"/>
        <v/>
      </c>
      <c r="AO16" s="159" t="str">
        <f t="shared" si="0"/>
        <v/>
      </c>
      <c r="AP16" s="159" t="str">
        <f t="shared" si="0"/>
        <v/>
      </c>
      <c r="AQ16" s="159" t="str">
        <f t="shared" si="0"/>
        <v/>
      </c>
      <c r="AR16" s="159" t="str">
        <f t="shared" si="0"/>
        <v/>
      </c>
      <c r="AS16" s="159" t="str">
        <f t="shared" si="0"/>
        <v/>
      </c>
      <c r="AT16" s="159" t="str">
        <f t="shared" si="0"/>
        <v/>
      </c>
      <c r="AU16" s="159" t="str">
        <f t="shared" si="0"/>
        <v/>
      </c>
      <c r="AV16" s="159" t="str">
        <f t="shared" si="0"/>
        <v/>
      </c>
      <c r="AW16" s="159" t="str">
        <f t="shared" si="0"/>
        <v/>
      </c>
      <c r="AX16" s="159" t="str">
        <f t="shared" si="0"/>
        <v/>
      </c>
      <c r="AY16" s="159" t="str">
        <f t="shared" si="0"/>
        <v/>
      </c>
      <c r="AZ16" s="159" t="str">
        <f t="shared" si="0"/>
        <v/>
      </c>
      <c r="BA16" s="159" t="str">
        <f t="shared" si="0"/>
        <v/>
      </c>
      <c r="BB16" s="159" t="str">
        <f t="shared" si="0"/>
        <v/>
      </c>
      <c r="BC16" s="159" t="str">
        <f t="shared" si="0"/>
        <v/>
      </c>
      <c r="BD16" s="159" t="str">
        <f t="shared" si="0"/>
        <v/>
      </c>
      <c r="BE16" s="159" t="str">
        <f t="shared" si="0"/>
        <v/>
      </c>
      <c r="BF16" s="159" t="str">
        <f t="shared" si="0"/>
        <v/>
      </c>
      <c r="BG16" s="159" t="str">
        <f t="shared" si="0"/>
        <v/>
      </c>
      <c r="BH16" s="159" t="str">
        <f t="shared" ref="BH16:CK16" si="1">IF(OR(BH$19&lt;YEAR_ACQUIRE_A,BH$19&gt;(YEAR_ACQUIRE_A+YEAR_PROJECTLENGTH_A)),"",
IF(BH$19=YEAR_ACQUIRE_A,0,BG16+1))</f>
        <v/>
      </c>
      <c r="BI16" s="159" t="str">
        <f t="shared" si="1"/>
        <v/>
      </c>
      <c r="BJ16" s="159" t="str">
        <f t="shared" si="1"/>
        <v/>
      </c>
      <c r="BK16" s="159" t="str">
        <f t="shared" si="1"/>
        <v/>
      </c>
      <c r="BL16" s="159" t="str">
        <f t="shared" si="1"/>
        <v/>
      </c>
      <c r="BM16" s="159" t="str">
        <f t="shared" si="1"/>
        <v/>
      </c>
      <c r="BN16" s="159" t="str">
        <f t="shared" si="1"/>
        <v/>
      </c>
      <c r="BO16" s="159" t="str">
        <f t="shared" si="1"/>
        <v/>
      </c>
      <c r="BP16" s="159" t="str">
        <f t="shared" si="1"/>
        <v/>
      </c>
      <c r="BQ16" s="159" t="str">
        <f t="shared" si="1"/>
        <v/>
      </c>
      <c r="BR16" s="159" t="str">
        <f t="shared" si="1"/>
        <v/>
      </c>
      <c r="BS16" s="159" t="str">
        <f t="shared" si="1"/>
        <v/>
      </c>
      <c r="BT16" s="159" t="str">
        <f t="shared" si="1"/>
        <v/>
      </c>
      <c r="BU16" s="159" t="str">
        <f t="shared" si="1"/>
        <v/>
      </c>
      <c r="BV16" s="159" t="str">
        <f t="shared" si="1"/>
        <v/>
      </c>
      <c r="BW16" s="159" t="str">
        <f t="shared" si="1"/>
        <v/>
      </c>
      <c r="BX16" s="159" t="str">
        <f t="shared" si="1"/>
        <v/>
      </c>
      <c r="BY16" s="159" t="str">
        <f t="shared" si="1"/>
        <v/>
      </c>
      <c r="BZ16" s="159" t="str">
        <f t="shared" si="1"/>
        <v/>
      </c>
      <c r="CA16" s="159" t="str">
        <f t="shared" si="1"/>
        <v/>
      </c>
      <c r="CB16" s="159" t="str">
        <f t="shared" si="1"/>
        <v/>
      </c>
      <c r="CC16" s="159" t="str">
        <f t="shared" si="1"/>
        <v/>
      </c>
      <c r="CD16" s="159" t="str">
        <f t="shared" si="1"/>
        <v/>
      </c>
      <c r="CE16" s="159" t="str">
        <f t="shared" si="1"/>
        <v/>
      </c>
      <c r="CF16" s="159" t="str">
        <f t="shared" si="1"/>
        <v/>
      </c>
      <c r="CG16" s="159" t="str">
        <f t="shared" si="1"/>
        <v/>
      </c>
      <c r="CH16" s="159" t="str">
        <f t="shared" si="1"/>
        <v/>
      </c>
      <c r="CI16" s="159" t="str">
        <f t="shared" si="1"/>
        <v/>
      </c>
      <c r="CJ16" s="159" t="str">
        <f t="shared" si="1"/>
        <v/>
      </c>
      <c r="CK16" s="159" t="str">
        <f t="shared" si="1"/>
        <v/>
      </c>
    </row>
    <row r="17" spans="1:89" s="45" customFormat="1" ht="15" customHeight="1">
      <c r="A17" s="160" t="s">
        <v>212</v>
      </c>
      <c r="B17" s="354"/>
      <c r="C17" s="354"/>
      <c r="D17" s="354"/>
      <c r="E17" s="354"/>
      <c r="F17" s="354"/>
      <c r="G17" s="354"/>
      <c r="H17" s="354"/>
      <c r="I17" s="354"/>
      <c r="J17" s="354"/>
      <c r="K17" s="354"/>
      <c r="L17" s="354"/>
      <c r="M17" s="354"/>
      <c r="N17" s="354"/>
      <c r="O17" s="354"/>
      <c r="P17" s="354"/>
      <c r="Q17" s="354"/>
      <c r="R17" s="355"/>
      <c r="S17" s="355"/>
      <c r="T17" s="355"/>
      <c r="U17" s="356"/>
      <c r="V17" s="354"/>
      <c r="W17" s="446"/>
      <c r="X17" s="356"/>
      <c r="Y17" s="446"/>
      <c r="Z17" s="357"/>
      <c r="AA17" s="358">
        <f t="shared" ref="AA17:BF17" si="2">IF(OR(AA$19&lt;YEAR_ACQUIRE_A,AA$19&gt;(YEAR_ACQUIRE_A+YEAR_MONITORINGLENGTH_A)),"",
IF(AA$19=YEAR_ACQUIRE_A,0,Z17+1))</f>
        <v>0</v>
      </c>
      <c r="AB17" s="360">
        <f t="shared" si="2"/>
        <v>1</v>
      </c>
      <c r="AC17" s="360">
        <f t="shared" si="2"/>
        <v>2</v>
      </c>
      <c r="AD17" s="360">
        <f t="shared" si="2"/>
        <v>3</v>
      </c>
      <c r="AE17" s="360">
        <f t="shared" si="2"/>
        <v>4</v>
      </c>
      <c r="AF17" s="360">
        <f t="shared" si="2"/>
        <v>5</v>
      </c>
      <c r="AG17" s="360">
        <f t="shared" si="2"/>
        <v>6</v>
      </c>
      <c r="AH17" s="360">
        <f t="shared" si="2"/>
        <v>7</v>
      </c>
      <c r="AI17" s="360">
        <f t="shared" si="2"/>
        <v>8</v>
      </c>
      <c r="AJ17" s="360">
        <f t="shared" si="2"/>
        <v>9</v>
      </c>
      <c r="AK17" s="360">
        <f t="shared" si="2"/>
        <v>10</v>
      </c>
      <c r="AL17" s="360">
        <f t="shared" si="2"/>
        <v>11</v>
      </c>
      <c r="AM17" s="360">
        <f t="shared" si="2"/>
        <v>12</v>
      </c>
      <c r="AN17" s="360">
        <f t="shared" si="2"/>
        <v>13</v>
      </c>
      <c r="AO17" s="360">
        <f t="shared" si="2"/>
        <v>14</v>
      </c>
      <c r="AP17" s="360">
        <f t="shared" si="2"/>
        <v>15</v>
      </c>
      <c r="AQ17" s="360">
        <f t="shared" si="2"/>
        <v>16</v>
      </c>
      <c r="AR17" s="360">
        <f t="shared" si="2"/>
        <v>17</v>
      </c>
      <c r="AS17" s="360">
        <f t="shared" si="2"/>
        <v>18</v>
      </c>
      <c r="AT17" s="360">
        <f t="shared" si="2"/>
        <v>19</v>
      </c>
      <c r="AU17" s="360">
        <f t="shared" si="2"/>
        <v>20</v>
      </c>
      <c r="AV17" s="360" t="str">
        <f t="shared" si="2"/>
        <v/>
      </c>
      <c r="AW17" s="360" t="str">
        <f t="shared" si="2"/>
        <v/>
      </c>
      <c r="AX17" s="360" t="str">
        <f t="shared" si="2"/>
        <v/>
      </c>
      <c r="AY17" s="360" t="str">
        <f t="shared" si="2"/>
        <v/>
      </c>
      <c r="AZ17" s="360" t="str">
        <f t="shared" si="2"/>
        <v/>
      </c>
      <c r="BA17" s="360" t="str">
        <f t="shared" si="2"/>
        <v/>
      </c>
      <c r="BB17" s="360" t="str">
        <f t="shared" si="2"/>
        <v/>
      </c>
      <c r="BC17" s="360" t="str">
        <f t="shared" si="2"/>
        <v/>
      </c>
      <c r="BD17" s="360" t="str">
        <f t="shared" si="2"/>
        <v/>
      </c>
      <c r="BE17" s="360" t="str">
        <f t="shared" si="2"/>
        <v/>
      </c>
      <c r="BF17" s="360" t="str">
        <f t="shared" si="2"/>
        <v/>
      </c>
      <c r="BG17" s="360" t="str">
        <f t="shared" ref="BG17:CK17" si="3">IF(OR(BG$19&lt;YEAR_ACQUIRE_A,BG$19&gt;(YEAR_ACQUIRE_A+YEAR_MONITORINGLENGTH_A)),"",
IF(BG$19=YEAR_ACQUIRE_A,0,BF17+1))</f>
        <v/>
      </c>
      <c r="BH17" s="360" t="str">
        <f t="shared" si="3"/>
        <v/>
      </c>
      <c r="BI17" s="360" t="str">
        <f t="shared" si="3"/>
        <v/>
      </c>
      <c r="BJ17" s="360" t="str">
        <f t="shared" si="3"/>
        <v/>
      </c>
      <c r="BK17" s="360" t="str">
        <f t="shared" si="3"/>
        <v/>
      </c>
      <c r="BL17" s="360" t="str">
        <f t="shared" si="3"/>
        <v/>
      </c>
      <c r="BM17" s="360" t="str">
        <f t="shared" si="3"/>
        <v/>
      </c>
      <c r="BN17" s="360" t="str">
        <f t="shared" si="3"/>
        <v/>
      </c>
      <c r="BO17" s="360" t="str">
        <f t="shared" si="3"/>
        <v/>
      </c>
      <c r="BP17" s="360" t="str">
        <f t="shared" si="3"/>
        <v/>
      </c>
      <c r="BQ17" s="360" t="str">
        <f t="shared" si="3"/>
        <v/>
      </c>
      <c r="BR17" s="360" t="str">
        <f t="shared" si="3"/>
        <v/>
      </c>
      <c r="BS17" s="360" t="str">
        <f t="shared" si="3"/>
        <v/>
      </c>
      <c r="BT17" s="360" t="str">
        <f t="shared" si="3"/>
        <v/>
      </c>
      <c r="BU17" s="360" t="str">
        <f t="shared" si="3"/>
        <v/>
      </c>
      <c r="BV17" s="360" t="str">
        <f t="shared" si="3"/>
        <v/>
      </c>
      <c r="BW17" s="360" t="str">
        <f t="shared" si="3"/>
        <v/>
      </c>
      <c r="BX17" s="360" t="str">
        <f t="shared" si="3"/>
        <v/>
      </c>
      <c r="BY17" s="360" t="str">
        <f t="shared" si="3"/>
        <v/>
      </c>
      <c r="BZ17" s="360" t="str">
        <f t="shared" si="3"/>
        <v/>
      </c>
      <c r="CA17" s="360" t="str">
        <f t="shared" si="3"/>
        <v/>
      </c>
      <c r="CB17" s="360" t="str">
        <f t="shared" si="3"/>
        <v/>
      </c>
      <c r="CC17" s="360" t="str">
        <f t="shared" si="3"/>
        <v/>
      </c>
      <c r="CD17" s="360" t="str">
        <f t="shared" si="3"/>
        <v/>
      </c>
      <c r="CE17" s="360" t="str">
        <f t="shared" si="3"/>
        <v/>
      </c>
      <c r="CF17" s="360" t="str">
        <f t="shared" si="3"/>
        <v/>
      </c>
      <c r="CG17" s="360" t="str">
        <f t="shared" si="3"/>
        <v/>
      </c>
      <c r="CH17" s="360" t="str">
        <f t="shared" si="3"/>
        <v/>
      </c>
      <c r="CI17" s="360" t="str">
        <f t="shared" si="3"/>
        <v/>
      </c>
      <c r="CJ17" s="360" t="str">
        <f t="shared" si="3"/>
        <v/>
      </c>
      <c r="CK17" s="360" t="str">
        <f t="shared" si="3"/>
        <v/>
      </c>
    </row>
    <row r="18" spans="1:89" s="13" customFormat="1" ht="15" customHeight="1">
      <c r="A18" s="160" t="s">
        <v>8</v>
      </c>
      <c r="B18" s="161"/>
      <c r="C18" s="161"/>
      <c r="D18" s="161"/>
      <c r="E18" s="161"/>
      <c r="F18" s="161"/>
      <c r="G18" s="161"/>
      <c r="H18" s="161"/>
      <c r="I18" s="161"/>
      <c r="J18" s="161"/>
      <c r="K18" s="161"/>
      <c r="L18" s="161"/>
      <c r="M18" s="161"/>
      <c r="N18" s="161"/>
      <c r="O18" s="161"/>
      <c r="P18" s="161"/>
      <c r="Q18" s="161"/>
      <c r="R18" s="162"/>
      <c r="S18" s="162"/>
      <c r="T18" s="162">
        <v>2</v>
      </c>
      <c r="U18" s="161"/>
      <c r="V18" s="161"/>
      <c r="W18" s="446"/>
      <c r="X18" s="161"/>
      <c r="Y18" s="446"/>
      <c r="Z18" s="164"/>
      <c r="AA18" s="165">
        <v>43465</v>
      </c>
      <c r="AB18" s="165">
        <v>43830</v>
      </c>
      <c r="AC18" s="165">
        <v>44196</v>
      </c>
      <c r="AD18" s="165">
        <v>44561</v>
      </c>
      <c r="AE18" s="165">
        <v>44926</v>
      </c>
      <c r="AF18" s="165">
        <v>45291</v>
      </c>
      <c r="AG18" s="165">
        <v>45657</v>
      </c>
      <c r="AH18" s="165">
        <v>46022</v>
      </c>
      <c r="AI18" s="165">
        <v>46387</v>
      </c>
      <c r="AJ18" s="165">
        <v>46752</v>
      </c>
      <c r="AK18" s="165">
        <v>47118</v>
      </c>
      <c r="AL18" s="165">
        <v>47483</v>
      </c>
      <c r="AM18" s="165">
        <v>47848</v>
      </c>
      <c r="AN18" s="165">
        <v>48213</v>
      </c>
      <c r="AO18" s="165">
        <v>48579</v>
      </c>
      <c r="AP18" s="165">
        <v>48944</v>
      </c>
      <c r="AQ18" s="165">
        <v>49309</v>
      </c>
      <c r="AR18" s="165">
        <v>49674</v>
      </c>
      <c r="AS18" s="165">
        <v>50040</v>
      </c>
      <c r="AT18" s="165">
        <v>50405</v>
      </c>
      <c r="AU18" s="165">
        <v>50770</v>
      </c>
      <c r="AV18" s="165">
        <v>51135</v>
      </c>
      <c r="AW18" s="165">
        <v>51501</v>
      </c>
      <c r="AX18" s="165">
        <v>51866</v>
      </c>
      <c r="AY18" s="165">
        <v>52231</v>
      </c>
      <c r="AZ18" s="165">
        <v>52596</v>
      </c>
      <c r="BA18" s="165">
        <v>52962</v>
      </c>
      <c r="BB18" s="165">
        <v>53327</v>
      </c>
      <c r="BC18" s="165">
        <v>53692</v>
      </c>
      <c r="BD18" s="165">
        <v>54057</v>
      </c>
      <c r="BE18" s="165">
        <v>54423</v>
      </c>
      <c r="BF18" s="165">
        <v>54788</v>
      </c>
      <c r="BG18" s="165">
        <v>55153</v>
      </c>
      <c r="BH18" s="165">
        <v>55518</v>
      </c>
      <c r="BI18" s="165">
        <v>55884</v>
      </c>
      <c r="BJ18" s="165">
        <v>56249</v>
      </c>
      <c r="BK18" s="165">
        <v>56614</v>
      </c>
      <c r="BL18" s="165">
        <v>56979</v>
      </c>
      <c r="BM18" s="165">
        <v>57345</v>
      </c>
      <c r="BN18" s="165">
        <v>57710</v>
      </c>
      <c r="BO18" s="165">
        <v>58075</v>
      </c>
      <c r="BP18" s="165">
        <v>58440</v>
      </c>
      <c r="BQ18" s="165">
        <v>58806</v>
      </c>
      <c r="BR18" s="165">
        <v>59171</v>
      </c>
      <c r="BS18" s="165">
        <v>59536</v>
      </c>
      <c r="BT18" s="165">
        <v>59901</v>
      </c>
      <c r="BU18" s="165">
        <v>60267</v>
      </c>
      <c r="BV18" s="165">
        <v>60632</v>
      </c>
      <c r="BW18" s="165">
        <v>60997</v>
      </c>
      <c r="BX18" s="165">
        <v>61362</v>
      </c>
      <c r="BY18" s="165">
        <v>61728</v>
      </c>
      <c r="BZ18" s="165">
        <v>62093</v>
      </c>
      <c r="CA18" s="165">
        <v>62458</v>
      </c>
      <c r="CB18" s="165">
        <v>62823</v>
      </c>
      <c r="CC18" s="165">
        <v>63189</v>
      </c>
      <c r="CD18" s="165">
        <v>63554</v>
      </c>
      <c r="CE18" s="165">
        <v>63919</v>
      </c>
      <c r="CF18" s="165">
        <v>64284</v>
      </c>
      <c r="CG18" s="165">
        <v>64650</v>
      </c>
      <c r="CH18" s="165">
        <v>65015</v>
      </c>
      <c r="CI18" s="165">
        <v>65380</v>
      </c>
      <c r="CJ18" s="165">
        <v>65745</v>
      </c>
      <c r="CK18" s="165">
        <v>66111</v>
      </c>
    </row>
    <row r="19" spans="1:89" s="13" customFormat="1" ht="15" customHeight="1">
      <c r="A19" s="166" t="s">
        <v>9</v>
      </c>
      <c r="B19" s="167"/>
      <c r="C19" s="167"/>
      <c r="D19" s="167"/>
      <c r="E19" s="167"/>
      <c r="F19" s="167"/>
      <c r="G19" s="167"/>
      <c r="H19" s="167"/>
      <c r="I19" s="167"/>
      <c r="J19" s="167"/>
      <c r="K19" s="167"/>
      <c r="L19" s="167"/>
      <c r="M19" s="167"/>
      <c r="N19" s="167"/>
      <c r="O19" s="167"/>
      <c r="P19" s="167"/>
      <c r="Q19" s="167"/>
      <c r="R19" s="168"/>
      <c r="S19" s="168"/>
      <c r="T19" s="168">
        <v>3</v>
      </c>
      <c r="U19" s="167" t="s">
        <v>3</v>
      </c>
      <c r="V19" s="167"/>
      <c r="W19" s="447"/>
      <c r="X19" s="169"/>
      <c r="Y19" s="447"/>
      <c r="Z19" s="170"/>
      <c r="AA19" s="169">
        <v>2018</v>
      </c>
      <c r="AB19" s="169">
        <v>2019</v>
      </c>
      <c r="AC19" s="169">
        <v>2020</v>
      </c>
      <c r="AD19" s="169">
        <v>2021</v>
      </c>
      <c r="AE19" s="169">
        <v>2022</v>
      </c>
      <c r="AF19" s="169">
        <v>2023</v>
      </c>
      <c r="AG19" s="169">
        <v>2024</v>
      </c>
      <c r="AH19" s="169">
        <v>2025</v>
      </c>
      <c r="AI19" s="169">
        <v>2026</v>
      </c>
      <c r="AJ19" s="169">
        <v>2027</v>
      </c>
      <c r="AK19" s="169">
        <v>2028</v>
      </c>
      <c r="AL19" s="169">
        <v>2029</v>
      </c>
      <c r="AM19" s="169">
        <v>2030</v>
      </c>
      <c r="AN19" s="169">
        <v>2031</v>
      </c>
      <c r="AO19" s="169">
        <v>2032</v>
      </c>
      <c r="AP19" s="169">
        <v>2033</v>
      </c>
      <c r="AQ19" s="169">
        <v>2034</v>
      </c>
      <c r="AR19" s="169">
        <v>2035</v>
      </c>
      <c r="AS19" s="169">
        <v>2036</v>
      </c>
      <c r="AT19" s="169">
        <v>2037</v>
      </c>
      <c r="AU19" s="169">
        <v>2038</v>
      </c>
      <c r="AV19" s="169">
        <v>2039</v>
      </c>
      <c r="AW19" s="169">
        <v>2040</v>
      </c>
      <c r="AX19" s="169">
        <v>2041</v>
      </c>
      <c r="AY19" s="169">
        <v>2042</v>
      </c>
      <c r="AZ19" s="169">
        <v>2043</v>
      </c>
      <c r="BA19" s="169">
        <v>2044</v>
      </c>
      <c r="BB19" s="169">
        <v>2045</v>
      </c>
      <c r="BC19" s="169">
        <v>2046</v>
      </c>
      <c r="BD19" s="169">
        <v>2047</v>
      </c>
      <c r="BE19" s="169">
        <v>2048</v>
      </c>
      <c r="BF19" s="169">
        <v>2049</v>
      </c>
      <c r="BG19" s="169">
        <v>2050</v>
      </c>
      <c r="BH19" s="169">
        <v>2051</v>
      </c>
      <c r="BI19" s="169">
        <v>2052</v>
      </c>
      <c r="BJ19" s="169">
        <v>2053</v>
      </c>
      <c r="BK19" s="169">
        <v>2054</v>
      </c>
      <c r="BL19" s="169">
        <v>2055</v>
      </c>
      <c r="BM19" s="169">
        <v>2056</v>
      </c>
      <c r="BN19" s="169">
        <v>2057</v>
      </c>
      <c r="BO19" s="169">
        <v>2058</v>
      </c>
      <c r="BP19" s="169">
        <v>2059</v>
      </c>
      <c r="BQ19" s="169">
        <v>2060</v>
      </c>
      <c r="BR19" s="169">
        <v>2061</v>
      </c>
      <c r="BS19" s="169">
        <v>2062</v>
      </c>
      <c r="BT19" s="169">
        <v>2063</v>
      </c>
      <c r="BU19" s="169">
        <v>2064</v>
      </c>
      <c r="BV19" s="169">
        <v>2065</v>
      </c>
      <c r="BW19" s="169">
        <v>2066</v>
      </c>
      <c r="BX19" s="169">
        <v>2067</v>
      </c>
      <c r="BY19" s="169">
        <v>2068</v>
      </c>
      <c r="BZ19" s="169">
        <v>2069</v>
      </c>
      <c r="CA19" s="169">
        <v>2070</v>
      </c>
      <c r="CB19" s="169">
        <v>2071</v>
      </c>
      <c r="CC19" s="169">
        <v>2072</v>
      </c>
      <c r="CD19" s="169">
        <v>2073</v>
      </c>
      <c r="CE19" s="169">
        <v>2074</v>
      </c>
      <c r="CF19" s="169">
        <v>2075</v>
      </c>
      <c r="CG19" s="169">
        <v>2076</v>
      </c>
      <c r="CH19" s="169">
        <v>2077</v>
      </c>
      <c r="CI19" s="169">
        <v>2078</v>
      </c>
      <c r="CJ19" s="169">
        <v>2079</v>
      </c>
      <c r="CK19" s="169">
        <v>2080</v>
      </c>
    </row>
    <row r="20" spans="1:89" s="216" customFormat="1">
      <c r="A20" s="233" t="s">
        <v>35</v>
      </c>
      <c r="B20" s="234"/>
      <c r="C20" s="234"/>
      <c r="D20" s="234"/>
      <c r="E20" s="234"/>
      <c r="F20" s="234"/>
      <c r="G20" s="234"/>
      <c r="H20" s="234"/>
      <c r="I20" s="234"/>
      <c r="J20" s="234"/>
      <c r="K20" s="234"/>
      <c r="L20" s="234"/>
      <c r="M20" s="234"/>
      <c r="N20" s="234"/>
      <c r="O20" s="234"/>
      <c r="P20" s="234"/>
      <c r="Q20" s="234"/>
      <c r="R20" s="235"/>
      <c r="S20" s="235"/>
      <c r="T20" s="235">
        <v>4</v>
      </c>
      <c r="U20" s="234"/>
      <c r="V20" s="236"/>
      <c r="W20" s="234"/>
      <c r="X20" s="234"/>
      <c r="Y20" s="234"/>
      <c r="Z20" s="237"/>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row>
    <row r="21" spans="1:89">
      <c r="A21" s="215" t="s">
        <v>22</v>
      </c>
      <c r="R21" s="66"/>
      <c r="S21" s="66"/>
      <c r="T21" s="66">
        <v>5</v>
      </c>
      <c r="V21" s="214"/>
      <c r="W21" s="57"/>
      <c r="X21" s="248"/>
      <c r="Y21" s="57"/>
      <c r="Z21" s="14"/>
    </row>
    <row r="22" spans="1:89">
      <c r="A22" s="227" t="s">
        <v>23</v>
      </c>
      <c r="R22" s="66"/>
      <c r="S22" s="66"/>
      <c r="T22" s="66">
        <v>6</v>
      </c>
      <c r="V22" s="214" t="s">
        <v>2</v>
      </c>
      <c r="W22" s="57"/>
      <c r="X22" s="249"/>
      <c r="Y22" s="217"/>
      <c r="Z22" s="19"/>
      <c r="AA22" s="240">
        <f t="shared" ref="AA22:BF22" si="4">IF(AA$16=0,CREDITS_INITIAL_A,Z28)</f>
        <v>0</v>
      </c>
      <c r="AB22" s="240">
        <f t="shared" si="4"/>
        <v>0</v>
      </c>
      <c r="AC22" s="240">
        <f t="shared" si="4"/>
        <v>0</v>
      </c>
      <c r="AD22" s="240">
        <f t="shared" si="4"/>
        <v>0</v>
      </c>
      <c r="AE22" s="240">
        <f t="shared" si="4"/>
        <v>0</v>
      </c>
      <c r="AF22" s="240">
        <f t="shared" si="4"/>
        <v>0</v>
      </c>
      <c r="AG22" s="240">
        <f t="shared" si="4"/>
        <v>0</v>
      </c>
      <c r="AH22" s="240">
        <f t="shared" si="4"/>
        <v>0</v>
      </c>
      <c r="AI22" s="240">
        <f t="shared" si="4"/>
        <v>0</v>
      </c>
      <c r="AJ22" s="240">
        <f t="shared" si="4"/>
        <v>0</v>
      </c>
      <c r="AK22" s="240">
        <f t="shared" si="4"/>
        <v>0</v>
      </c>
      <c r="AL22" s="240">
        <f t="shared" si="4"/>
        <v>0</v>
      </c>
      <c r="AM22" s="240">
        <f t="shared" si="4"/>
        <v>0</v>
      </c>
      <c r="AN22" s="240">
        <f t="shared" si="4"/>
        <v>0</v>
      </c>
      <c r="AO22" s="240">
        <f t="shared" si="4"/>
        <v>0</v>
      </c>
      <c r="AP22" s="240">
        <f t="shared" si="4"/>
        <v>0</v>
      </c>
      <c r="AQ22" s="240">
        <f t="shared" si="4"/>
        <v>0</v>
      </c>
      <c r="AR22" s="240">
        <f t="shared" si="4"/>
        <v>0</v>
      </c>
      <c r="AS22" s="240">
        <f t="shared" si="4"/>
        <v>0</v>
      </c>
      <c r="AT22" s="240">
        <f t="shared" si="4"/>
        <v>0</v>
      </c>
      <c r="AU22" s="240">
        <f t="shared" si="4"/>
        <v>0</v>
      </c>
      <c r="AV22" s="240">
        <f t="shared" si="4"/>
        <v>0</v>
      </c>
      <c r="AW22" s="240">
        <f t="shared" si="4"/>
        <v>0</v>
      </c>
      <c r="AX22" s="240">
        <f t="shared" si="4"/>
        <v>0</v>
      </c>
      <c r="AY22" s="240">
        <f t="shared" si="4"/>
        <v>0</v>
      </c>
      <c r="AZ22" s="240">
        <f t="shared" si="4"/>
        <v>0</v>
      </c>
      <c r="BA22" s="240">
        <f t="shared" si="4"/>
        <v>0</v>
      </c>
      <c r="BB22" s="240">
        <f t="shared" si="4"/>
        <v>0</v>
      </c>
      <c r="BC22" s="240">
        <f t="shared" si="4"/>
        <v>0</v>
      </c>
      <c r="BD22" s="240">
        <f t="shared" si="4"/>
        <v>0</v>
      </c>
      <c r="BE22" s="240">
        <f t="shared" si="4"/>
        <v>0</v>
      </c>
      <c r="BF22" s="240">
        <f t="shared" si="4"/>
        <v>0</v>
      </c>
      <c r="BG22" s="240">
        <f t="shared" ref="BG22:CK22" si="5">IF(BG$16=0,CREDITS_INITIAL_A,BF28)</f>
        <v>0</v>
      </c>
      <c r="BH22" s="240">
        <f t="shared" si="5"/>
        <v>0</v>
      </c>
      <c r="BI22" s="240">
        <f t="shared" si="5"/>
        <v>0</v>
      </c>
      <c r="BJ22" s="240">
        <f t="shared" si="5"/>
        <v>0</v>
      </c>
      <c r="BK22" s="240">
        <f t="shared" si="5"/>
        <v>0</v>
      </c>
      <c r="BL22" s="240">
        <f t="shared" si="5"/>
        <v>0</v>
      </c>
      <c r="BM22" s="240">
        <f t="shared" si="5"/>
        <v>0</v>
      </c>
      <c r="BN22" s="240">
        <f t="shared" si="5"/>
        <v>0</v>
      </c>
      <c r="BO22" s="240">
        <f t="shared" si="5"/>
        <v>0</v>
      </c>
      <c r="BP22" s="240">
        <f t="shared" si="5"/>
        <v>0</v>
      </c>
      <c r="BQ22" s="240">
        <f t="shared" si="5"/>
        <v>0</v>
      </c>
      <c r="BR22" s="240">
        <f t="shared" si="5"/>
        <v>0</v>
      </c>
      <c r="BS22" s="240">
        <f t="shared" si="5"/>
        <v>0</v>
      </c>
      <c r="BT22" s="240">
        <f t="shared" si="5"/>
        <v>0</v>
      </c>
      <c r="BU22" s="240">
        <f t="shared" si="5"/>
        <v>0</v>
      </c>
      <c r="BV22" s="240">
        <f t="shared" si="5"/>
        <v>0</v>
      </c>
      <c r="BW22" s="240">
        <f t="shared" si="5"/>
        <v>0</v>
      </c>
      <c r="BX22" s="240">
        <f t="shared" si="5"/>
        <v>0</v>
      </c>
      <c r="BY22" s="240">
        <f t="shared" si="5"/>
        <v>0</v>
      </c>
      <c r="BZ22" s="240">
        <f t="shared" si="5"/>
        <v>0</v>
      </c>
      <c r="CA22" s="240">
        <f t="shared" si="5"/>
        <v>0</v>
      </c>
      <c r="CB22" s="240">
        <f t="shared" si="5"/>
        <v>0</v>
      </c>
      <c r="CC22" s="240">
        <f t="shared" si="5"/>
        <v>0</v>
      </c>
      <c r="CD22" s="240">
        <f t="shared" si="5"/>
        <v>0</v>
      </c>
      <c r="CE22" s="240">
        <f t="shared" si="5"/>
        <v>0</v>
      </c>
      <c r="CF22" s="240">
        <f t="shared" si="5"/>
        <v>0</v>
      </c>
      <c r="CG22" s="240">
        <f t="shared" si="5"/>
        <v>0</v>
      </c>
      <c r="CH22" s="240">
        <f t="shared" si="5"/>
        <v>0</v>
      </c>
      <c r="CI22" s="240">
        <f t="shared" si="5"/>
        <v>0</v>
      </c>
      <c r="CJ22" s="240">
        <f t="shared" si="5"/>
        <v>0</v>
      </c>
      <c r="CK22" s="240">
        <f t="shared" si="5"/>
        <v>0</v>
      </c>
    </row>
    <row r="23" spans="1:89" s="3" customFormat="1" ht="11.25">
      <c r="A23" s="228"/>
      <c r="R23" s="67"/>
      <c r="S23" s="67"/>
      <c r="T23" s="67">
        <v>7</v>
      </c>
      <c r="V23" s="218"/>
      <c r="W23" s="219"/>
      <c r="X23" s="250"/>
      <c r="Y23" s="220"/>
      <c r="Z23" s="2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c r="A24" s="227" t="s">
        <v>24</v>
      </c>
      <c r="R24" s="66"/>
      <c r="S24" s="66"/>
      <c r="T24" s="66">
        <v>8</v>
      </c>
      <c r="U24" s="92"/>
      <c r="V24" s="214" t="s">
        <v>2</v>
      </c>
      <c r="W24" s="216"/>
      <c r="X24" s="252">
        <f>CREDITS_A-CREDITS_INITIAL_A</f>
        <v>322</v>
      </c>
      <c r="Y24" s="221"/>
      <c r="Z24" s="18"/>
      <c r="AA24" s="240">
        <f t="shared" ref="AA24:CK24" si="6">$X24*AA25</f>
        <v>0</v>
      </c>
      <c r="AB24" s="240">
        <f t="shared" si="6"/>
        <v>64.400000000000006</v>
      </c>
      <c r="AC24" s="240">
        <f t="shared" si="6"/>
        <v>64.400000000000006</v>
      </c>
      <c r="AD24" s="240">
        <f t="shared" si="6"/>
        <v>64.400000000000006</v>
      </c>
      <c r="AE24" s="240">
        <f t="shared" si="6"/>
        <v>64.400000000000006</v>
      </c>
      <c r="AF24" s="240">
        <f t="shared" si="6"/>
        <v>64.400000000000006</v>
      </c>
      <c r="AG24" s="240">
        <f t="shared" si="6"/>
        <v>0</v>
      </c>
      <c r="AH24" s="240">
        <f t="shared" si="6"/>
        <v>0</v>
      </c>
      <c r="AI24" s="240">
        <f t="shared" si="6"/>
        <v>0</v>
      </c>
      <c r="AJ24" s="240">
        <f t="shared" si="6"/>
        <v>0</v>
      </c>
      <c r="AK24" s="240">
        <f t="shared" si="6"/>
        <v>0</v>
      </c>
      <c r="AL24" s="240">
        <f t="shared" si="6"/>
        <v>0</v>
      </c>
      <c r="AM24" s="240">
        <f t="shared" si="6"/>
        <v>0</v>
      </c>
      <c r="AN24" s="240">
        <f t="shared" si="6"/>
        <v>0</v>
      </c>
      <c r="AO24" s="240">
        <f t="shared" si="6"/>
        <v>0</v>
      </c>
      <c r="AP24" s="240">
        <f t="shared" si="6"/>
        <v>0</v>
      </c>
      <c r="AQ24" s="240">
        <f t="shared" si="6"/>
        <v>0</v>
      </c>
      <c r="AR24" s="240">
        <f t="shared" si="6"/>
        <v>0</v>
      </c>
      <c r="AS24" s="240">
        <f t="shared" si="6"/>
        <v>0</v>
      </c>
      <c r="AT24" s="240">
        <f t="shared" si="6"/>
        <v>0</v>
      </c>
      <c r="AU24" s="240">
        <f t="shared" si="6"/>
        <v>0</v>
      </c>
      <c r="AV24" s="240">
        <f t="shared" si="6"/>
        <v>0</v>
      </c>
      <c r="AW24" s="240">
        <f t="shared" si="6"/>
        <v>0</v>
      </c>
      <c r="AX24" s="240">
        <f t="shared" si="6"/>
        <v>0</v>
      </c>
      <c r="AY24" s="240">
        <f t="shared" si="6"/>
        <v>0</v>
      </c>
      <c r="AZ24" s="240">
        <f t="shared" si="6"/>
        <v>0</v>
      </c>
      <c r="BA24" s="240">
        <f t="shared" si="6"/>
        <v>0</v>
      </c>
      <c r="BB24" s="240">
        <f t="shared" si="6"/>
        <v>0</v>
      </c>
      <c r="BC24" s="240">
        <f t="shared" si="6"/>
        <v>0</v>
      </c>
      <c r="BD24" s="240">
        <f t="shared" si="6"/>
        <v>0</v>
      </c>
      <c r="BE24" s="240">
        <f t="shared" si="6"/>
        <v>0</v>
      </c>
      <c r="BF24" s="240">
        <f t="shared" si="6"/>
        <v>0</v>
      </c>
      <c r="BG24" s="240">
        <f t="shared" si="6"/>
        <v>0</v>
      </c>
      <c r="BH24" s="240">
        <f t="shared" si="6"/>
        <v>0</v>
      </c>
      <c r="BI24" s="240">
        <f t="shared" si="6"/>
        <v>0</v>
      </c>
      <c r="BJ24" s="240">
        <f t="shared" si="6"/>
        <v>0</v>
      </c>
      <c r="BK24" s="240">
        <f t="shared" si="6"/>
        <v>0</v>
      </c>
      <c r="BL24" s="240">
        <f t="shared" si="6"/>
        <v>0</v>
      </c>
      <c r="BM24" s="240">
        <f t="shared" si="6"/>
        <v>0</v>
      </c>
      <c r="BN24" s="240">
        <f t="shared" si="6"/>
        <v>0</v>
      </c>
      <c r="BO24" s="240">
        <f t="shared" si="6"/>
        <v>0</v>
      </c>
      <c r="BP24" s="240">
        <f t="shared" si="6"/>
        <v>0</v>
      </c>
      <c r="BQ24" s="240">
        <f t="shared" si="6"/>
        <v>0</v>
      </c>
      <c r="BR24" s="240">
        <f t="shared" si="6"/>
        <v>0</v>
      </c>
      <c r="BS24" s="240">
        <f t="shared" si="6"/>
        <v>0</v>
      </c>
      <c r="BT24" s="240">
        <f t="shared" si="6"/>
        <v>0</v>
      </c>
      <c r="BU24" s="240">
        <f t="shared" si="6"/>
        <v>0</v>
      </c>
      <c r="BV24" s="240">
        <f t="shared" si="6"/>
        <v>0</v>
      </c>
      <c r="BW24" s="240">
        <f t="shared" si="6"/>
        <v>0</v>
      </c>
      <c r="BX24" s="240">
        <f t="shared" si="6"/>
        <v>0</v>
      </c>
      <c r="BY24" s="240">
        <f t="shared" si="6"/>
        <v>0</v>
      </c>
      <c r="BZ24" s="240">
        <f t="shared" si="6"/>
        <v>0</v>
      </c>
      <c r="CA24" s="240">
        <f t="shared" si="6"/>
        <v>0</v>
      </c>
      <c r="CB24" s="240">
        <f t="shared" si="6"/>
        <v>0</v>
      </c>
      <c r="CC24" s="240">
        <f t="shared" si="6"/>
        <v>0</v>
      </c>
      <c r="CD24" s="240">
        <f t="shared" si="6"/>
        <v>0</v>
      </c>
      <c r="CE24" s="240">
        <f t="shared" si="6"/>
        <v>0</v>
      </c>
      <c r="CF24" s="240">
        <f t="shared" si="6"/>
        <v>0</v>
      </c>
      <c r="CG24" s="240">
        <f t="shared" si="6"/>
        <v>0</v>
      </c>
      <c r="CH24" s="240">
        <f t="shared" si="6"/>
        <v>0</v>
      </c>
      <c r="CI24" s="240">
        <f t="shared" si="6"/>
        <v>0</v>
      </c>
      <c r="CJ24" s="240">
        <f t="shared" si="6"/>
        <v>0</v>
      </c>
      <c r="CK24" s="240">
        <f t="shared" si="6"/>
        <v>0</v>
      </c>
    </row>
    <row r="25" spans="1:89" s="59" customFormat="1" ht="11.25" customHeight="1">
      <c r="A25" s="229"/>
      <c r="B25" s="79"/>
      <c r="C25" s="79"/>
      <c r="D25" s="79"/>
      <c r="E25" s="79"/>
      <c r="F25" s="79"/>
      <c r="G25" s="79"/>
      <c r="H25" s="79"/>
      <c r="I25" s="79"/>
      <c r="J25" s="79"/>
      <c r="K25" s="79"/>
      <c r="L25" s="79"/>
      <c r="M25" s="79"/>
      <c r="N25" s="79"/>
      <c r="O25" s="79"/>
      <c r="P25" s="79"/>
      <c r="Q25" s="79"/>
      <c r="R25" s="80"/>
      <c r="S25" s="80"/>
      <c r="T25" s="80">
        <v>9</v>
      </c>
      <c r="U25" s="81"/>
      <c r="V25" s="222"/>
      <c r="W25" s="216"/>
      <c r="X25" s="251">
        <f>SUM(AA25:CK25)</f>
        <v>1</v>
      </c>
      <c r="Y25" s="223"/>
      <c r="Z25" s="82"/>
      <c r="AA25" s="213">
        <f t="shared" ref="AA25:CK25" si="7">IF(OR(AA$16="",AA$16=0),0,
IF(AA$16=1,CREDITS_RELEASEDYR1_A,(1-CREDITS_RELEASEDYR1_A)/(YEAR_PROJECTLENGTH_A-1)))</f>
        <v>0</v>
      </c>
      <c r="AB25" s="213">
        <f t="shared" si="7"/>
        <v>0.2</v>
      </c>
      <c r="AC25" s="213">
        <f t="shared" si="7"/>
        <v>0.2</v>
      </c>
      <c r="AD25" s="213">
        <f t="shared" si="7"/>
        <v>0.2</v>
      </c>
      <c r="AE25" s="213">
        <f t="shared" si="7"/>
        <v>0.2</v>
      </c>
      <c r="AF25" s="213">
        <f t="shared" si="7"/>
        <v>0.2</v>
      </c>
      <c r="AG25" s="213">
        <f t="shared" si="7"/>
        <v>0</v>
      </c>
      <c r="AH25" s="213">
        <f t="shared" si="7"/>
        <v>0</v>
      </c>
      <c r="AI25" s="213">
        <f t="shared" si="7"/>
        <v>0</v>
      </c>
      <c r="AJ25" s="213">
        <f t="shared" si="7"/>
        <v>0</v>
      </c>
      <c r="AK25" s="213">
        <f t="shared" si="7"/>
        <v>0</v>
      </c>
      <c r="AL25" s="213">
        <f t="shared" si="7"/>
        <v>0</v>
      </c>
      <c r="AM25" s="213">
        <f t="shared" si="7"/>
        <v>0</v>
      </c>
      <c r="AN25" s="213">
        <f t="shared" si="7"/>
        <v>0</v>
      </c>
      <c r="AO25" s="213">
        <f t="shared" si="7"/>
        <v>0</v>
      </c>
      <c r="AP25" s="213">
        <f t="shared" si="7"/>
        <v>0</v>
      </c>
      <c r="AQ25" s="213">
        <f t="shared" si="7"/>
        <v>0</v>
      </c>
      <c r="AR25" s="213">
        <f t="shared" si="7"/>
        <v>0</v>
      </c>
      <c r="AS25" s="213">
        <f t="shared" si="7"/>
        <v>0</v>
      </c>
      <c r="AT25" s="213">
        <f t="shared" si="7"/>
        <v>0</v>
      </c>
      <c r="AU25" s="213">
        <f t="shared" si="7"/>
        <v>0</v>
      </c>
      <c r="AV25" s="213">
        <f t="shared" si="7"/>
        <v>0</v>
      </c>
      <c r="AW25" s="213">
        <f t="shared" si="7"/>
        <v>0</v>
      </c>
      <c r="AX25" s="213">
        <f t="shared" si="7"/>
        <v>0</v>
      </c>
      <c r="AY25" s="213">
        <f t="shared" si="7"/>
        <v>0</v>
      </c>
      <c r="AZ25" s="213">
        <f t="shared" si="7"/>
        <v>0</v>
      </c>
      <c r="BA25" s="213">
        <f t="shared" si="7"/>
        <v>0</v>
      </c>
      <c r="BB25" s="213">
        <f t="shared" si="7"/>
        <v>0</v>
      </c>
      <c r="BC25" s="213">
        <f t="shared" si="7"/>
        <v>0</v>
      </c>
      <c r="BD25" s="213">
        <f t="shared" si="7"/>
        <v>0</v>
      </c>
      <c r="BE25" s="213">
        <f t="shared" si="7"/>
        <v>0</v>
      </c>
      <c r="BF25" s="213">
        <f t="shared" si="7"/>
        <v>0</v>
      </c>
      <c r="BG25" s="213">
        <f t="shared" si="7"/>
        <v>0</v>
      </c>
      <c r="BH25" s="213">
        <f t="shared" si="7"/>
        <v>0</v>
      </c>
      <c r="BI25" s="213">
        <f t="shared" si="7"/>
        <v>0</v>
      </c>
      <c r="BJ25" s="213">
        <f t="shared" si="7"/>
        <v>0</v>
      </c>
      <c r="BK25" s="213">
        <f t="shared" si="7"/>
        <v>0</v>
      </c>
      <c r="BL25" s="213">
        <f t="shared" si="7"/>
        <v>0</v>
      </c>
      <c r="BM25" s="213">
        <f t="shared" si="7"/>
        <v>0</v>
      </c>
      <c r="BN25" s="213">
        <f t="shared" si="7"/>
        <v>0</v>
      </c>
      <c r="BO25" s="213">
        <f t="shared" si="7"/>
        <v>0</v>
      </c>
      <c r="BP25" s="213">
        <f t="shared" si="7"/>
        <v>0</v>
      </c>
      <c r="BQ25" s="213">
        <f t="shared" si="7"/>
        <v>0</v>
      </c>
      <c r="BR25" s="213">
        <f t="shared" si="7"/>
        <v>0</v>
      </c>
      <c r="BS25" s="213">
        <f t="shared" si="7"/>
        <v>0</v>
      </c>
      <c r="BT25" s="213">
        <f t="shared" si="7"/>
        <v>0</v>
      </c>
      <c r="BU25" s="213">
        <f t="shared" si="7"/>
        <v>0</v>
      </c>
      <c r="BV25" s="213">
        <f t="shared" si="7"/>
        <v>0</v>
      </c>
      <c r="BW25" s="213">
        <f t="shared" si="7"/>
        <v>0</v>
      </c>
      <c r="BX25" s="213">
        <f t="shared" si="7"/>
        <v>0</v>
      </c>
      <c r="BY25" s="213">
        <f t="shared" si="7"/>
        <v>0</v>
      </c>
      <c r="BZ25" s="213">
        <f t="shared" si="7"/>
        <v>0</v>
      </c>
      <c r="CA25" s="213">
        <f t="shared" si="7"/>
        <v>0</v>
      </c>
      <c r="CB25" s="213">
        <f t="shared" si="7"/>
        <v>0</v>
      </c>
      <c r="CC25" s="213">
        <f t="shared" si="7"/>
        <v>0</v>
      </c>
      <c r="CD25" s="213">
        <f t="shared" si="7"/>
        <v>0</v>
      </c>
      <c r="CE25" s="213">
        <f t="shared" si="7"/>
        <v>0</v>
      </c>
      <c r="CF25" s="213">
        <f t="shared" si="7"/>
        <v>0</v>
      </c>
      <c r="CG25" s="213">
        <f t="shared" si="7"/>
        <v>0</v>
      </c>
      <c r="CH25" s="213">
        <f t="shared" si="7"/>
        <v>0</v>
      </c>
      <c r="CI25" s="213">
        <f t="shared" si="7"/>
        <v>0</v>
      </c>
      <c r="CJ25" s="213">
        <f t="shared" si="7"/>
        <v>0</v>
      </c>
      <c r="CK25" s="213">
        <f t="shared" si="7"/>
        <v>0</v>
      </c>
    </row>
    <row r="26" spans="1:89">
      <c r="A26" s="230" t="s">
        <v>25</v>
      </c>
      <c r="B26" s="7"/>
      <c r="C26" s="7"/>
      <c r="D26" s="7"/>
      <c r="E26" s="7"/>
      <c r="F26" s="7"/>
      <c r="G26" s="7"/>
      <c r="H26" s="7"/>
      <c r="I26" s="7"/>
      <c r="J26" s="7"/>
      <c r="K26" s="7"/>
      <c r="L26" s="7"/>
      <c r="M26" s="7"/>
      <c r="N26" s="7"/>
      <c r="O26" s="7"/>
      <c r="P26" s="7"/>
      <c r="Q26" s="7"/>
      <c r="R26" s="68"/>
      <c r="S26" s="68"/>
      <c r="T26" s="68">
        <v>10</v>
      </c>
      <c r="U26" s="92"/>
      <c r="V26" s="224" t="s">
        <v>2</v>
      </c>
      <c r="W26" s="242">
        <f>CREDITS_SOLD_A</f>
        <v>1</v>
      </c>
      <c r="X26" s="253">
        <f>SUM(AA26:CK26)</f>
        <v>322</v>
      </c>
      <c r="Y26" s="225"/>
      <c r="Z26" s="85"/>
      <c r="AA26" s="240">
        <f>IF(OR(AA$16="",AA$16=0),0,
IF(AA$16&lt;YEAR_PROJECTLENGTH_A,AA24*CREDITS_SOLD_A,$X24+CREDITS_INITIAL_A-CREDITS_END_A-SUM(Z26:$AA26)))</f>
        <v>0</v>
      </c>
      <c r="AB26" s="240">
        <f>IF(OR(AB$16="",AB$16=0),0,
IF(AB$16&lt;YEAR_PROJECTLENGTH_A,AB24*CREDITS_SOLD_A,$X24+CREDITS_INITIAL_A-CREDITS_END_A-SUM(AA26:$AA26)))</f>
        <v>64.400000000000006</v>
      </c>
      <c r="AC26" s="240">
        <f>IF(OR(AC$16="",AC$16=0),0,
IF(AC$16&lt;YEAR_PROJECTLENGTH_A,AC24*CREDITS_SOLD_A,$X24+CREDITS_INITIAL_A-CREDITS_END_A-SUM($AA26:AB26)))</f>
        <v>64.400000000000006</v>
      </c>
      <c r="AD26" s="240">
        <f>IF(OR(AD$16="",AD$16=0),0,
IF(AD$16&lt;YEAR_PROJECTLENGTH_A,AD24*CREDITS_SOLD_A,$X24+CREDITS_INITIAL_A-CREDITS_END_A-SUM($AA26:AC26)))</f>
        <v>64.400000000000006</v>
      </c>
      <c r="AE26" s="240">
        <f>IF(OR(AE$16="",AE$16=0),0,
IF(AE$16&lt;YEAR_PROJECTLENGTH_A,AE24*CREDITS_SOLD_A,$X24+CREDITS_INITIAL_A-CREDITS_END_A-SUM($AA26:AD26)))</f>
        <v>64.400000000000006</v>
      </c>
      <c r="AF26" s="240">
        <f>IF(OR(AF$16="",AF$16=0),0,
IF(AF$16&lt;YEAR_PROJECTLENGTH_A,AF24*CREDITS_SOLD_A,$X24+CREDITS_INITIAL_A-CREDITS_END_A-SUM($AA26:AE26)))</f>
        <v>64.399999999999977</v>
      </c>
      <c r="AG26" s="240">
        <f>IF(OR(AG$16="",AG$16=0),0,
IF(AG$16&lt;YEAR_PROJECTLENGTH_A,AG24*CREDITS_SOLD_A,$X24+CREDITS_INITIAL_A-CREDITS_END_A-SUM($AA26:AF26)))</f>
        <v>0</v>
      </c>
      <c r="AH26" s="240">
        <f>IF(OR(AH$16="",AH$16=0),0,
IF(AH$16&lt;YEAR_PROJECTLENGTH_A,AH24*CREDITS_SOLD_A,$X24+CREDITS_INITIAL_A-CREDITS_END_A-SUM($AA26:AG26)))</f>
        <v>0</v>
      </c>
      <c r="AI26" s="240">
        <f>IF(OR(AI$16="",AI$16=0),0,
IF(AI$16&lt;YEAR_PROJECTLENGTH_A,AI24*CREDITS_SOLD_A,$X24+CREDITS_INITIAL_A-CREDITS_END_A-SUM($AA26:AH26)))</f>
        <v>0</v>
      </c>
      <c r="AJ26" s="240">
        <f>IF(OR(AJ$16="",AJ$16=0),0,
IF(AJ$16&lt;YEAR_PROJECTLENGTH_A,AJ24*CREDITS_SOLD_A,$X24+CREDITS_INITIAL_A-CREDITS_END_A-SUM($AA26:AI26)))</f>
        <v>0</v>
      </c>
      <c r="AK26" s="240">
        <f>IF(OR(AK$16="",AK$16=0),0,
IF(AK$16&lt;YEAR_PROJECTLENGTH_A,AK24*CREDITS_SOLD_A,$X24+CREDITS_INITIAL_A-CREDITS_END_A-SUM($AA26:AJ26)))</f>
        <v>0</v>
      </c>
      <c r="AL26" s="240">
        <f>IF(OR(AL$16="",AL$16=0),0,
IF(AL$16&lt;YEAR_PROJECTLENGTH_A,AL24*CREDITS_SOLD_A,$X24+CREDITS_INITIAL_A-CREDITS_END_A-SUM($AA26:AK26)))</f>
        <v>0</v>
      </c>
      <c r="AM26" s="240">
        <f>IF(OR(AM$16="",AM$16=0),0,
IF(AM$16&lt;YEAR_PROJECTLENGTH_A,AM24*CREDITS_SOLD_A,$X24+CREDITS_INITIAL_A-CREDITS_END_A-SUM($AA26:AL26)))</f>
        <v>0</v>
      </c>
      <c r="AN26" s="240">
        <f>IF(OR(AN$16="",AN$16=0),0,
IF(AN$16&lt;YEAR_PROJECTLENGTH_A,AN24*CREDITS_SOLD_A,$X24+CREDITS_INITIAL_A-CREDITS_END_A-SUM($AA26:AM26)))</f>
        <v>0</v>
      </c>
      <c r="AO26" s="240">
        <f>IF(OR(AO$16="",AO$16=0),0,
IF(AO$16&lt;YEAR_PROJECTLENGTH_A,AO24*CREDITS_SOLD_A,$X24+CREDITS_INITIAL_A-CREDITS_END_A-SUM($AA26:AN26)))</f>
        <v>0</v>
      </c>
      <c r="AP26" s="240">
        <f>IF(OR(AP$16="",AP$16=0),0,
IF(AP$16&lt;YEAR_PROJECTLENGTH_A,AP24*CREDITS_SOLD_A,$X24+CREDITS_INITIAL_A-CREDITS_END_A-SUM($AA26:AO26)))</f>
        <v>0</v>
      </c>
      <c r="AQ26" s="240">
        <f>IF(OR(AQ$16="",AQ$16=0),0,
IF(AQ$16&lt;YEAR_PROJECTLENGTH_A,AQ24*CREDITS_SOLD_A,$X24+CREDITS_INITIAL_A-CREDITS_END_A-SUM($AA26:AP26)))</f>
        <v>0</v>
      </c>
      <c r="AR26" s="240">
        <f>IF(OR(AR$16="",AR$16=0),0,
IF(AR$16&lt;YEAR_PROJECTLENGTH_A,AR24*CREDITS_SOLD_A,$X24+CREDITS_INITIAL_A-CREDITS_END_A-SUM($AA26:AQ26)))</f>
        <v>0</v>
      </c>
      <c r="AS26" s="240">
        <f>IF(OR(AS$16="",AS$16=0),0,
IF(AS$16&lt;YEAR_PROJECTLENGTH_A,AS24*CREDITS_SOLD_A,$X24+CREDITS_INITIAL_A-CREDITS_END_A-SUM($AA26:AR26)))</f>
        <v>0</v>
      </c>
      <c r="AT26" s="240">
        <f>IF(OR(AT$16="",AT$16=0),0,
IF(AT$16&lt;YEAR_PROJECTLENGTH_A,AT24*CREDITS_SOLD_A,$X24+CREDITS_INITIAL_A-CREDITS_END_A-SUM($AA26:AS26)))</f>
        <v>0</v>
      </c>
      <c r="AU26" s="240">
        <f>IF(OR(AU$16="",AU$16=0),0,
IF(AU$16&lt;YEAR_PROJECTLENGTH_A,AU24*CREDITS_SOLD_A,$X24+CREDITS_INITIAL_A-CREDITS_END_A-SUM($AA26:AT26)))</f>
        <v>0</v>
      </c>
      <c r="AV26" s="240">
        <f>IF(OR(AV$16="",AV$16=0),0,
IF(AV$16&lt;YEAR_PROJECTLENGTH_A,AV24*CREDITS_SOLD_A,$X24+CREDITS_INITIAL_A-CREDITS_END_A-SUM($AA26:AU26)))</f>
        <v>0</v>
      </c>
      <c r="AW26" s="240">
        <f>IF(OR(AW$16="",AW$16=0),0,
IF(AW$16&lt;YEAR_PROJECTLENGTH_A,AW24*CREDITS_SOLD_A,$X24+CREDITS_INITIAL_A-CREDITS_END_A-SUM($AA26:AV26)))</f>
        <v>0</v>
      </c>
      <c r="AX26" s="240">
        <f>IF(OR(AX$16="",AX$16=0),0,
IF(AX$16&lt;YEAR_PROJECTLENGTH_A,AX24*CREDITS_SOLD_A,$X24+CREDITS_INITIAL_A-CREDITS_END_A-SUM($AA26:AW26)))</f>
        <v>0</v>
      </c>
      <c r="AY26" s="240">
        <f>IF(OR(AY$16="",AY$16=0),0,
IF(AY$16&lt;YEAR_PROJECTLENGTH_A,AY24*CREDITS_SOLD_A,$X24+CREDITS_INITIAL_A-CREDITS_END_A-SUM($AA26:AX26)))</f>
        <v>0</v>
      </c>
      <c r="AZ26" s="240">
        <f>IF(OR(AZ$16="",AZ$16=0),0,
IF(AZ$16&lt;YEAR_PROJECTLENGTH_A,AZ24*CREDITS_SOLD_A,$X24+CREDITS_INITIAL_A-CREDITS_END_A-SUM($AA26:AY26)))</f>
        <v>0</v>
      </c>
      <c r="BA26" s="240">
        <f>IF(OR(BA$16="",BA$16=0),0,
IF(BA$16&lt;YEAR_PROJECTLENGTH_A,BA24*CREDITS_SOLD_A,$X24+CREDITS_INITIAL_A-CREDITS_END_A-SUM($AA26:AZ26)))</f>
        <v>0</v>
      </c>
      <c r="BB26" s="240">
        <f>IF(OR(BB$16="",BB$16=0),0,
IF(BB$16&lt;YEAR_PROJECTLENGTH_A,BB24*CREDITS_SOLD_A,$X24+CREDITS_INITIAL_A-CREDITS_END_A-SUM($AA26:BA26)))</f>
        <v>0</v>
      </c>
      <c r="BC26" s="240">
        <f>IF(OR(BC$16="",BC$16=0),0,
IF(BC$16&lt;YEAR_PROJECTLENGTH_A,BC24*CREDITS_SOLD_A,$X24+CREDITS_INITIAL_A-CREDITS_END_A-SUM($AA26:BB26)))</f>
        <v>0</v>
      </c>
      <c r="BD26" s="240">
        <f>IF(OR(BD$16="",BD$16=0),0,
IF(BD$16&lt;YEAR_PROJECTLENGTH_A,BD24*CREDITS_SOLD_A,$X24+CREDITS_INITIAL_A-CREDITS_END_A-SUM($AA26:BC26)))</f>
        <v>0</v>
      </c>
      <c r="BE26" s="240">
        <f>IF(OR(BE$16="",BE$16=0),0,
IF(BE$16&lt;YEAR_PROJECTLENGTH_A,BE24*CREDITS_SOLD_A,$X24+CREDITS_INITIAL_A-CREDITS_END_A-SUM($AA26:BD26)))</f>
        <v>0</v>
      </c>
      <c r="BF26" s="240">
        <f>IF(OR(BF$16="",BF$16=0),0,
IF(BF$16&lt;YEAR_PROJECTLENGTH_A,BF24*CREDITS_SOLD_A,$X24+CREDITS_INITIAL_A-CREDITS_END_A-SUM($AA26:BE26)))</f>
        <v>0</v>
      </c>
      <c r="BG26" s="240">
        <f>IF(OR(BG$16="",BG$16=0),0,
IF(BG$16&lt;YEAR_PROJECTLENGTH_A,BG24*CREDITS_SOLD_A,$X24+CREDITS_INITIAL_A-CREDITS_END_A-SUM($AA26:BF26)))</f>
        <v>0</v>
      </c>
      <c r="BH26" s="240">
        <f>IF(OR(BH$16="",BH$16=0),0,
IF(BH$16&lt;YEAR_PROJECTLENGTH_A,BH24*CREDITS_SOLD_A,$X24+CREDITS_INITIAL_A-CREDITS_END_A-SUM($AA26:BG26)))</f>
        <v>0</v>
      </c>
      <c r="BI26" s="240">
        <f>IF(OR(BI$16="",BI$16=0),0,
IF(BI$16&lt;YEAR_PROJECTLENGTH_A,BI24*CREDITS_SOLD_A,$X24+CREDITS_INITIAL_A-CREDITS_END_A-SUM($AA26:BH26)))</f>
        <v>0</v>
      </c>
      <c r="BJ26" s="240">
        <f>IF(OR(BJ$16="",BJ$16=0),0,
IF(BJ$16&lt;YEAR_PROJECTLENGTH_A,BJ24*CREDITS_SOLD_A,$X24+CREDITS_INITIAL_A-CREDITS_END_A-SUM($AA26:BI26)))</f>
        <v>0</v>
      </c>
      <c r="BK26" s="240">
        <f>IF(OR(BK$16="",BK$16=0),0,
IF(BK$16&lt;YEAR_PROJECTLENGTH_A,BK24*CREDITS_SOLD_A,$X24+CREDITS_INITIAL_A-CREDITS_END_A-SUM($AA26:BJ26)))</f>
        <v>0</v>
      </c>
      <c r="BL26" s="240">
        <f>IF(OR(BL$16="",BL$16=0),0,
IF(BL$16&lt;YEAR_PROJECTLENGTH_A,BL24*CREDITS_SOLD_A,$X24+CREDITS_INITIAL_A-CREDITS_END_A-SUM($AA26:BK26)))</f>
        <v>0</v>
      </c>
      <c r="BM26" s="240">
        <f>IF(OR(BM$16="",BM$16=0),0,
IF(BM$16&lt;YEAR_PROJECTLENGTH_A,BM24*CREDITS_SOLD_A,$X24+CREDITS_INITIAL_A-CREDITS_END_A-SUM($AA26:BL26)))</f>
        <v>0</v>
      </c>
      <c r="BN26" s="240">
        <f>IF(OR(BN$16="",BN$16=0),0,
IF(BN$16&lt;YEAR_PROJECTLENGTH_A,BN24*CREDITS_SOLD_A,$X24+CREDITS_INITIAL_A-CREDITS_END_A-SUM($AA26:BM26)))</f>
        <v>0</v>
      </c>
      <c r="BO26" s="240">
        <f>IF(OR(BO$16="",BO$16=0),0,
IF(BO$16&lt;YEAR_PROJECTLENGTH_A,BO24*CREDITS_SOLD_A,$X24+CREDITS_INITIAL_A-CREDITS_END_A-SUM($AA26:BN26)))</f>
        <v>0</v>
      </c>
      <c r="BP26" s="240">
        <f>IF(OR(BP$16="",BP$16=0),0,
IF(BP$16&lt;YEAR_PROJECTLENGTH_A,BP24*CREDITS_SOLD_A,$X24+CREDITS_INITIAL_A-CREDITS_END_A-SUM($AA26:BO26)))</f>
        <v>0</v>
      </c>
      <c r="BQ26" s="240">
        <f>IF(OR(BQ$16="",BQ$16=0),0,
IF(BQ$16&lt;YEAR_PROJECTLENGTH_A,BQ24*CREDITS_SOLD_A,$X24+CREDITS_INITIAL_A-CREDITS_END_A-SUM($AA26:BP26)))</f>
        <v>0</v>
      </c>
      <c r="BR26" s="240">
        <f>IF(OR(BR$16="",BR$16=0),0,
IF(BR$16&lt;YEAR_PROJECTLENGTH_A,BR24*CREDITS_SOLD_A,$X24+CREDITS_INITIAL_A-CREDITS_END_A-SUM($AA26:BQ26)))</f>
        <v>0</v>
      </c>
      <c r="BS26" s="240">
        <f>IF(OR(BS$16="",BS$16=0),0,
IF(BS$16&lt;YEAR_PROJECTLENGTH_A,BS24*CREDITS_SOLD_A,$X24+CREDITS_INITIAL_A-CREDITS_END_A-SUM($AA26:BR26)))</f>
        <v>0</v>
      </c>
      <c r="BT26" s="240">
        <f>IF(OR(BT$16="",BT$16=0),0,
IF(BT$16&lt;YEAR_PROJECTLENGTH_A,BT24*CREDITS_SOLD_A,$X24+CREDITS_INITIAL_A-CREDITS_END_A-SUM($AA26:BS26)))</f>
        <v>0</v>
      </c>
      <c r="BU26" s="240">
        <f>IF(OR(BU$16="",BU$16=0),0,
IF(BU$16&lt;YEAR_PROJECTLENGTH_A,BU24*CREDITS_SOLD_A,$X24+CREDITS_INITIAL_A-CREDITS_END_A-SUM($AA26:BT26)))</f>
        <v>0</v>
      </c>
      <c r="BV26" s="240">
        <f>IF(OR(BV$16="",BV$16=0),0,
IF(BV$16&lt;YEAR_PROJECTLENGTH_A,BV24*CREDITS_SOLD_A,$X24+CREDITS_INITIAL_A-CREDITS_END_A-SUM($AA26:BU26)))</f>
        <v>0</v>
      </c>
      <c r="BW26" s="240">
        <f>IF(OR(BW$16="",BW$16=0),0,
IF(BW$16&lt;YEAR_PROJECTLENGTH_A,BW24*CREDITS_SOLD_A,$X24+CREDITS_INITIAL_A-CREDITS_END_A-SUM($AA26:BV26)))</f>
        <v>0</v>
      </c>
      <c r="BX26" s="240">
        <f>IF(OR(BX$16="",BX$16=0),0,
IF(BX$16&lt;YEAR_PROJECTLENGTH_A,BX24*CREDITS_SOLD_A,$X24+CREDITS_INITIAL_A-CREDITS_END_A-SUM($AA26:BW26)))</f>
        <v>0</v>
      </c>
      <c r="BY26" s="240">
        <f>IF(OR(BY$16="",BY$16=0),0,
IF(BY$16&lt;YEAR_PROJECTLENGTH_A,BY24*CREDITS_SOLD_A,$X24+CREDITS_INITIAL_A-CREDITS_END_A-SUM($AA26:BX26)))</f>
        <v>0</v>
      </c>
      <c r="BZ26" s="240">
        <f>IF(OR(BZ$16="",BZ$16=0),0,
IF(BZ$16&lt;YEAR_PROJECTLENGTH_A,BZ24*CREDITS_SOLD_A,$X24+CREDITS_INITIAL_A-CREDITS_END_A-SUM($AA26:BY26)))</f>
        <v>0</v>
      </c>
      <c r="CA26" s="240">
        <f>IF(OR(CA$16="",CA$16=0),0,
IF(CA$16&lt;YEAR_PROJECTLENGTH_A,CA24*CREDITS_SOLD_A,$X24+CREDITS_INITIAL_A-CREDITS_END_A-SUM($AA26:BZ26)))</f>
        <v>0</v>
      </c>
      <c r="CB26" s="240">
        <f>IF(OR(CB$16="",CB$16=0),0,
IF(CB$16&lt;YEAR_PROJECTLENGTH_A,CB24*CREDITS_SOLD_A,$X24+CREDITS_INITIAL_A-CREDITS_END_A-SUM($AA26:CA26)))</f>
        <v>0</v>
      </c>
      <c r="CC26" s="240">
        <f>IF(OR(CC$16="",CC$16=0),0,
IF(CC$16&lt;YEAR_PROJECTLENGTH_A,CC24*CREDITS_SOLD_A,$X24+CREDITS_INITIAL_A-CREDITS_END_A-SUM($AA26:CB26)))</f>
        <v>0</v>
      </c>
      <c r="CD26" s="240">
        <f>IF(OR(CD$16="",CD$16=0),0,
IF(CD$16&lt;YEAR_PROJECTLENGTH_A,CD24*CREDITS_SOLD_A,$X24+CREDITS_INITIAL_A-CREDITS_END_A-SUM($AA26:CC26)))</f>
        <v>0</v>
      </c>
      <c r="CE26" s="240">
        <f>IF(OR(CE$16="",CE$16=0),0,
IF(CE$16&lt;YEAR_PROJECTLENGTH_A,CE24*CREDITS_SOLD_A,$X24+CREDITS_INITIAL_A-CREDITS_END_A-SUM($AA26:CD26)))</f>
        <v>0</v>
      </c>
      <c r="CF26" s="240">
        <f>IF(OR(CF$16="",CF$16=0),0,
IF(CF$16&lt;YEAR_PROJECTLENGTH_A,CF24*CREDITS_SOLD_A,$X24+CREDITS_INITIAL_A-CREDITS_END_A-SUM($AA26:CE26)))</f>
        <v>0</v>
      </c>
      <c r="CG26" s="240">
        <f>IF(OR(CG$16="",CG$16=0),0,
IF(CG$16&lt;YEAR_PROJECTLENGTH_A,CG24*CREDITS_SOLD_A,$X24+CREDITS_INITIAL_A-CREDITS_END_A-SUM($AA26:CF26)))</f>
        <v>0</v>
      </c>
      <c r="CH26" s="240">
        <f>IF(OR(CH$16="",CH$16=0),0,
IF(CH$16&lt;YEAR_PROJECTLENGTH_A,CH24*CREDITS_SOLD_A,$X24+CREDITS_INITIAL_A-CREDITS_END_A-SUM($AA26:CG26)))</f>
        <v>0</v>
      </c>
      <c r="CI26" s="240">
        <f>IF(OR(CI$16="",CI$16=0),0,
IF(CI$16&lt;YEAR_PROJECTLENGTH_A,CI24*CREDITS_SOLD_A,$X24+CREDITS_INITIAL_A-CREDITS_END_A-SUM($AA26:CH26)))</f>
        <v>0</v>
      </c>
      <c r="CJ26" s="240">
        <f>IF(OR(CJ$16="",CJ$16=0),0,
IF(CJ$16&lt;YEAR_PROJECTLENGTH_A,CJ24*CREDITS_SOLD_A,$X24+CREDITS_INITIAL_A-CREDITS_END_A-SUM($AA26:CI26)))</f>
        <v>0</v>
      </c>
      <c r="CK26" s="240">
        <f>IF(OR(CK$16="",CK$16=0),0,
IF(CK$16&lt;YEAR_PROJECTLENGTH_A,CK24*CREDITS_SOLD_A,$X24+CREDITS_INITIAL_A-CREDITS_END_A-SUM($AA26:CJ26)))</f>
        <v>0</v>
      </c>
    </row>
    <row r="27" spans="1:89" s="3" customFormat="1" ht="11.25" customHeight="1">
      <c r="A27" s="231"/>
      <c r="B27" s="86"/>
      <c r="C27" s="86"/>
      <c r="D27" s="86"/>
      <c r="E27" s="86"/>
      <c r="F27" s="86"/>
      <c r="G27" s="86"/>
      <c r="H27" s="86"/>
      <c r="I27" s="86"/>
      <c r="J27" s="86"/>
      <c r="K27" s="86"/>
      <c r="L27" s="86"/>
      <c r="M27" s="86"/>
      <c r="N27" s="86"/>
      <c r="O27" s="86"/>
      <c r="P27" s="86"/>
      <c r="Q27" s="86"/>
      <c r="R27" s="80"/>
      <c r="S27" s="80"/>
      <c r="T27" s="80">
        <v>11</v>
      </c>
      <c r="U27" s="86"/>
      <c r="V27" s="226"/>
      <c r="W27" s="243"/>
      <c r="X27" s="251">
        <f>SUM(AA27:CK27)</f>
        <v>1</v>
      </c>
      <c r="Y27" s="223"/>
      <c r="Z27" s="82"/>
      <c r="AA27" s="213">
        <f>AA26/$X26</f>
        <v>0</v>
      </c>
      <c r="AB27" s="213">
        <f t="shared" ref="AB27:CK27" si="8">AB26/$X26</f>
        <v>0.2</v>
      </c>
      <c r="AC27" s="213">
        <f t="shared" si="8"/>
        <v>0.2</v>
      </c>
      <c r="AD27" s="213">
        <f t="shared" si="8"/>
        <v>0.2</v>
      </c>
      <c r="AE27" s="213">
        <f t="shared" si="8"/>
        <v>0.2</v>
      </c>
      <c r="AF27" s="213">
        <f t="shared" si="8"/>
        <v>0.19999999999999993</v>
      </c>
      <c r="AG27" s="213">
        <f t="shared" si="8"/>
        <v>0</v>
      </c>
      <c r="AH27" s="213">
        <f t="shared" si="8"/>
        <v>0</v>
      </c>
      <c r="AI27" s="213">
        <f t="shared" si="8"/>
        <v>0</v>
      </c>
      <c r="AJ27" s="213">
        <f t="shared" si="8"/>
        <v>0</v>
      </c>
      <c r="AK27" s="213">
        <f t="shared" si="8"/>
        <v>0</v>
      </c>
      <c r="AL27" s="213">
        <f t="shared" si="8"/>
        <v>0</v>
      </c>
      <c r="AM27" s="213">
        <f t="shared" si="8"/>
        <v>0</v>
      </c>
      <c r="AN27" s="213">
        <f t="shared" si="8"/>
        <v>0</v>
      </c>
      <c r="AO27" s="213">
        <f t="shared" si="8"/>
        <v>0</v>
      </c>
      <c r="AP27" s="213">
        <f t="shared" si="8"/>
        <v>0</v>
      </c>
      <c r="AQ27" s="213">
        <f t="shared" si="8"/>
        <v>0</v>
      </c>
      <c r="AR27" s="213">
        <f t="shared" si="8"/>
        <v>0</v>
      </c>
      <c r="AS27" s="213">
        <f t="shared" si="8"/>
        <v>0</v>
      </c>
      <c r="AT27" s="213">
        <f t="shared" si="8"/>
        <v>0</v>
      </c>
      <c r="AU27" s="213">
        <f t="shared" si="8"/>
        <v>0</v>
      </c>
      <c r="AV27" s="213">
        <f t="shared" si="8"/>
        <v>0</v>
      </c>
      <c r="AW27" s="213">
        <f t="shared" si="8"/>
        <v>0</v>
      </c>
      <c r="AX27" s="213">
        <f t="shared" si="8"/>
        <v>0</v>
      </c>
      <c r="AY27" s="213">
        <f t="shared" si="8"/>
        <v>0</v>
      </c>
      <c r="AZ27" s="213">
        <f t="shared" si="8"/>
        <v>0</v>
      </c>
      <c r="BA27" s="213">
        <f t="shared" si="8"/>
        <v>0</v>
      </c>
      <c r="BB27" s="213">
        <f t="shared" si="8"/>
        <v>0</v>
      </c>
      <c r="BC27" s="213">
        <f t="shared" si="8"/>
        <v>0</v>
      </c>
      <c r="BD27" s="213">
        <f t="shared" si="8"/>
        <v>0</v>
      </c>
      <c r="BE27" s="213">
        <f t="shared" si="8"/>
        <v>0</v>
      </c>
      <c r="BF27" s="213">
        <f t="shared" si="8"/>
        <v>0</v>
      </c>
      <c r="BG27" s="213">
        <f t="shared" si="8"/>
        <v>0</v>
      </c>
      <c r="BH27" s="213">
        <f t="shared" si="8"/>
        <v>0</v>
      </c>
      <c r="BI27" s="213">
        <f t="shared" si="8"/>
        <v>0</v>
      </c>
      <c r="BJ27" s="213">
        <f t="shared" si="8"/>
        <v>0</v>
      </c>
      <c r="BK27" s="213">
        <f t="shared" si="8"/>
        <v>0</v>
      </c>
      <c r="BL27" s="213">
        <f t="shared" si="8"/>
        <v>0</v>
      </c>
      <c r="BM27" s="213">
        <f t="shared" si="8"/>
        <v>0</v>
      </c>
      <c r="BN27" s="213">
        <f t="shared" si="8"/>
        <v>0</v>
      </c>
      <c r="BO27" s="213">
        <f t="shared" si="8"/>
        <v>0</v>
      </c>
      <c r="BP27" s="213">
        <f t="shared" si="8"/>
        <v>0</v>
      </c>
      <c r="BQ27" s="213">
        <f t="shared" si="8"/>
        <v>0</v>
      </c>
      <c r="BR27" s="213">
        <f t="shared" si="8"/>
        <v>0</v>
      </c>
      <c r="BS27" s="213">
        <f t="shared" si="8"/>
        <v>0</v>
      </c>
      <c r="BT27" s="213">
        <f t="shared" si="8"/>
        <v>0</v>
      </c>
      <c r="BU27" s="213">
        <f t="shared" si="8"/>
        <v>0</v>
      </c>
      <c r="BV27" s="213">
        <f t="shared" si="8"/>
        <v>0</v>
      </c>
      <c r="BW27" s="213">
        <f t="shared" si="8"/>
        <v>0</v>
      </c>
      <c r="BX27" s="213">
        <f t="shared" si="8"/>
        <v>0</v>
      </c>
      <c r="BY27" s="213">
        <f t="shared" si="8"/>
        <v>0</v>
      </c>
      <c r="BZ27" s="213">
        <f t="shared" si="8"/>
        <v>0</v>
      </c>
      <c r="CA27" s="213">
        <f t="shared" si="8"/>
        <v>0</v>
      </c>
      <c r="CB27" s="213">
        <f t="shared" si="8"/>
        <v>0</v>
      </c>
      <c r="CC27" s="213">
        <f t="shared" si="8"/>
        <v>0</v>
      </c>
      <c r="CD27" s="213">
        <f t="shared" si="8"/>
        <v>0</v>
      </c>
      <c r="CE27" s="213">
        <f t="shared" si="8"/>
        <v>0</v>
      </c>
      <c r="CF27" s="213">
        <f t="shared" si="8"/>
        <v>0</v>
      </c>
      <c r="CG27" s="213">
        <f t="shared" si="8"/>
        <v>0</v>
      </c>
      <c r="CH27" s="213">
        <f t="shared" si="8"/>
        <v>0</v>
      </c>
      <c r="CI27" s="213">
        <f t="shared" si="8"/>
        <v>0</v>
      </c>
      <c r="CJ27" s="213">
        <f t="shared" si="8"/>
        <v>0</v>
      </c>
      <c r="CK27" s="213">
        <f t="shared" si="8"/>
        <v>0</v>
      </c>
    </row>
    <row r="28" spans="1:89">
      <c r="A28" s="227" t="s">
        <v>26</v>
      </c>
      <c r="R28" s="66"/>
      <c r="S28" s="66"/>
      <c r="T28" s="66">
        <v>12</v>
      </c>
      <c r="V28" s="214" t="s">
        <v>2</v>
      </c>
      <c r="W28" s="244"/>
      <c r="X28" s="248"/>
      <c r="Y28" s="57"/>
      <c r="Z28" s="14"/>
      <c r="AA28" s="240">
        <f>AA22+AA24-AA26</f>
        <v>0</v>
      </c>
      <c r="AB28" s="240">
        <f t="shared" ref="AB28:CK28" si="9">AB22+AB24-AB26</f>
        <v>0</v>
      </c>
      <c r="AC28" s="240">
        <f t="shared" si="9"/>
        <v>0</v>
      </c>
      <c r="AD28" s="240">
        <f t="shared" si="9"/>
        <v>0</v>
      </c>
      <c r="AE28" s="240">
        <f t="shared" si="9"/>
        <v>0</v>
      </c>
      <c r="AF28" s="240">
        <f t="shared" si="9"/>
        <v>0</v>
      </c>
      <c r="AG28" s="240">
        <f t="shared" si="9"/>
        <v>0</v>
      </c>
      <c r="AH28" s="240">
        <f t="shared" si="9"/>
        <v>0</v>
      </c>
      <c r="AI28" s="240">
        <f t="shared" si="9"/>
        <v>0</v>
      </c>
      <c r="AJ28" s="240">
        <f t="shared" si="9"/>
        <v>0</v>
      </c>
      <c r="AK28" s="240">
        <f t="shared" si="9"/>
        <v>0</v>
      </c>
      <c r="AL28" s="240">
        <f t="shared" si="9"/>
        <v>0</v>
      </c>
      <c r="AM28" s="240">
        <f t="shared" si="9"/>
        <v>0</v>
      </c>
      <c r="AN28" s="240">
        <f t="shared" si="9"/>
        <v>0</v>
      </c>
      <c r="AO28" s="240">
        <f t="shared" si="9"/>
        <v>0</v>
      </c>
      <c r="AP28" s="240">
        <f t="shared" si="9"/>
        <v>0</v>
      </c>
      <c r="AQ28" s="240">
        <f t="shared" si="9"/>
        <v>0</v>
      </c>
      <c r="AR28" s="240">
        <f t="shared" si="9"/>
        <v>0</v>
      </c>
      <c r="AS28" s="240">
        <f t="shared" si="9"/>
        <v>0</v>
      </c>
      <c r="AT28" s="240">
        <f t="shared" si="9"/>
        <v>0</v>
      </c>
      <c r="AU28" s="240">
        <f t="shared" si="9"/>
        <v>0</v>
      </c>
      <c r="AV28" s="240">
        <f t="shared" si="9"/>
        <v>0</v>
      </c>
      <c r="AW28" s="240">
        <f t="shared" si="9"/>
        <v>0</v>
      </c>
      <c r="AX28" s="240">
        <f t="shared" si="9"/>
        <v>0</v>
      </c>
      <c r="AY28" s="240">
        <f t="shared" si="9"/>
        <v>0</v>
      </c>
      <c r="AZ28" s="240">
        <f t="shared" si="9"/>
        <v>0</v>
      </c>
      <c r="BA28" s="240">
        <f t="shared" si="9"/>
        <v>0</v>
      </c>
      <c r="BB28" s="240">
        <f t="shared" si="9"/>
        <v>0</v>
      </c>
      <c r="BC28" s="240">
        <f t="shared" si="9"/>
        <v>0</v>
      </c>
      <c r="BD28" s="240">
        <f t="shared" si="9"/>
        <v>0</v>
      </c>
      <c r="BE28" s="240">
        <f t="shared" si="9"/>
        <v>0</v>
      </c>
      <c r="BF28" s="240">
        <f t="shared" si="9"/>
        <v>0</v>
      </c>
      <c r="BG28" s="240">
        <f t="shared" si="9"/>
        <v>0</v>
      </c>
      <c r="BH28" s="240">
        <f t="shared" si="9"/>
        <v>0</v>
      </c>
      <c r="BI28" s="240">
        <f t="shared" si="9"/>
        <v>0</v>
      </c>
      <c r="BJ28" s="240">
        <f t="shared" si="9"/>
        <v>0</v>
      </c>
      <c r="BK28" s="240">
        <f t="shared" si="9"/>
        <v>0</v>
      </c>
      <c r="BL28" s="240">
        <f t="shared" si="9"/>
        <v>0</v>
      </c>
      <c r="BM28" s="240">
        <f t="shared" si="9"/>
        <v>0</v>
      </c>
      <c r="BN28" s="240">
        <f t="shared" si="9"/>
        <v>0</v>
      </c>
      <c r="BO28" s="240">
        <f t="shared" si="9"/>
        <v>0</v>
      </c>
      <c r="BP28" s="240">
        <f t="shared" si="9"/>
        <v>0</v>
      </c>
      <c r="BQ28" s="240">
        <f t="shared" si="9"/>
        <v>0</v>
      </c>
      <c r="BR28" s="240">
        <f t="shared" si="9"/>
        <v>0</v>
      </c>
      <c r="BS28" s="240">
        <f t="shared" si="9"/>
        <v>0</v>
      </c>
      <c r="BT28" s="240">
        <f t="shared" si="9"/>
        <v>0</v>
      </c>
      <c r="BU28" s="240">
        <f t="shared" si="9"/>
        <v>0</v>
      </c>
      <c r="BV28" s="240">
        <f t="shared" si="9"/>
        <v>0</v>
      </c>
      <c r="BW28" s="240">
        <f t="shared" si="9"/>
        <v>0</v>
      </c>
      <c r="BX28" s="240">
        <f t="shared" si="9"/>
        <v>0</v>
      </c>
      <c r="BY28" s="240">
        <f t="shared" si="9"/>
        <v>0</v>
      </c>
      <c r="BZ28" s="240">
        <f t="shared" si="9"/>
        <v>0</v>
      </c>
      <c r="CA28" s="240">
        <f t="shared" si="9"/>
        <v>0</v>
      </c>
      <c r="CB28" s="240">
        <f t="shared" si="9"/>
        <v>0</v>
      </c>
      <c r="CC28" s="240">
        <f t="shared" si="9"/>
        <v>0</v>
      </c>
      <c r="CD28" s="240">
        <f t="shared" si="9"/>
        <v>0</v>
      </c>
      <c r="CE28" s="240">
        <f t="shared" si="9"/>
        <v>0</v>
      </c>
      <c r="CF28" s="240">
        <f t="shared" si="9"/>
        <v>0</v>
      </c>
      <c r="CG28" s="240">
        <f t="shared" si="9"/>
        <v>0</v>
      </c>
      <c r="CH28" s="240">
        <f t="shared" si="9"/>
        <v>0</v>
      </c>
      <c r="CI28" s="240">
        <f t="shared" si="9"/>
        <v>0</v>
      </c>
      <c r="CJ28" s="240">
        <f t="shared" si="9"/>
        <v>0</v>
      </c>
      <c r="CK28" s="240">
        <f t="shared" si="9"/>
        <v>0</v>
      </c>
    </row>
    <row r="29" spans="1:89" s="3" customFormat="1" ht="11.25">
      <c r="A29" s="228"/>
      <c r="R29" s="67"/>
      <c r="S29" s="67"/>
      <c r="T29" s="67">
        <v>13</v>
      </c>
      <c r="V29" s="218"/>
      <c r="W29" s="245"/>
      <c r="X29" s="250"/>
      <c r="Y29" s="220"/>
      <c r="Z29" s="21"/>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row>
    <row r="30" spans="1:89">
      <c r="A30" s="232" t="s">
        <v>27</v>
      </c>
      <c r="R30" s="66"/>
      <c r="S30" s="66"/>
      <c r="T30" s="66">
        <v>14</v>
      </c>
      <c r="U30" s="26"/>
      <c r="V30" s="214" t="s">
        <v>1</v>
      </c>
      <c r="W30" s="246"/>
      <c r="X30" s="220"/>
      <c r="Y30" s="220"/>
      <c r="Z30" s="21"/>
      <c r="AA30" s="255">
        <f t="shared" ref="AA30:BF30" si="10">IF(AA$19&lt;2018,"",
IF(AA$19=2018,CREDITS_PRICE_A,CREDITS_PRICE_A*AA$32))</f>
        <v>63525</v>
      </c>
      <c r="AB30" s="255">
        <f t="shared" si="10"/>
        <v>64795.5</v>
      </c>
      <c r="AC30" s="255">
        <f t="shared" si="10"/>
        <v>66091.41</v>
      </c>
      <c r="AD30" s="255">
        <f t="shared" si="10"/>
        <v>67413.238199999993</v>
      </c>
      <c r="AE30" s="255">
        <f t="shared" si="10"/>
        <v>68761.502963999999</v>
      </c>
      <c r="AF30" s="255">
        <f t="shared" si="10"/>
        <v>70136.733023280001</v>
      </c>
      <c r="AG30" s="255">
        <f t="shared" si="10"/>
        <v>71539.467683745606</v>
      </c>
      <c r="AH30" s="255">
        <f t="shared" si="10"/>
        <v>72970.25703742051</v>
      </c>
      <c r="AI30" s="255">
        <f t="shared" si="10"/>
        <v>74429.662178168932</v>
      </c>
      <c r="AJ30" s="255">
        <f t="shared" si="10"/>
        <v>75918.255421732305</v>
      </c>
      <c r="AK30" s="255">
        <f t="shared" si="10"/>
        <v>77436.620530166954</v>
      </c>
      <c r="AL30" s="255">
        <f t="shared" si="10"/>
        <v>78985.352940770303</v>
      </c>
      <c r="AM30" s="255">
        <f t="shared" si="10"/>
        <v>80565.059999585705</v>
      </c>
      <c r="AN30" s="255">
        <f t="shared" si="10"/>
        <v>82176.361199577412</v>
      </c>
      <c r="AO30" s="255">
        <f t="shared" si="10"/>
        <v>83819.888423568962</v>
      </c>
      <c r="AP30" s="255">
        <f t="shared" si="10"/>
        <v>85496.286192040352</v>
      </c>
      <c r="AQ30" s="255">
        <f t="shared" si="10"/>
        <v>87206.211915881155</v>
      </c>
      <c r="AR30" s="255">
        <f t="shared" si="10"/>
        <v>88950.336154198783</v>
      </c>
      <c r="AS30" s="255">
        <f t="shared" si="10"/>
        <v>90729.342877282761</v>
      </c>
      <c r="AT30" s="255">
        <f t="shared" si="10"/>
        <v>92543.929734828416</v>
      </c>
      <c r="AU30" s="255">
        <f t="shared" si="10"/>
        <v>94394.808329524996</v>
      </c>
      <c r="AV30" s="255">
        <f t="shared" si="10"/>
        <v>96282.704496115504</v>
      </c>
      <c r="AW30" s="255">
        <f t="shared" si="10"/>
        <v>98208.358586037823</v>
      </c>
      <c r="AX30" s="255">
        <f t="shared" si="10"/>
        <v>100172.52575775857</v>
      </c>
      <c r="AY30" s="255">
        <f t="shared" si="10"/>
        <v>102175.97627291374</v>
      </c>
      <c r="AZ30" s="255">
        <f t="shared" si="10"/>
        <v>104219.49579837201</v>
      </c>
      <c r="BA30" s="255">
        <f t="shared" si="10"/>
        <v>106303.88571433946</v>
      </c>
      <c r="BB30" s="255">
        <f t="shared" si="10"/>
        <v>108429.96342862624</v>
      </c>
      <c r="BC30" s="255">
        <f t="shared" si="10"/>
        <v>110598.56269719878</v>
      </c>
      <c r="BD30" s="255">
        <f t="shared" si="10"/>
        <v>112810.53395114274</v>
      </c>
      <c r="BE30" s="255">
        <f t="shared" si="10"/>
        <v>115066.74463016562</v>
      </c>
      <c r="BF30" s="255">
        <f t="shared" si="10"/>
        <v>117368.07952276892</v>
      </c>
      <c r="BG30" s="255">
        <f t="shared" ref="BG30:CK30" si="11">IF(BG$19&lt;2018,"",
IF(BG$19=2018,CREDITS_PRICE_A,CREDITS_PRICE_A*BG$32))</f>
        <v>119715.44111322431</v>
      </c>
      <c r="BH30" s="255">
        <f t="shared" si="11"/>
        <v>122109.7499354888</v>
      </c>
      <c r="BI30" s="255">
        <f t="shared" si="11"/>
        <v>124551.94493419857</v>
      </c>
      <c r="BJ30" s="255">
        <f t="shared" si="11"/>
        <v>127042.98383288254</v>
      </c>
      <c r="BK30" s="255">
        <f t="shared" si="11"/>
        <v>129583.84350954019</v>
      </c>
      <c r="BL30" s="255">
        <f t="shared" si="11"/>
        <v>132175.520379731</v>
      </c>
      <c r="BM30" s="255">
        <f t="shared" si="11"/>
        <v>134819.03078732564</v>
      </c>
      <c r="BN30" s="255">
        <f t="shared" si="11"/>
        <v>137515.41140307215</v>
      </c>
      <c r="BO30" s="255">
        <f t="shared" si="11"/>
        <v>140265.7196311336</v>
      </c>
      <c r="BP30" s="255">
        <f t="shared" si="11"/>
        <v>143071.03402375628</v>
      </c>
      <c r="BQ30" s="255">
        <f t="shared" si="11"/>
        <v>145932.45470423138</v>
      </c>
      <c r="BR30" s="255">
        <f t="shared" si="11"/>
        <v>148851.10379831603</v>
      </c>
      <c r="BS30" s="255">
        <f t="shared" si="11"/>
        <v>151828.12587428233</v>
      </c>
      <c r="BT30" s="255">
        <f t="shared" si="11"/>
        <v>154864.688391768</v>
      </c>
      <c r="BU30" s="255">
        <f t="shared" si="11"/>
        <v>157961.98215960336</v>
      </c>
      <c r="BV30" s="255">
        <f t="shared" si="11"/>
        <v>161121.22180279542</v>
      </c>
      <c r="BW30" s="255">
        <f t="shared" si="11"/>
        <v>164343.6462388513</v>
      </c>
      <c r="BX30" s="255">
        <f t="shared" si="11"/>
        <v>167630.51916362834</v>
      </c>
      <c r="BY30" s="255">
        <f t="shared" si="11"/>
        <v>170983.12954690092</v>
      </c>
      <c r="BZ30" s="255">
        <f t="shared" si="11"/>
        <v>174402.79213783893</v>
      </c>
      <c r="CA30" s="255">
        <f t="shared" si="11"/>
        <v>177890.84798059572</v>
      </c>
      <c r="CB30" s="255">
        <f t="shared" si="11"/>
        <v>181448.66494020761</v>
      </c>
      <c r="CC30" s="255">
        <f t="shared" si="11"/>
        <v>185077.63823901175</v>
      </c>
      <c r="CD30" s="255">
        <f t="shared" si="11"/>
        <v>188779.19100379199</v>
      </c>
      <c r="CE30" s="255">
        <f t="shared" si="11"/>
        <v>192554.77482386783</v>
      </c>
      <c r="CF30" s="255">
        <f t="shared" si="11"/>
        <v>196405.87032034519</v>
      </c>
      <c r="CG30" s="255">
        <f t="shared" si="11"/>
        <v>200333.98772675209</v>
      </c>
      <c r="CH30" s="255">
        <f t="shared" si="11"/>
        <v>204340.66748128712</v>
      </c>
      <c r="CI30" s="255">
        <f t="shared" si="11"/>
        <v>208427.48083091289</v>
      </c>
      <c r="CJ30" s="255">
        <f t="shared" si="11"/>
        <v>212596.03044753114</v>
      </c>
      <c r="CK30" s="255">
        <f t="shared" si="11"/>
        <v>216847.95105648178</v>
      </c>
    </row>
    <row r="31" spans="1:89" ht="5.25" customHeight="1">
      <c r="A31" s="7"/>
      <c r="B31" s="7"/>
      <c r="C31" s="7"/>
      <c r="D31" s="7"/>
      <c r="E31" s="7"/>
      <c r="F31" s="7"/>
      <c r="G31" s="7"/>
      <c r="H31" s="7"/>
      <c r="I31" s="7"/>
      <c r="J31" s="7"/>
      <c r="K31" s="7"/>
      <c r="L31" s="7"/>
      <c r="M31" s="7"/>
      <c r="N31" s="7"/>
      <c r="O31" s="7"/>
      <c r="P31" s="7"/>
      <c r="Q31" s="7"/>
      <c r="R31" s="68"/>
      <c r="S31" s="68"/>
      <c r="T31" s="68">
        <v>15</v>
      </c>
      <c r="U31" s="7"/>
      <c r="V31" s="224"/>
      <c r="W31" s="243"/>
      <c r="X31" s="57"/>
      <c r="Y31" s="57"/>
      <c r="Z31" s="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c r="A32" s="216" t="s">
        <v>28</v>
      </c>
      <c r="R32" s="66"/>
      <c r="S32" s="66"/>
      <c r="T32" s="66">
        <v>16</v>
      </c>
      <c r="V32" s="214" t="s">
        <v>4</v>
      </c>
      <c r="W32" s="247">
        <f>((1+ESC_CREDIT_A)*(1+FUND_INFLATION))-1</f>
        <v>2.0000000000000018E-2</v>
      </c>
      <c r="X32" s="57"/>
      <c r="Y32" s="57"/>
      <c r="Z32" s="14"/>
      <c r="AA32" s="239">
        <f t="shared" ref="AA32:BF32" si="12">IF(AA$19&lt;2018,"",
IF(AA$19=2018,1,Z32*((1+ESC_CREDIT_A)*(1+FUND_INFLATION))))</f>
        <v>1</v>
      </c>
      <c r="AB32" s="239">
        <f t="shared" si="12"/>
        <v>1.02</v>
      </c>
      <c r="AC32" s="239">
        <f t="shared" si="12"/>
        <v>1.0404</v>
      </c>
      <c r="AD32" s="239">
        <f t="shared" si="12"/>
        <v>1.0612079999999999</v>
      </c>
      <c r="AE32" s="239">
        <f t="shared" si="12"/>
        <v>1.08243216</v>
      </c>
      <c r="AF32" s="239">
        <f t="shared" si="12"/>
        <v>1.1040808032</v>
      </c>
      <c r="AG32" s="239">
        <f t="shared" si="12"/>
        <v>1.1261624192640001</v>
      </c>
      <c r="AH32" s="239">
        <f t="shared" si="12"/>
        <v>1.14868566764928</v>
      </c>
      <c r="AI32" s="239">
        <f t="shared" si="12"/>
        <v>1.1716593810022657</v>
      </c>
      <c r="AJ32" s="239">
        <f t="shared" si="12"/>
        <v>1.1950925686223111</v>
      </c>
      <c r="AK32" s="239">
        <f t="shared" si="12"/>
        <v>1.2189944199947573</v>
      </c>
      <c r="AL32" s="239">
        <f t="shared" si="12"/>
        <v>1.2433743083946525</v>
      </c>
      <c r="AM32" s="239">
        <f t="shared" si="12"/>
        <v>1.2682417945625455</v>
      </c>
      <c r="AN32" s="239">
        <f t="shared" si="12"/>
        <v>1.2936066304537963</v>
      </c>
      <c r="AO32" s="239">
        <f t="shared" si="12"/>
        <v>1.3194787630628724</v>
      </c>
      <c r="AP32" s="239">
        <f t="shared" si="12"/>
        <v>1.3458683383241299</v>
      </c>
      <c r="AQ32" s="239">
        <f t="shared" si="12"/>
        <v>1.3727857050906125</v>
      </c>
      <c r="AR32" s="239">
        <f t="shared" si="12"/>
        <v>1.4002414191924248</v>
      </c>
      <c r="AS32" s="239">
        <f t="shared" si="12"/>
        <v>1.4282462475762734</v>
      </c>
      <c r="AT32" s="239">
        <f t="shared" si="12"/>
        <v>1.4568111725277988</v>
      </c>
      <c r="AU32" s="239">
        <f t="shared" si="12"/>
        <v>1.4859473959783549</v>
      </c>
      <c r="AV32" s="239">
        <f t="shared" si="12"/>
        <v>1.5156663438979221</v>
      </c>
      <c r="AW32" s="239">
        <f t="shared" si="12"/>
        <v>1.5459796707758806</v>
      </c>
      <c r="AX32" s="239">
        <f t="shared" si="12"/>
        <v>1.5768992641913981</v>
      </c>
      <c r="AY32" s="239">
        <f t="shared" si="12"/>
        <v>1.6084372494752261</v>
      </c>
      <c r="AZ32" s="239">
        <f t="shared" si="12"/>
        <v>1.6406059944647307</v>
      </c>
      <c r="BA32" s="239">
        <f t="shared" si="12"/>
        <v>1.6734181143540252</v>
      </c>
      <c r="BB32" s="239">
        <f t="shared" si="12"/>
        <v>1.7068864766411058</v>
      </c>
      <c r="BC32" s="239">
        <f t="shared" si="12"/>
        <v>1.7410242061739281</v>
      </c>
      <c r="BD32" s="239">
        <f t="shared" si="12"/>
        <v>1.7758446902974065</v>
      </c>
      <c r="BE32" s="239">
        <f t="shared" si="12"/>
        <v>1.8113615841033548</v>
      </c>
      <c r="BF32" s="239">
        <f t="shared" si="12"/>
        <v>1.8475888157854219</v>
      </c>
      <c r="BG32" s="239">
        <f t="shared" ref="BG32:CK32" si="13">IF(BG$19&lt;2018,"",
IF(BG$19=2018,1,BF32*((1+ESC_CREDIT_A)*(1+FUND_INFLATION))))</f>
        <v>1.8845405921011305</v>
      </c>
      <c r="BH32" s="239">
        <f t="shared" si="13"/>
        <v>1.9222314039431532</v>
      </c>
      <c r="BI32" s="239">
        <f t="shared" si="13"/>
        <v>1.9606760320220162</v>
      </c>
      <c r="BJ32" s="239">
        <f t="shared" si="13"/>
        <v>1.9998895526624565</v>
      </c>
      <c r="BK32" s="239">
        <f t="shared" si="13"/>
        <v>2.0398873437157055</v>
      </c>
      <c r="BL32" s="239">
        <f t="shared" si="13"/>
        <v>2.0806850905900198</v>
      </c>
      <c r="BM32" s="239">
        <f t="shared" si="13"/>
        <v>2.1222987924018204</v>
      </c>
      <c r="BN32" s="239">
        <f t="shared" si="13"/>
        <v>2.1647447682498568</v>
      </c>
      <c r="BO32" s="239">
        <f t="shared" si="13"/>
        <v>2.208039663614854</v>
      </c>
      <c r="BP32" s="239">
        <f t="shared" si="13"/>
        <v>2.252200456887151</v>
      </c>
      <c r="BQ32" s="239">
        <f t="shared" si="13"/>
        <v>2.2972444660248938</v>
      </c>
      <c r="BR32" s="239">
        <f t="shared" si="13"/>
        <v>2.343189355345392</v>
      </c>
      <c r="BS32" s="239">
        <f t="shared" si="13"/>
        <v>2.3900531424522997</v>
      </c>
      <c r="BT32" s="239">
        <f t="shared" si="13"/>
        <v>2.4378542053013459</v>
      </c>
      <c r="BU32" s="239">
        <f t="shared" si="13"/>
        <v>2.4866112894073726</v>
      </c>
      <c r="BV32" s="239">
        <f t="shared" si="13"/>
        <v>2.53634351519552</v>
      </c>
      <c r="BW32" s="239">
        <f t="shared" si="13"/>
        <v>2.5870703854994304</v>
      </c>
      <c r="BX32" s="239">
        <f t="shared" si="13"/>
        <v>2.6388117932094191</v>
      </c>
      <c r="BY32" s="239">
        <f t="shared" si="13"/>
        <v>2.6915880290736074</v>
      </c>
      <c r="BZ32" s="239">
        <f t="shared" si="13"/>
        <v>2.7454197896550796</v>
      </c>
      <c r="CA32" s="239">
        <f t="shared" si="13"/>
        <v>2.8003281854481812</v>
      </c>
      <c r="CB32" s="239">
        <f t="shared" si="13"/>
        <v>2.8563347491571447</v>
      </c>
      <c r="CC32" s="239">
        <f t="shared" si="13"/>
        <v>2.9134614441402875</v>
      </c>
      <c r="CD32" s="239">
        <f t="shared" si="13"/>
        <v>2.9717306730230932</v>
      </c>
      <c r="CE32" s="239">
        <f t="shared" si="13"/>
        <v>3.0311652864835552</v>
      </c>
      <c r="CF32" s="239">
        <f t="shared" si="13"/>
        <v>3.0917885922132262</v>
      </c>
      <c r="CG32" s="239">
        <f t="shared" si="13"/>
        <v>3.1536243640574906</v>
      </c>
      <c r="CH32" s="239">
        <f t="shared" si="13"/>
        <v>3.2166968513386403</v>
      </c>
      <c r="CI32" s="239">
        <f t="shared" si="13"/>
        <v>3.2810307883654133</v>
      </c>
      <c r="CJ32" s="239">
        <f t="shared" si="13"/>
        <v>3.3466514041327216</v>
      </c>
      <c r="CK32" s="239">
        <f t="shared" si="13"/>
        <v>3.4135844322153761</v>
      </c>
    </row>
    <row r="33" spans="1:89">
      <c r="A33" s="216" t="s">
        <v>29</v>
      </c>
      <c r="R33" s="66"/>
      <c r="S33" s="66"/>
      <c r="T33" s="66">
        <v>17</v>
      </c>
      <c r="V33" s="214" t="s">
        <v>4</v>
      </c>
      <c r="W33" s="247">
        <f>((1+ESC_COST_A)*(1+FUND_INFLATION))-1</f>
        <v>3.0200000000000005E-2</v>
      </c>
      <c r="X33" s="57"/>
      <c r="Y33" s="57"/>
      <c r="Z33" s="14"/>
      <c r="AA33" s="239">
        <f t="shared" ref="AA33:BF33" si="14">IF(AA$19&lt;2018,"",
IF(AA$19=2018,1,Z33*((1+ESC_COST_A)*(1+FUND_INFLATION))))</f>
        <v>1</v>
      </c>
      <c r="AB33" s="239">
        <f t="shared" si="14"/>
        <v>1.0302</v>
      </c>
      <c r="AC33" s="239">
        <f t="shared" si="14"/>
        <v>1.06131204</v>
      </c>
      <c r="AD33" s="239">
        <f t="shared" si="14"/>
        <v>1.093363663608</v>
      </c>
      <c r="AE33" s="239">
        <f t="shared" si="14"/>
        <v>1.1263832462489616</v>
      </c>
      <c r="AF33" s="239">
        <f t="shared" si="14"/>
        <v>1.1604000202856801</v>
      </c>
      <c r="AG33" s="239">
        <f t="shared" si="14"/>
        <v>1.1954441008983077</v>
      </c>
      <c r="AH33" s="239">
        <f t="shared" si="14"/>
        <v>1.2315465127454366</v>
      </c>
      <c r="AI33" s="239">
        <f t="shared" si="14"/>
        <v>1.2687392174303487</v>
      </c>
      <c r="AJ33" s="239">
        <f t="shared" si="14"/>
        <v>1.3070551417967453</v>
      </c>
      <c r="AK33" s="239">
        <f t="shared" si="14"/>
        <v>1.346528207079007</v>
      </c>
      <c r="AL33" s="239">
        <f t="shared" si="14"/>
        <v>1.3871933589327929</v>
      </c>
      <c r="AM33" s="239">
        <f t="shared" si="14"/>
        <v>1.4290865983725634</v>
      </c>
      <c r="AN33" s="239">
        <f t="shared" si="14"/>
        <v>1.4722450136434149</v>
      </c>
      <c r="AO33" s="239">
        <f t="shared" si="14"/>
        <v>1.516706813055446</v>
      </c>
      <c r="AP33" s="239">
        <f t="shared" si="14"/>
        <v>1.5625113588097204</v>
      </c>
      <c r="AQ33" s="239">
        <f t="shared" si="14"/>
        <v>1.6096992018457739</v>
      </c>
      <c r="AR33" s="239">
        <f t="shared" si="14"/>
        <v>1.6583121177415163</v>
      </c>
      <c r="AS33" s="239">
        <f t="shared" si="14"/>
        <v>1.7083931436973101</v>
      </c>
      <c r="AT33" s="239">
        <f t="shared" si="14"/>
        <v>1.7599866166369689</v>
      </c>
      <c r="AU33" s="239">
        <f t="shared" si="14"/>
        <v>1.8131382124594053</v>
      </c>
      <c r="AV33" s="239">
        <f t="shared" si="14"/>
        <v>1.8678949864756793</v>
      </c>
      <c r="AW33" s="239">
        <f t="shared" si="14"/>
        <v>1.9243054150672447</v>
      </c>
      <c r="AX33" s="239">
        <f t="shared" si="14"/>
        <v>1.9824194386022755</v>
      </c>
      <c r="AY33" s="239">
        <f t="shared" si="14"/>
        <v>2.0422885056480644</v>
      </c>
      <c r="AZ33" s="239">
        <f t="shared" si="14"/>
        <v>2.1039656185186359</v>
      </c>
      <c r="BA33" s="239">
        <f t="shared" si="14"/>
        <v>2.1675053801978987</v>
      </c>
      <c r="BB33" s="239">
        <f t="shared" si="14"/>
        <v>2.2329640426798751</v>
      </c>
      <c r="BC33" s="239">
        <f t="shared" si="14"/>
        <v>2.3003995567688076</v>
      </c>
      <c r="BD33" s="239">
        <f t="shared" si="14"/>
        <v>2.3698716233832258</v>
      </c>
      <c r="BE33" s="239">
        <f t="shared" si="14"/>
        <v>2.4414417464093994</v>
      </c>
      <c r="BF33" s="239">
        <f t="shared" si="14"/>
        <v>2.5151732871509633</v>
      </c>
      <c r="BG33" s="239">
        <f t="shared" ref="BG33:CK33" si="15">IF(BG$19&lt;2018,"",
IF(BG$19=2018,1,BF33*((1+ESC_COST_A)*(1+FUND_INFLATION))))</f>
        <v>2.5911315204229224</v>
      </c>
      <c r="BH33" s="239">
        <f t="shared" si="15"/>
        <v>2.6693836923396947</v>
      </c>
      <c r="BI33" s="239">
        <f t="shared" si="15"/>
        <v>2.7499990798483536</v>
      </c>
      <c r="BJ33" s="239">
        <f t="shared" si="15"/>
        <v>2.8330490520597738</v>
      </c>
      <c r="BK33" s="239">
        <f t="shared" si="15"/>
        <v>2.918607133431979</v>
      </c>
      <c r="BL33" s="239">
        <f t="shared" si="15"/>
        <v>3.006749068861625</v>
      </c>
      <c r="BM33" s="239">
        <f t="shared" si="15"/>
        <v>3.097552890741246</v>
      </c>
      <c r="BN33" s="239">
        <f t="shared" si="15"/>
        <v>3.1910989880416314</v>
      </c>
      <c r="BO33" s="239">
        <f t="shared" si="15"/>
        <v>3.2874701774804889</v>
      </c>
      <c r="BP33" s="239">
        <f t="shared" si="15"/>
        <v>3.3867517768403999</v>
      </c>
      <c r="BQ33" s="239">
        <f t="shared" si="15"/>
        <v>3.4890316805009798</v>
      </c>
      <c r="BR33" s="239">
        <f t="shared" si="15"/>
        <v>3.5944004372521094</v>
      </c>
      <c r="BS33" s="239">
        <f t="shared" si="15"/>
        <v>3.7029513304571231</v>
      </c>
      <c r="BT33" s="239">
        <f t="shared" si="15"/>
        <v>3.8147804606369284</v>
      </c>
      <c r="BU33" s="239">
        <f t="shared" si="15"/>
        <v>3.9299868305481636</v>
      </c>
      <c r="BV33" s="239">
        <f t="shared" si="15"/>
        <v>4.0486724328307178</v>
      </c>
      <c r="BW33" s="239">
        <f t="shared" si="15"/>
        <v>4.1709423403022052</v>
      </c>
      <c r="BX33" s="239">
        <f t="shared" si="15"/>
        <v>4.2969047989793321</v>
      </c>
      <c r="BY33" s="239">
        <f t="shared" si="15"/>
        <v>4.4266713239085078</v>
      </c>
      <c r="BZ33" s="239">
        <f t="shared" si="15"/>
        <v>4.5603567978905444</v>
      </c>
      <c r="CA33" s="239">
        <f t="shared" si="15"/>
        <v>4.6980795731868392</v>
      </c>
      <c r="CB33" s="239">
        <f t="shared" si="15"/>
        <v>4.8399615762970818</v>
      </c>
      <c r="CC33" s="239">
        <f t="shared" si="15"/>
        <v>4.9861284159012538</v>
      </c>
      <c r="CD33" s="239">
        <f t="shared" si="15"/>
        <v>5.1367094940614715</v>
      </c>
      <c r="CE33" s="239">
        <f t="shared" si="15"/>
        <v>5.2918381207821277</v>
      </c>
      <c r="CF33" s="239">
        <f t="shared" si="15"/>
        <v>5.4516516320297477</v>
      </c>
      <c r="CG33" s="239">
        <f t="shared" si="15"/>
        <v>5.616291511317046</v>
      </c>
      <c r="CH33" s="239">
        <f t="shared" si="15"/>
        <v>5.7859035149588207</v>
      </c>
      <c r="CI33" s="239">
        <f t="shared" si="15"/>
        <v>5.9606378011105772</v>
      </c>
      <c r="CJ33" s="239">
        <f t="shared" si="15"/>
        <v>6.1406490627041164</v>
      </c>
      <c r="CK33" s="239">
        <f t="shared" si="15"/>
        <v>6.326096664397781</v>
      </c>
    </row>
    <row r="34" spans="1:89">
      <c r="A34" s="216"/>
      <c r="R34" s="66"/>
      <c r="S34" s="66"/>
      <c r="T34" s="66"/>
      <c r="V34" s="214"/>
      <c r="W34" s="247"/>
      <c r="X34" s="57"/>
      <c r="Y34" s="57"/>
      <c r="Z34" s="14"/>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row>
    <row r="35" spans="1:89">
      <c r="A35" s="215" t="s">
        <v>226</v>
      </c>
      <c r="R35" s="66"/>
      <c r="S35" s="66"/>
      <c r="T35" s="66"/>
      <c r="V35" s="214"/>
      <c r="W35" s="247"/>
      <c r="X35" s="57"/>
      <c r="Y35" s="57"/>
      <c r="Z35" s="14"/>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row>
    <row r="36" spans="1:89">
      <c r="A36" s="227" t="s">
        <v>23</v>
      </c>
      <c r="R36" s="66"/>
      <c r="S36" s="66"/>
      <c r="T36" s="66"/>
      <c r="V36" s="214"/>
      <c r="W36" s="247"/>
      <c r="X36" s="57"/>
      <c r="Y36" s="57"/>
      <c r="Z36" s="14"/>
      <c r="AA36" s="255">
        <f>IF(AA$17=0,0,Z40)</f>
        <v>0</v>
      </c>
      <c r="AB36" s="255">
        <f>IF(AB$17=0,0,AA40)</f>
        <v>0</v>
      </c>
      <c r="AC36" s="255">
        <f>IF(AC$17=0,0,AB40)</f>
        <v>702836.12254430575</v>
      </c>
      <c r="AD36" s="255">
        <f>IF(AD$17=0,0,AC40)</f>
        <v>1455292.4753402395</v>
      </c>
      <c r="AE36" s="255">
        <f t="shared" ref="AE36:CK36" si="16">IF(AE$17=0,0,AD40)</f>
        <v>2260160.9764875509</v>
      </c>
      <c r="AF36" s="255">
        <f t="shared" si="16"/>
        <v>3120380.4378308184</v>
      </c>
      <c r="AG36" s="255">
        <f t="shared" si="16"/>
        <v>4039044.1102367146</v>
      </c>
      <c r="AH36" s="255">
        <f t="shared" si="16"/>
        <v>3920065.6878728885</v>
      </c>
      <c r="AI36" s="255">
        <f t="shared" si="16"/>
        <v>3785301.6648963313</v>
      </c>
      <c r="AJ36" s="255">
        <f t="shared" si="16"/>
        <v>3633658.3780843155</v>
      </c>
      <c r="AK36" s="255">
        <f t="shared" si="16"/>
        <v>3463977.9185177274</v>
      </c>
      <c r="AL36" s="255">
        <f t="shared" si="16"/>
        <v>3275034.6117774411</v>
      </c>
      <c r="AM36" s="255">
        <f t="shared" si="16"/>
        <v>3065531.3119156947</v>
      </c>
      <c r="AN36" s="255">
        <f t="shared" si="16"/>
        <v>2834095.4995341697</v>
      </c>
      <c r="AO36" s="255">
        <f t="shared" si="16"/>
        <v>2579275.1738038524</v>
      </c>
      <c r="AP36" s="255">
        <f t="shared" si="16"/>
        <v>2299534.5277397772</v>
      </c>
      <c r="AQ36" s="255">
        <f t="shared" si="16"/>
        <v>1993249.3954951318</v>
      </c>
      <c r="AR36" s="255">
        <f t="shared" si="16"/>
        <v>1658702.4598625896</v>
      </c>
      <c r="AS36" s="255">
        <f t="shared" si="16"/>
        <v>1294078.2075646939</v>
      </c>
      <c r="AT36" s="255">
        <f t="shared" si="16"/>
        <v>897457.61927816295</v>
      </c>
      <c r="AU36" s="255">
        <f t="shared" si="16"/>
        <v>466812.58066753659</v>
      </c>
      <c r="AV36" s="255">
        <f t="shared" si="16"/>
        <v>0</v>
      </c>
      <c r="AW36" s="255">
        <f t="shared" si="16"/>
        <v>0</v>
      </c>
      <c r="AX36" s="255">
        <f t="shared" si="16"/>
        <v>0</v>
      </c>
      <c r="AY36" s="255">
        <f t="shared" si="16"/>
        <v>0</v>
      </c>
      <c r="AZ36" s="255">
        <f t="shared" si="16"/>
        <v>0</v>
      </c>
      <c r="BA36" s="255">
        <f t="shared" si="16"/>
        <v>0</v>
      </c>
      <c r="BB36" s="255">
        <f t="shared" si="16"/>
        <v>0</v>
      </c>
      <c r="BC36" s="255">
        <f t="shared" si="16"/>
        <v>0</v>
      </c>
      <c r="BD36" s="255">
        <f t="shared" si="16"/>
        <v>0</v>
      </c>
      <c r="BE36" s="255">
        <f t="shared" si="16"/>
        <v>0</v>
      </c>
      <c r="BF36" s="255">
        <f t="shared" si="16"/>
        <v>0</v>
      </c>
      <c r="BG36" s="255">
        <f t="shared" si="16"/>
        <v>0</v>
      </c>
      <c r="BH36" s="255">
        <f t="shared" si="16"/>
        <v>0</v>
      </c>
      <c r="BI36" s="255">
        <f t="shared" si="16"/>
        <v>0</v>
      </c>
      <c r="BJ36" s="255">
        <f t="shared" si="16"/>
        <v>0</v>
      </c>
      <c r="BK36" s="255">
        <f t="shared" si="16"/>
        <v>0</v>
      </c>
      <c r="BL36" s="255">
        <f t="shared" si="16"/>
        <v>0</v>
      </c>
      <c r="BM36" s="255">
        <f t="shared" si="16"/>
        <v>0</v>
      </c>
      <c r="BN36" s="255">
        <f t="shared" si="16"/>
        <v>0</v>
      </c>
      <c r="BO36" s="255">
        <f t="shared" si="16"/>
        <v>0</v>
      </c>
      <c r="BP36" s="255">
        <f t="shared" si="16"/>
        <v>0</v>
      </c>
      <c r="BQ36" s="255">
        <f t="shared" si="16"/>
        <v>0</v>
      </c>
      <c r="BR36" s="255">
        <f t="shared" si="16"/>
        <v>0</v>
      </c>
      <c r="BS36" s="255">
        <f t="shared" si="16"/>
        <v>0</v>
      </c>
      <c r="BT36" s="255">
        <f t="shared" si="16"/>
        <v>0</v>
      </c>
      <c r="BU36" s="255">
        <f t="shared" si="16"/>
        <v>0</v>
      </c>
      <c r="BV36" s="255">
        <f t="shared" si="16"/>
        <v>0</v>
      </c>
      <c r="BW36" s="255">
        <f t="shared" si="16"/>
        <v>0</v>
      </c>
      <c r="BX36" s="255">
        <f t="shared" si="16"/>
        <v>0</v>
      </c>
      <c r="BY36" s="255">
        <f t="shared" si="16"/>
        <v>0</v>
      </c>
      <c r="BZ36" s="255">
        <f t="shared" si="16"/>
        <v>0</v>
      </c>
      <c r="CA36" s="255">
        <f t="shared" si="16"/>
        <v>0</v>
      </c>
      <c r="CB36" s="255">
        <f t="shared" si="16"/>
        <v>0</v>
      </c>
      <c r="CC36" s="255">
        <f t="shared" si="16"/>
        <v>0</v>
      </c>
      <c r="CD36" s="255">
        <f t="shared" si="16"/>
        <v>0</v>
      </c>
      <c r="CE36" s="255">
        <f t="shared" si="16"/>
        <v>0</v>
      </c>
      <c r="CF36" s="255">
        <f t="shared" si="16"/>
        <v>0</v>
      </c>
      <c r="CG36" s="255">
        <f t="shared" si="16"/>
        <v>0</v>
      </c>
      <c r="CH36" s="255">
        <f t="shared" si="16"/>
        <v>0</v>
      </c>
      <c r="CI36" s="255">
        <f t="shared" si="16"/>
        <v>0</v>
      </c>
      <c r="CJ36" s="255">
        <f t="shared" si="16"/>
        <v>0</v>
      </c>
      <c r="CK36" s="255">
        <f t="shared" si="16"/>
        <v>0</v>
      </c>
    </row>
    <row r="37" spans="1:89">
      <c r="A37" s="227" t="s">
        <v>215</v>
      </c>
      <c r="R37" s="66"/>
      <c r="S37" s="66"/>
      <c r="T37" s="66"/>
      <c r="V37" s="214"/>
      <c r="W37" s="247"/>
      <c r="X37" s="254">
        <f>SUM(AA37:CK37)</f>
        <v>2365271.1514681657</v>
      </c>
      <c r="Y37" s="57"/>
      <c r="Z37" s="14"/>
      <c r="AA37" s="254">
        <f t="shared" ref="AA37:BF37" si="17">AA36*((1+ENDOWMENT_GROWTH_A)*(1+FUND_INFLATION)-1)</f>
        <v>0</v>
      </c>
      <c r="AB37" s="254">
        <f t="shared" si="17"/>
        <v>0</v>
      </c>
      <c r="AC37" s="254">
        <f t="shared" si="17"/>
        <v>35563.507800741856</v>
      </c>
      <c r="AD37" s="254">
        <f t="shared" si="17"/>
        <v>73637.799252216078</v>
      </c>
      <c r="AE37" s="254">
        <f t="shared" si="17"/>
        <v>114364.14541027002</v>
      </c>
      <c r="AF37" s="254">
        <f t="shared" si="17"/>
        <v>157891.25015423933</v>
      </c>
      <c r="AG37" s="254">
        <f t="shared" si="17"/>
        <v>204375.63197797767</v>
      </c>
      <c r="AH37" s="254">
        <f t="shared" si="17"/>
        <v>198355.32380636808</v>
      </c>
      <c r="AI37" s="254">
        <f t="shared" si="17"/>
        <v>191536.26424375427</v>
      </c>
      <c r="AJ37" s="254">
        <f t="shared" si="17"/>
        <v>183863.11393106627</v>
      </c>
      <c r="AK37" s="254">
        <f t="shared" si="17"/>
        <v>175277.28267699693</v>
      </c>
      <c r="AL37" s="254">
        <f t="shared" si="17"/>
        <v>165716.75135593844</v>
      </c>
      <c r="AM37" s="254">
        <f t="shared" si="17"/>
        <v>155115.88438293408</v>
      </c>
      <c r="AN37" s="254">
        <f t="shared" si="17"/>
        <v>143405.23227642893</v>
      </c>
      <c r="AO37" s="254">
        <f t="shared" si="17"/>
        <v>130511.32379447487</v>
      </c>
      <c r="AP37" s="254">
        <f t="shared" si="17"/>
        <v>116356.44710363267</v>
      </c>
      <c r="AQ37" s="254">
        <f t="shared" si="17"/>
        <v>100858.41941205363</v>
      </c>
      <c r="AR37" s="254">
        <f t="shared" si="17"/>
        <v>83930.344469046991</v>
      </c>
      <c r="AS37" s="254">
        <f t="shared" si="17"/>
        <v>65480.357302773482</v>
      </c>
      <c r="AT37" s="254">
        <f t="shared" si="17"/>
        <v>45411.355535475028</v>
      </c>
      <c r="AU37" s="254">
        <f t="shared" si="17"/>
        <v>23620.716581777342</v>
      </c>
      <c r="AV37" s="254">
        <f t="shared" si="17"/>
        <v>0</v>
      </c>
      <c r="AW37" s="254">
        <f t="shared" si="17"/>
        <v>0</v>
      </c>
      <c r="AX37" s="254">
        <f t="shared" si="17"/>
        <v>0</v>
      </c>
      <c r="AY37" s="254">
        <f t="shared" si="17"/>
        <v>0</v>
      </c>
      <c r="AZ37" s="254">
        <f t="shared" si="17"/>
        <v>0</v>
      </c>
      <c r="BA37" s="254">
        <f t="shared" si="17"/>
        <v>0</v>
      </c>
      <c r="BB37" s="254">
        <f t="shared" si="17"/>
        <v>0</v>
      </c>
      <c r="BC37" s="254">
        <f t="shared" si="17"/>
        <v>0</v>
      </c>
      <c r="BD37" s="254">
        <f t="shared" si="17"/>
        <v>0</v>
      </c>
      <c r="BE37" s="254">
        <f t="shared" si="17"/>
        <v>0</v>
      </c>
      <c r="BF37" s="254">
        <f t="shared" si="17"/>
        <v>0</v>
      </c>
      <c r="BG37" s="254">
        <f t="shared" ref="BG37:CK37" si="18">BG36*((1+ENDOWMENT_GROWTH_A)*(1+FUND_INFLATION)-1)</f>
        <v>0</v>
      </c>
      <c r="BH37" s="254">
        <f t="shared" si="18"/>
        <v>0</v>
      </c>
      <c r="BI37" s="254">
        <f t="shared" si="18"/>
        <v>0</v>
      </c>
      <c r="BJ37" s="254">
        <f t="shared" si="18"/>
        <v>0</v>
      </c>
      <c r="BK37" s="254">
        <f t="shared" si="18"/>
        <v>0</v>
      </c>
      <c r="BL37" s="254">
        <f t="shared" si="18"/>
        <v>0</v>
      </c>
      <c r="BM37" s="254">
        <f t="shared" si="18"/>
        <v>0</v>
      </c>
      <c r="BN37" s="254">
        <f t="shared" si="18"/>
        <v>0</v>
      </c>
      <c r="BO37" s="254">
        <f t="shared" si="18"/>
        <v>0</v>
      </c>
      <c r="BP37" s="254">
        <f t="shared" si="18"/>
        <v>0</v>
      </c>
      <c r="BQ37" s="254">
        <f t="shared" si="18"/>
        <v>0</v>
      </c>
      <c r="BR37" s="254">
        <f t="shared" si="18"/>
        <v>0</v>
      </c>
      <c r="BS37" s="254">
        <f t="shared" si="18"/>
        <v>0</v>
      </c>
      <c r="BT37" s="254">
        <f t="shared" si="18"/>
        <v>0</v>
      </c>
      <c r="BU37" s="254">
        <f t="shared" si="18"/>
        <v>0</v>
      </c>
      <c r="BV37" s="254">
        <f t="shared" si="18"/>
        <v>0</v>
      </c>
      <c r="BW37" s="254">
        <f t="shared" si="18"/>
        <v>0</v>
      </c>
      <c r="BX37" s="254">
        <f t="shared" si="18"/>
        <v>0</v>
      </c>
      <c r="BY37" s="254">
        <f t="shared" si="18"/>
        <v>0</v>
      </c>
      <c r="BZ37" s="254">
        <f t="shared" si="18"/>
        <v>0</v>
      </c>
      <c r="CA37" s="254">
        <f t="shared" si="18"/>
        <v>0</v>
      </c>
      <c r="CB37" s="254">
        <f t="shared" si="18"/>
        <v>0</v>
      </c>
      <c r="CC37" s="254">
        <f t="shared" si="18"/>
        <v>0</v>
      </c>
      <c r="CD37" s="254">
        <f t="shared" si="18"/>
        <v>0</v>
      </c>
      <c r="CE37" s="254">
        <f t="shared" si="18"/>
        <v>0</v>
      </c>
      <c r="CF37" s="254">
        <f t="shared" si="18"/>
        <v>0</v>
      </c>
      <c r="CG37" s="254">
        <f t="shared" si="18"/>
        <v>0</v>
      </c>
      <c r="CH37" s="254">
        <f t="shared" si="18"/>
        <v>0</v>
      </c>
      <c r="CI37" s="254">
        <f t="shared" si="18"/>
        <v>0</v>
      </c>
      <c r="CJ37" s="254">
        <f t="shared" si="18"/>
        <v>0</v>
      </c>
      <c r="CK37" s="254">
        <f t="shared" si="18"/>
        <v>0</v>
      </c>
    </row>
    <row r="38" spans="1:89">
      <c r="A38" s="227" t="s">
        <v>213</v>
      </c>
      <c r="R38" s="66"/>
      <c r="S38" s="66"/>
      <c r="T38" s="66"/>
      <c r="V38" s="214"/>
      <c r="W38" s="247"/>
      <c r="X38" s="254">
        <f>SUM(AA38:CK38)</f>
        <v>3657587.4076192477</v>
      </c>
      <c r="Y38" s="57"/>
      <c r="Z38" s="14"/>
      <c r="AA38" s="254">
        <f t="shared" ref="AA38:BF38" si="19">-AA$55</f>
        <v>0</v>
      </c>
      <c r="AB38" s="254">
        <f t="shared" si="19"/>
        <v>702836.12254430575</v>
      </c>
      <c r="AC38" s="254">
        <f t="shared" si="19"/>
        <v>716892.8449951919</v>
      </c>
      <c r="AD38" s="254">
        <f t="shared" si="19"/>
        <v>731230.70189509552</v>
      </c>
      <c r="AE38" s="254">
        <f t="shared" si="19"/>
        <v>745855.31593299762</v>
      </c>
      <c r="AF38" s="254">
        <f t="shared" si="19"/>
        <v>760772.42225165723</v>
      </c>
      <c r="AG38" s="254">
        <f t="shared" si="19"/>
        <v>0</v>
      </c>
      <c r="AH38" s="254">
        <f t="shared" si="19"/>
        <v>0</v>
      </c>
      <c r="AI38" s="254">
        <f t="shared" si="19"/>
        <v>0</v>
      </c>
      <c r="AJ38" s="254">
        <f t="shared" si="19"/>
        <v>0</v>
      </c>
      <c r="AK38" s="254">
        <f t="shared" si="19"/>
        <v>0</v>
      </c>
      <c r="AL38" s="254">
        <f t="shared" si="19"/>
        <v>0</v>
      </c>
      <c r="AM38" s="254">
        <f t="shared" si="19"/>
        <v>0</v>
      </c>
      <c r="AN38" s="254">
        <f t="shared" si="19"/>
        <v>0</v>
      </c>
      <c r="AO38" s="254">
        <f t="shared" si="19"/>
        <v>0</v>
      </c>
      <c r="AP38" s="254">
        <f t="shared" si="19"/>
        <v>0</v>
      </c>
      <c r="AQ38" s="254">
        <f t="shared" si="19"/>
        <v>0</v>
      </c>
      <c r="AR38" s="254">
        <f t="shared" si="19"/>
        <v>0</v>
      </c>
      <c r="AS38" s="254">
        <f t="shared" si="19"/>
        <v>0</v>
      </c>
      <c r="AT38" s="254">
        <f t="shared" si="19"/>
        <v>0</v>
      </c>
      <c r="AU38" s="254">
        <f t="shared" si="19"/>
        <v>0</v>
      </c>
      <c r="AV38" s="254">
        <f t="shared" si="19"/>
        <v>0</v>
      </c>
      <c r="AW38" s="254">
        <f t="shared" si="19"/>
        <v>0</v>
      </c>
      <c r="AX38" s="254">
        <f t="shared" si="19"/>
        <v>0</v>
      </c>
      <c r="AY38" s="254">
        <f t="shared" si="19"/>
        <v>0</v>
      </c>
      <c r="AZ38" s="254">
        <f t="shared" si="19"/>
        <v>0</v>
      </c>
      <c r="BA38" s="254">
        <f t="shared" si="19"/>
        <v>0</v>
      </c>
      <c r="BB38" s="254">
        <f t="shared" si="19"/>
        <v>0</v>
      </c>
      <c r="BC38" s="254">
        <f t="shared" si="19"/>
        <v>0</v>
      </c>
      <c r="BD38" s="254">
        <f t="shared" si="19"/>
        <v>0</v>
      </c>
      <c r="BE38" s="254">
        <f t="shared" si="19"/>
        <v>0</v>
      </c>
      <c r="BF38" s="254">
        <f t="shared" si="19"/>
        <v>0</v>
      </c>
      <c r="BG38" s="254">
        <f t="shared" ref="BG38:CK38" si="20">-BG$55</f>
        <v>0</v>
      </c>
      <c r="BH38" s="254">
        <f t="shared" si="20"/>
        <v>0</v>
      </c>
      <c r="BI38" s="254">
        <f t="shared" si="20"/>
        <v>0</v>
      </c>
      <c r="BJ38" s="254">
        <f t="shared" si="20"/>
        <v>0</v>
      </c>
      <c r="BK38" s="254">
        <f t="shared" si="20"/>
        <v>0</v>
      </c>
      <c r="BL38" s="254">
        <f t="shared" si="20"/>
        <v>0</v>
      </c>
      <c r="BM38" s="254">
        <f t="shared" si="20"/>
        <v>0</v>
      </c>
      <c r="BN38" s="254">
        <f t="shared" si="20"/>
        <v>0</v>
      </c>
      <c r="BO38" s="254">
        <f t="shared" si="20"/>
        <v>0</v>
      </c>
      <c r="BP38" s="254">
        <f t="shared" si="20"/>
        <v>0</v>
      </c>
      <c r="BQ38" s="254">
        <f t="shared" si="20"/>
        <v>0</v>
      </c>
      <c r="BR38" s="254">
        <f t="shared" si="20"/>
        <v>0</v>
      </c>
      <c r="BS38" s="254">
        <f t="shared" si="20"/>
        <v>0</v>
      </c>
      <c r="BT38" s="254">
        <f t="shared" si="20"/>
        <v>0</v>
      </c>
      <c r="BU38" s="254">
        <f t="shared" si="20"/>
        <v>0</v>
      </c>
      <c r="BV38" s="254">
        <f t="shared" si="20"/>
        <v>0</v>
      </c>
      <c r="BW38" s="254">
        <f t="shared" si="20"/>
        <v>0</v>
      </c>
      <c r="BX38" s="254">
        <f t="shared" si="20"/>
        <v>0</v>
      </c>
      <c r="BY38" s="254">
        <f t="shared" si="20"/>
        <v>0</v>
      </c>
      <c r="BZ38" s="254">
        <f t="shared" si="20"/>
        <v>0</v>
      </c>
      <c r="CA38" s="254">
        <f t="shared" si="20"/>
        <v>0</v>
      </c>
      <c r="CB38" s="254">
        <f t="shared" si="20"/>
        <v>0</v>
      </c>
      <c r="CC38" s="254">
        <f t="shared" si="20"/>
        <v>0</v>
      </c>
      <c r="CD38" s="254">
        <f t="shared" si="20"/>
        <v>0</v>
      </c>
      <c r="CE38" s="254">
        <f t="shared" si="20"/>
        <v>0</v>
      </c>
      <c r="CF38" s="254">
        <f t="shared" si="20"/>
        <v>0</v>
      </c>
      <c r="CG38" s="254">
        <f t="shared" si="20"/>
        <v>0</v>
      </c>
      <c r="CH38" s="254">
        <f t="shared" si="20"/>
        <v>0</v>
      </c>
      <c r="CI38" s="254">
        <f t="shared" si="20"/>
        <v>0</v>
      </c>
      <c r="CJ38" s="254">
        <f t="shared" si="20"/>
        <v>0</v>
      </c>
      <c r="CK38" s="254">
        <f t="shared" si="20"/>
        <v>0</v>
      </c>
    </row>
    <row r="39" spans="1:89">
      <c r="A39" s="227" t="s">
        <v>214</v>
      </c>
      <c r="R39" s="66"/>
      <c r="S39" s="66"/>
      <c r="T39" s="66"/>
      <c r="V39" s="214"/>
      <c r="W39" s="247"/>
      <c r="X39" s="254">
        <f>SUM(AA39:CK39)</f>
        <v>-6022858.5590874143</v>
      </c>
      <c r="Y39" s="57"/>
      <c r="Z39" s="14"/>
      <c r="AA39" s="254">
        <f t="shared" ref="AA39:BF39" si="21">IF(AA$17=YEAR_MONITORINGLENGTH_A,-SUM(AA36:AA38),
IF(AND(AA$17&gt;0,AA$17&gt;YEAR_PROJECTLENGTH_A),SUM(AA68:AA71),0))</f>
        <v>0</v>
      </c>
      <c r="AB39" s="254">
        <f t="shared" si="21"/>
        <v>0</v>
      </c>
      <c r="AC39" s="254">
        <f t="shared" si="21"/>
        <v>0</v>
      </c>
      <c r="AD39" s="254">
        <f t="shared" si="21"/>
        <v>0</v>
      </c>
      <c r="AE39" s="254">
        <f t="shared" si="21"/>
        <v>0</v>
      </c>
      <c r="AF39" s="254">
        <f t="shared" si="21"/>
        <v>0</v>
      </c>
      <c r="AG39" s="254">
        <f t="shared" si="21"/>
        <v>-323354.05434180307</v>
      </c>
      <c r="AH39" s="254">
        <f t="shared" si="21"/>
        <v>-333119.34678292554</v>
      </c>
      <c r="AI39" s="254">
        <f t="shared" si="21"/>
        <v>-343179.5510557699</v>
      </c>
      <c r="AJ39" s="254">
        <f t="shared" si="21"/>
        <v>-353543.57349765417</v>
      </c>
      <c r="AK39" s="254">
        <f t="shared" si="21"/>
        <v>-364220.58941728337</v>
      </c>
      <c r="AL39" s="254">
        <f t="shared" si="21"/>
        <v>-375220.05121768522</v>
      </c>
      <c r="AM39" s="254">
        <f t="shared" si="21"/>
        <v>-386551.69676445937</v>
      </c>
      <c r="AN39" s="254">
        <f t="shared" si="21"/>
        <v>-398225.55800674605</v>
      </c>
      <c r="AO39" s="254">
        <f t="shared" si="21"/>
        <v>-410251.96985854977</v>
      </c>
      <c r="AP39" s="254">
        <f t="shared" si="21"/>
        <v>-422641.579348278</v>
      </c>
      <c r="AQ39" s="254">
        <f t="shared" si="21"/>
        <v>-435405.35504459596</v>
      </c>
      <c r="AR39" s="254">
        <f t="shared" si="21"/>
        <v>-448554.59676694276</v>
      </c>
      <c r="AS39" s="254">
        <f t="shared" si="21"/>
        <v>-462100.94558930438</v>
      </c>
      <c r="AT39" s="254">
        <f t="shared" si="21"/>
        <v>-476056.39414610143</v>
      </c>
      <c r="AU39" s="254">
        <f t="shared" si="21"/>
        <v>-490433.29724931391</v>
      </c>
      <c r="AV39" s="254">
        <f t="shared" si="21"/>
        <v>0</v>
      </c>
      <c r="AW39" s="254">
        <f t="shared" si="21"/>
        <v>0</v>
      </c>
      <c r="AX39" s="254">
        <f t="shared" si="21"/>
        <v>0</v>
      </c>
      <c r="AY39" s="254">
        <f t="shared" si="21"/>
        <v>0</v>
      </c>
      <c r="AZ39" s="254">
        <f t="shared" si="21"/>
        <v>0</v>
      </c>
      <c r="BA39" s="254">
        <f t="shared" si="21"/>
        <v>0</v>
      </c>
      <c r="BB39" s="254">
        <f t="shared" si="21"/>
        <v>0</v>
      </c>
      <c r="BC39" s="254">
        <f t="shared" si="21"/>
        <v>0</v>
      </c>
      <c r="BD39" s="254">
        <f t="shared" si="21"/>
        <v>0</v>
      </c>
      <c r="BE39" s="254">
        <f t="shared" si="21"/>
        <v>0</v>
      </c>
      <c r="BF39" s="254">
        <f t="shared" si="21"/>
        <v>0</v>
      </c>
      <c r="BG39" s="254">
        <f t="shared" ref="BG39:CK39" si="22">IF(BG$17=YEAR_MONITORINGLENGTH_A,-SUM(BG36:BG38),
IF(AND(BG$17&gt;0,BG$17&gt;YEAR_PROJECTLENGTH_A),SUM(BG68:BG71),0))</f>
        <v>0</v>
      </c>
      <c r="BH39" s="254">
        <f t="shared" si="22"/>
        <v>0</v>
      </c>
      <c r="BI39" s="254">
        <f t="shared" si="22"/>
        <v>0</v>
      </c>
      <c r="BJ39" s="254">
        <f t="shared" si="22"/>
        <v>0</v>
      </c>
      <c r="BK39" s="254">
        <f t="shared" si="22"/>
        <v>0</v>
      </c>
      <c r="BL39" s="254">
        <f t="shared" si="22"/>
        <v>0</v>
      </c>
      <c r="BM39" s="254">
        <f t="shared" si="22"/>
        <v>0</v>
      </c>
      <c r="BN39" s="254">
        <f t="shared" si="22"/>
        <v>0</v>
      </c>
      <c r="BO39" s="254">
        <f t="shared" si="22"/>
        <v>0</v>
      </c>
      <c r="BP39" s="254">
        <f t="shared" si="22"/>
        <v>0</v>
      </c>
      <c r="BQ39" s="254">
        <f t="shared" si="22"/>
        <v>0</v>
      </c>
      <c r="BR39" s="254">
        <f t="shared" si="22"/>
        <v>0</v>
      </c>
      <c r="BS39" s="254">
        <f t="shared" si="22"/>
        <v>0</v>
      </c>
      <c r="BT39" s="254">
        <f t="shared" si="22"/>
        <v>0</v>
      </c>
      <c r="BU39" s="254">
        <f t="shared" si="22"/>
        <v>0</v>
      </c>
      <c r="BV39" s="254">
        <f t="shared" si="22"/>
        <v>0</v>
      </c>
      <c r="BW39" s="254">
        <f t="shared" si="22"/>
        <v>0</v>
      </c>
      <c r="BX39" s="254">
        <f t="shared" si="22"/>
        <v>0</v>
      </c>
      <c r="BY39" s="254">
        <f t="shared" si="22"/>
        <v>0</v>
      </c>
      <c r="BZ39" s="254">
        <f t="shared" si="22"/>
        <v>0</v>
      </c>
      <c r="CA39" s="254">
        <f t="shared" si="22"/>
        <v>0</v>
      </c>
      <c r="CB39" s="254">
        <f t="shared" si="22"/>
        <v>0</v>
      </c>
      <c r="CC39" s="254">
        <f t="shared" si="22"/>
        <v>0</v>
      </c>
      <c r="CD39" s="254">
        <f t="shared" si="22"/>
        <v>0</v>
      </c>
      <c r="CE39" s="254">
        <f t="shared" si="22"/>
        <v>0</v>
      </c>
      <c r="CF39" s="254">
        <f t="shared" si="22"/>
        <v>0</v>
      </c>
      <c r="CG39" s="254">
        <f t="shared" si="22"/>
        <v>0</v>
      </c>
      <c r="CH39" s="254">
        <f t="shared" si="22"/>
        <v>0</v>
      </c>
      <c r="CI39" s="254">
        <f t="shared" si="22"/>
        <v>0</v>
      </c>
      <c r="CJ39" s="254">
        <f t="shared" si="22"/>
        <v>0</v>
      </c>
      <c r="CK39" s="254">
        <f t="shared" si="22"/>
        <v>0</v>
      </c>
    </row>
    <row r="40" spans="1:89">
      <c r="A40" s="227" t="s">
        <v>26</v>
      </c>
      <c r="R40" s="66"/>
      <c r="S40" s="66"/>
      <c r="T40" s="66"/>
      <c r="V40" s="214"/>
      <c r="W40" s="247"/>
      <c r="X40" s="57"/>
      <c r="Y40" s="57"/>
      <c r="Z40" s="14"/>
      <c r="AA40" s="255">
        <f t="shared" ref="AA40:BF40" si="23">SUM(AA36:AA39)</f>
        <v>0</v>
      </c>
      <c r="AB40" s="255">
        <f t="shared" si="23"/>
        <v>702836.12254430575</v>
      </c>
      <c r="AC40" s="255">
        <f t="shared" si="23"/>
        <v>1455292.4753402395</v>
      </c>
      <c r="AD40" s="255">
        <f t="shared" si="23"/>
        <v>2260160.9764875509</v>
      </c>
      <c r="AE40" s="255">
        <f t="shared" si="23"/>
        <v>3120380.4378308184</v>
      </c>
      <c r="AF40" s="255">
        <f t="shared" si="23"/>
        <v>4039044.1102367146</v>
      </c>
      <c r="AG40" s="255">
        <f t="shared" si="23"/>
        <v>3920065.6878728885</v>
      </c>
      <c r="AH40" s="255">
        <f t="shared" si="23"/>
        <v>3785301.6648963313</v>
      </c>
      <c r="AI40" s="255">
        <f t="shared" si="23"/>
        <v>3633658.3780843155</v>
      </c>
      <c r="AJ40" s="255">
        <f t="shared" si="23"/>
        <v>3463977.9185177274</v>
      </c>
      <c r="AK40" s="255">
        <f t="shared" si="23"/>
        <v>3275034.6117774411</v>
      </c>
      <c r="AL40" s="255">
        <f t="shared" si="23"/>
        <v>3065531.3119156947</v>
      </c>
      <c r="AM40" s="255">
        <f t="shared" si="23"/>
        <v>2834095.4995341697</v>
      </c>
      <c r="AN40" s="255">
        <f t="shared" si="23"/>
        <v>2579275.1738038524</v>
      </c>
      <c r="AO40" s="255">
        <f t="shared" si="23"/>
        <v>2299534.5277397772</v>
      </c>
      <c r="AP40" s="255">
        <f t="shared" si="23"/>
        <v>1993249.3954951318</v>
      </c>
      <c r="AQ40" s="255">
        <f t="shared" si="23"/>
        <v>1658702.4598625896</v>
      </c>
      <c r="AR40" s="255">
        <f t="shared" si="23"/>
        <v>1294078.2075646939</v>
      </c>
      <c r="AS40" s="255">
        <f t="shared" si="23"/>
        <v>897457.61927816295</v>
      </c>
      <c r="AT40" s="255">
        <f t="shared" si="23"/>
        <v>466812.58066753659</v>
      </c>
      <c r="AU40" s="255">
        <f t="shared" si="23"/>
        <v>0</v>
      </c>
      <c r="AV40" s="255">
        <f t="shared" si="23"/>
        <v>0</v>
      </c>
      <c r="AW40" s="255">
        <f t="shared" si="23"/>
        <v>0</v>
      </c>
      <c r="AX40" s="255">
        <f t="shared" si="23"/>
        <v>0</v>
      </c>
      <c r="AY40" s="255">
        <f t="shared" si="23"/>
        <v>0</v>
      </c>
      <c r="AZ40" s="255">
        <f t="shared" si="23"/>
        <v>0</v>
      </c>
      <c r="BA40" s="255">
        <f t="shared" si="23"/>
        <v>0</v>
      </c>
      <c r="BB40" s="255">
        <f t="shared" si="23"/>
        <v>0</v>
      </c>
      <c r="BC40" s="255">
        <f t="shared" si="23"/>
        <v>0</v>
      </c>
      <c r="BD40" s="255">
        <f t="shared" si="23"/>
        <v>0</v>
      </c>
      <c r="BE40" s="255">
        <f t="shared" si="23"/>
        <v>0</v>
      </c>
      <c r="BF40" s="255">
        <f t="shared" si="23"/>
        <v>0</v>
      </c>
      <c r="BG40" s="255">
        <f t="shared" ref="BG40:CK40" si="24">SUM(BG36:BG39)</f>
        <v>0</v>
      </c>
      <c r="BH40" s="255">
        <f t="shared" si="24"/>
        <v>0</v>
      </c>
      <c r="BI40" s="255">
        <f t="shared" si="24"/>
        <v>0</v>
      </c>
      <c r="BJ40" s="255">
        <f t="shared" si="24"/>
        <v>0</v>
      </c>
      <c r="BK40" s="255">
        <f t="shared" si="24"/>
        <v>0</v>
      </c>
      <c r="BL40" s="255">
        <f t="shared" si="24"/>
        <v>0</v>
      </c>
      <c r="BM40" s="255">
        <f t="shared" si="24"/>
        <v>0</v>
      </c>
      <c r="BN40" s="255">
        <f t="shared" si="24"/>
        <v>0</v>
      </c>
      <c r="BO40" s="255">
        <f t="shared" si="24"/>
        <v>0</v>
      </c>
      <c r="BP40" s="255">
        <f t="shared" si="24"/>
        <v>0</v>
      </c>
      <c r="BQ40" s="255">
        <f t="shared" si="24"/>
        <v>0</v>
      </c>
      <c r="BR40" s="255">
        <f t="shared" si="24"/>
        <v>0</v>
      </c>
      <c r="BS40" s="255">
        <f t="shared" si="24"/>
        <v>0</v>
      </c>
      <c r="BT40" s="255">
        <f t="shared" si="24"/>
        <v>0</v>
      </c>
      <c r="BU40" s="255">
        <f t="shared" si="24"/>
        <v>0</v>
      </c>
      <c r="BV40" s="255">
        <f t="shared" si="24"/>
        <v>0</v>
      </c>
      <c r="BW40" s="255">
        <f t="shared" si="24"/>
        <v>0</v>
      </c>
      <c r="BX40" s="255">
        <f t="shared" si="24"/>
        <v>0</v>
      </c>
      <c r="BY40" s="255">
        <f t="shared" si="24"/>
        <v>0</v>
      </c>
      <c r="BZ40" s="255">
        <f t="shared" si="24"/>
        <v>0</v>
      </c>
      <c r="CA40" s="255">
        <f t="shared" si="24"/>
        <v>0</v>
      </c>
      <c r="CB40" s="255">
        <f t="shared" si="24"/>
        <v>0</v>
      </c>
      <c r="CC40" s="255">
        <f t="shared" si="24"/>
        <v>0</v>
      </c>
      <c r="CD40" s="255">
        <f t="shared" si="24"/>
        <v>0</v>
      </c>
      <c r="CE40" s="255">
        <f t="shared" si="24"/>
        <v>0</v>
      </c>
      <c r="CF40" s="255">
        <f t="shared" si="24"/>
        <v>0</v>
      </c>
      <c r="CG40" s="255">
        <f t="shared" si="24"/>
        <v>0</v>
      </c>
      <c r="CH40" s="255">
        <f t="shared" si="24"/>
        <v>0</v>
      </c>
      <c r="CI40" s="255">
        <f t="shared" si="24"/>
        <v>0</v>
      </c>
      <c r="CJ40" s="255">
        <f t="shared" si="24"/>
        <v>0</v>
      </c>
      <c r="CK40" s="255">
        <f t="shared" si="24"/>
        <v>0</v>
      </c>
    </row>
    <row r="41" spans="1:89">
      <c r="A41" s="216"/>
      <c r="R41" s="66"/>
      <c r="S41" s="66"/>
      <c r="T41" s="66"/>
      <c r="V41" s="214"/>
      <c r="W41" s="247"/>
      <c r="X41" s="57"/>
      <c r="Y41" s="57"/>
      <c r="Z41" s="14"/>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89">
      <c r="A42" s="215" t="s">
        <v>217</v>
      </c>
      <c r="R42" s="66"/>
      <c r="S42" s="66"/>
      <c r="T42" s="66"/>
      <c r="V42" s="214"/>
      <c r="W42" s="247"/>
      <c r="X42" s="57"/>
      <c r="Y42" s="57"/>
      <c r="Z42" s="14"/>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row>
    <row r="43" spans="1:89">
      <c r="A43" s="227" t="s">
        <v>224</v>
      </c>
      <c r="R43" s="66"/>
      <c r="S43" s="66"/>
      <c r="T43" s="66"/>
      <c r="V43" s="214"/>
      <c r="W43" s="247"/>
      <c r="X43" s="57"/>
      <c r="Y43" s="57"/>
      <c r="Z43" s="14"/>
      <c r="AA43" s="371">
        <f t="shared" ref="AA43:BF43" si="25">IF(OR(AA$16=0,AA$16=""),0,
(((1+ENDOWMENT_GROWTH_A)*(1+FUND_INFLATION))^(YEAR_PROJECTLENGTH_A-AA16)))</f>
        <v>0</v>
      </c>
      <c r="AB43" s="371">
        <f t="shared" si="25"/>
        <v>1.2182869323073293</v>
      </c>
      <c r="AC43" s="371">
        <f t="shared" si="25"/>
        <v>1.1596106342159997</v>
      </c>
      <c r="AD43" s="371">
        <f t="shared" si="25"/>
        <v>1.1037603599999999</v>
      </c>
      <c r="AE43" s="371">
        <f t="shared" si="25"/>
        <v>1.0506</v>
      </c>
      <c r="AF43" s="371">
        <f t="shared" si="25"/>
        <v>1</v>
      </c>
      <c r="AG43" s="371">
        <f t="shared" si="25"/>
        <v>0</v>
      </c>
      <c r="AH43" s="371">
        <f t="shared" si="25"/>
        <v>0</v>
      </c>
      <c r="AI43" s="371">
        <f t="shared" si="25"/>
        <v>0</v>
      </c>
      <c r="AJ43" s="371">
        <f t="shared" si="25"/>
        <v>0</v>
      </c>
      <c r="AK43" s="371">
        <f t="shared" si="25"/>
        <v>0</v>
      </c>
      <c r="AL43" s="371">
        <f t="shared" si="25"/>
        <v>0</v>
      </c>
      <c r="AM43" s="371">
        <f t="shared" si="25"/>
        <v>0</v>
      </c>
      <c r="AN43" s="371">
        <f t="shared" si="25"/>
        <v>0</v>
      </c>
      <c r="AO43" s="371">
        <f t="shared" si="25"/>
        <v>0</v>
      </c>
      <c r="AP43" s="371">
        <f t="shared" si="25"/>
        <v>0</v>
      </c>
      <c r="AQ43" s="371">
        <f t="shared" si="25"/>
        <v>0</v>
      </c>
      <c r="AR43" s="371">
        <f t="shared" si="25"/>
        <v>0</v>
      </c>
      <c r="AS43" s="371">
        <f t="shared" si="25"/>
        <v>0</v>
      </c>
      <c r="AT43" s="371">
        <f t="shared" si="25"/>
        <v>0</v>
      </c>
      <c r="AU43" s="371">
        <f t="shared" si="25"/>
        <v>0</v>
      </c>
      <c r="AV43" s="371">
        <f t="shared" si="25"/>
        <v>0</v>
      </c>
      <c r="AW43" s="371">
        <f t="shared" si="25"/>
        <v>0</v>
      </c>
      <c r="AX43" s="371">
        <f t="shared" si="25"/>
        <v>0</v>
      </c>
      <c r="AY43" s="371">
        <f t="shared" si="25"/>
        <v>0</v>
      </c>
      <c r="AZ43" s="371">
        <f t="shared" si="25"/>
        <v>0</v>
      </c>
      <c r="BA43" s="371">
        <f t="shared" si="25"/>
        <v>0</v>
      </c>
      <c r="BB43" s="371">
        <f t="shared" si="25"/>
        <v>0</v>
      </c>
      <c r="BC43" s="371">
        <f t="shared" si="25"/>
        <v>0</v>
      </c>
      <c r="BD43" s="371">
        <f t="shared" si="25"/>
        <v>0</v>
      </c>
      <c r="BE43" s="371">
        <f t="shared" si="25"/>
        <v>0</v>
      </c>
      <c r="BF43" s="371">
        <f t="shared" si="25"/>
        <v>0</v>
      </c>
      <c r="BG43" s="371">
        <f t="shared" ref="BG43:CK43" si="26">IF(OR(BG$16=0,BG$16=""),0,
(((1+ENDOWMENT_GROWTH_A)*(1+FUND_INFLATION))^(YEAR_PROJECTLENGTH_A-BG16)))</f>
        <v>0</v>
      </c>
      <c r="BH43" s="371">
        <f t="shared" si="26"/>
        <v>0</v>
      </c>
      <c r="BI43" s="371">
        <f t="shared" si="26"/>
        <v>0</v>
      </c>
      <c r="BJ43" s="371">
        <f t="shared" si="26"/>
        <v>0</v>
      </c>
      <c r="BK43" s="371">
        <f t="shared" si="26"/>
        <v>0</v>
      </c>
      <c r="BL43" s="371">
        <f t="shared" si="26"/>
        <v>0</v>
      </c>
      <c r="BM43" s="371">
        <f t="shared" si="26"/>
        <v>0</v>
      </c>
      <c r="BN43" s="371">
        <f t="shared" si="26"/>
        <v>0</v>
      </c>
      <c r="BO43" s="371">
        <f t="shared" si="26"/>
        <v>0</v>
      </c>
      <c r="BP43" s="371">
        <f t="shared" si="26"/>
        <v>0</v>
      </c>
      <c r="BQ43" s="371">
        <f t="shared" si="26"/>
        <v>0</v>
      </c>
      <c r="BR43" s="371">
        <f t="shared" si="26"/>
        <v>0</v>
      </c>
      <c r="BS43" s="371">
        <f t="shared" si="26"/>
        <v>0</v>
      </c>
      <c r="BT43" s="371">
        <f t="shared" si="26"/>
        <v>0</v>
      </c>
      <c r="BU43" s="371">
        <f t="shared" si="26"/>
        <v>0</v>
      </c>
      <c r="BV43" s="371">
        <f t="shared" si="26"/>
        <v>0</v>
      </c>
      <c r="BW43" s="371">
        <f t="shared" si="26"/>
        <v>0</v>
      </c>
      <c r="BX43" s="371">
        <f t="shared" si="26"/>
        <v>0</v>
      </c>
      <c r="BY43" s="371">
        <f t="shared" si="26"/>
        <v>0</v>
      </c>
      <c r="BZ43" s="371">
        <f t="shared" si="26"/>
        <v>0</v>
      </c>
      <c r="CA43" s="371">
        <f t="shared" si="26"/>
        <v>0</v>
      </c>
      <c r="CB43" s="371">
        <f t="shared" si="26"/>
        <v>0</v>
      </c>
      <c r="CC43" s="371">
        <f t="shared" si="26"/>
        <v>0</v>
      </c>
      <c r="CD43" s="371">
        <f t="shared" si="26"/>
        <v>0</v>
      </c>
      <c r="CE43" s="371">
        <f t="shared" si="26"/>
        <v>0</v>
      </c>
      <c r="CF43" s="371">
        <f t="shared" si="26"/>
        <v>0</v>
      </c>
      <c r="CG43" s="371">
        <f t="shared" si="26"/>
        <v>0</v>
      </c>
      <c r="CH43" s="371">
        <f t="shared" si="26"/>
        <v>0</v>
      </c>
      <c r="CI43" s="371">
        <f t="shared" si="26"/>
        <v>0</v>
      </c>
      <c r="CJ43" s="371">
        <f t="shared" si="26"/>
        <v>0</v>
      </c>
      <c r="CK43" s="371">
        <f t="shared" si="26"/>
        <v>0</v>
      </c>
    </row>
    <row r="44" spans="1:89">
      <c r="A44" s="227" t="s">
        <v>225</v>
      </c>
      <c r="T44" s="6"/>
      <c r="X44" s="254">
        <f>SUM(AA44:CK44)</f>
        <v>23980334.393335663</v>
      </c>
      <c r="Y44" s="57"/>
      <c r="Z44" s="14"/>
      <c r="AA44" s="254">
        <f t="shared" ref="AA44:BF44" si="27">AA$52*AA$43</f>
        <v>0</v>
      </c>
      <c r="AB44" s="254">
        <f t="shared" si="27"/>
        <v>5083704.50339738</v>
      </c>
      <c r="AC44" s="254">
        <f t="shared" si="27"/>
        <v>4935635.4401916312</v>
      </c>
      <c r="AD44" s="254">
        <f t="shared" si="27"/>
        <v>4791879.0681472141</v>
      </c>
      <c r="AE44" s="254">
        <f t="shared" si="27"/>
        <v>4652309.7749002092</v>
      </c>
      <c r="AF44" s="254">
        <f t="shared" si="27"/>
        <v>4516805.6066992301</v>
      </c>
      <c r="AG44" s="254">
        <f t="shared" si="27"/>
        <v>0</v>
      </c>
      <c r="AH44" s="254">
        <f t="shared" si="27"/>
        <v>0</v>
      </c>
      <c r="AI44" s="254">
        <f t="shared" si="27"/>
        <v>0</v>
      </c>
      <c r="AJ44" s="254">
        <f t="shared" si="27"/>
        <v>0</v>
      </c>
      <c r="AK44" s="254">
        <f t="shared" si="27"/>
        <v>0</v>
      </c>
      <c r="AL44" s="254">
        <f t="shared" si="27"/>
        <v>0</v>
      </c>
      <c r="AM44" s="254">
        <f t="shared" si="27"/>
        <v>0</v>
      </c>
      <c r="AN44" s="254">
        <f t="shared" si="27"/>
        <v>0</v>
      </c>
      <c r="AO44" s="254">
        <f t="shared" si="27"/>
        <v>0</v>
      </c>
      <c r="AP44" s="254">
        <f t="shared" si="27"/>
        <v>0</v>
      </c>
      <c r="AQ44" s="254">
        <f t="shared" si="27"/>
        <v>0</v>
      </c>
      <c r="AR44" s="254">
        <f t="shared" si="27"/>
        <v>0</v>
      </c>
      <c r="AS44" s="254">
        <f t="shared" si="27"/>
        <v>0</v>
      </c>
      <c r="AT44" s="254">
        <f t="shared" si="27"/>
        <v>0</v>
      </c>
      <c r="AU44" s="254">
        <f t="shared" si="27"/>
        <v>0</v>
      </c>
      <c r="AV44" s="254">
        <f t="shared" si="27"/>
        <v>0</v>
      </c>
      <c r="AW44" s="254">
        <f t="shared" si="27"/>
        <v>0</v>
      </c>
      <c r="AX44" s="254">
        <f t="shared" si="27"/>
        <v>0</v>
      </c>
      <c r="AY44" s="254">
        <f t="shared" si="27"/>
        <v>0</v>
      </c>
      <c r="AZ44" s="254">
        <f t="shared" si="27"/>
        <v>0</v>
      </c>
      <c r="BA44" s="254">
        <f t="shared" si="27"/>
        <v>0</v>
      </c>
      <c r="BB44" s="254">
        <f t="shared" si="27"/>
        <v>0</v>
      </c>
      <c r="BC44" s="254">
        <f t="shared" si="27"/>
        <v>0</v>
      </c>
      <c r="BD44" s="254">
        <f t="shared" si="27"/>
        <v>0</v>
      </c>
      <c r="BE44" s="254">
        <f t="shared" si="27"/>
        <v>0</v>
      </c>
      <c r="BF44" s="254">
        <f t="shared" si="27"/>
        <v>0</v>
      </c>
      <c r="BG44" s="254">
        <f t="shared" ref="BG44:CK44" si="28">BG$52*BG$43</f>
        <v>0</v>
      </c>
      <c r="BH44" s="254">
        <f t="shared" si="28"/>
        <v>0</v>
      </c>
      <c r="BI44" s="254">
        <f t="shared" si="28"/>
        <v>0</v>
      </c>
      <c r="BJ44" s="254">
        <f t="shared" si="28"/>
        <v>0</v>
      </c>
      <c r="BK44" s="254">
        <f t="shared" si="28"/>
        <v>0</v>
      </c>
      <c r="BL44" s="254">
        <f t="shared" si="28"/>
        <v>0</v>
      </c>
      <c r="BM44" s="254">
        <f t="shared" si="28"/>
        <v>0</v>
      </c>
      <c r="BN44" s="254">
        <f t="shared" si="28"/>
        <v>0</v>
      </c>
      <c r="BO44" s="254">
        <f t="shared" si="28"/>
        <v>0</v>
      </c>
      <c r="BP44" s="254">
        <f t="shared" si="28"/>
        <v>0</v>
      </c>
      <c r="BQ44" s="254">
        <f t="shared" si="28"/>
        <v>0</v>
      </c>
      <c r="BR44" s="254">
        <f t="shared" si="28"/>
        <v>0</v>
      </c>
      <c r="BS44" s="254">
        <f t="shared" si="28"/>
        <v>0</v>
      </c>
      <c r="BT44" s="254">
        <f t="shared" si="28"/>
        <v>0</v>
      </c>
      <c r="BU44" s="254">
        <f t="shared" si="28"/>
        <v>0</v>
      </c>
      <c r="BV44" s="254">
        <f t="shared" si="28"/>
        <v>0</v>
      </c>
      <c r="BW44" s="254">
        <f t="shared" si="28"/>
        <v>0</v>
      </c>
      <c r="BX44" s="254">
        <f t="shared" si="28"/>
        <v>0</v>
      </c>
      <c r="BY44" s="254">
        <f t="shared" si="28"/>
        <v>0</v>
      </c>
      <c r="BZ44" s="254">
        <f t="shared" si="28"/>
        <v>0</v>
      </c>
      <c r="CA44" s="254">
        <f t="shared" si="28"/>
        <v>0</v>
      </c>
      <c r="CB44" s="254">
        <f t="shared" si="28"/>
        <v>0</v>
      </c>
      <c r="CC44" s="254">
        <f t="shared" si="28"/>
        <v>0</v>
      </c>
      <c r="CD44" s="254">
        <f t="shared" si="28"/>
        <v>0</v>
      </c>
      <c r="CE44" s="254">
        <f t="shared" si="28"/>
        <v>0</v>
      </c>
      <c r="CF44" s="254">
        <f t="shared" si="28"/>
        <v>0</v>
      </c>
      <c r="CG44" s="254">
        <f t="shared" si="28"/>
        <v>0</v>
      </c>
      <c r="CH44" s="254">
        <f t="shared" si="28"/>
        <v>0</v>
      </c>
      <c r="CI44" s="254">
        <f t="shared" si="28"/>
        <v>0</v>
      </c>
      <c r="CJ44" s="254">
        <f t="shared" si="28"/>
        <v>0</v>
      </c>
      <c r="CK44" s="254">
        <f t="shared" si="28"/>
        <v>0</v>
      </c>
    </row>
    <row r="45" spans="1:89">
      <c r="A45" s="216"/>
      <c r="R45" s="66"/>
      <c r="S45" s="66"/>
      <c r="T45" s="66"/>
      <c r="V45" s="214"/>
      <c r="W45" s="247"/>
      <c r="X45" s="57"/>
      <c r="Y45" s="57"/>
      <c r="Z45" s="14"/>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row>
    <row r="46" spans="1:89">
      <c r="A46" s="215" t="s">
        <v>223</v>
      </c>
      <c r="R46" s="66"/>
      <c r="S46" s="66"/>
      <c r="T46" s="66"/>
      <c r="V46" s="214"/>
      <c r="W46" s="247"/>
      <c r="X46" s="57"/>
      <c r="Y46" s="57"/>
      <c r="Z46" s="14"/>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row>
    <row r="47" spans="1:89">
      <c r="A47" s="227" t="s">
        <v>228</v>
      </c>
      <c r="R47" s="66"/>
      <c r="S47" s="66"/>
      <c r="T47" s="66"/>
      <c r="V47" s="214"/>
      <c r="W47" s="247"/>
      <c r="X47" s="254">
        <f>SUM(AA47:CK47)</f>
        <v>-6022858.5590874134</v>
      </c>
      <c r="Y47" s="57"/>
      <c r="Z47" s="14"/>
      <c r="AA47" s="254">
        <f t="shared" ref="AA47:BF47" si="29">IF(AA$16="",SUM(AA68:AA71),0)</f>
        <v>0</v>
      </c>
      <c r="AB47" s="254">
        <f t="shared" si="29"/>
        <v>0</v>
      </c>
      <c r="AC47" s="254">
        <f t="shared" si="29"/>
        <v>0</v>
      </c>
      <c r="AD47" s="254">
        <f t="shared" si="29"/>
        <v>0</v>
      </c>
      <c r="AE47" s="254">
        <f t="shared" si="29"/>
        <v>0</v>
      </c>
      <c r="AF47" s="254">
        <f t="shared" si="29"/>
        <v>0</v>
      </c>
      <c r="AG47" s="254">
        <f t="shared" si="29"/>
        <v>-323354.05434180307</v>
      </c>
      <c r="AH47" s="254">
        <f t="shared" si="29"/>
        <v>-333119.34678292554</v>
      </c>
      <c r="AI47" s="254">
        <f t="shared" si="29"/>
        <v>-343179.5510557699</v>
      </c>
      <c r="AJ47" s="254">
        <f t="shared" si="29"/>
        <v>-353543.57349765417</v>
      </c>
      <c r="AK47" s="254">
        <f t="shared" si="29"/>
        <v>-364220.58941728337</v>
      </c>
      <c r="AL47" s="254">
        <f t="shared" si="29"/>
        <v>-375220.05121768522</v>
      </c>
      <c r="AM47" s="254">
        <f t="shared" si="29"/>
        <v>-386551.69676445937</v>
      </c>
      <c r="AN47" s="254">
        <f t="shared" si="29"/>
        <v>-398225.55800674605</v>
      </c>
      <c r="AO47" s="254">
        <f t="shared" si="29"/>
        <v>-410251.96985854977</v>
      </c>
      <c r="AP47" s="254">
        <f t="shared" si="29"/>
        <v>-422641.579348278</v>
      </c>
      <c r="AQ47" s="254">
        <f t="shared" si="29"/>
        <v>-435405.35504459596</v>
      </c>
      <c r="AR47" s="254">
        <f t="shared" si="29"/>
        <v>-448554.59676694276</v>
      </c>
      <c r="AS47" s="254">
        <f t="shared" si="29"/>
        <v>-462100.94558930438</v>
      </c>
      <c r="AT47" s="254">
        <f t="shared" si="29"/>
        <v>-476056.39414610143</v>
      </c>
      <c r="AU47" s="254">
        <f t="shared" si="29"/>
        <v>-490433.29724931373</v>
      </c>
      <c r="AV47" s="254">
        <f t="shared" si="29"/>
        <v>0</v>
      </c>
      <c r="AW47" s="254">
        <f t="shared" si="29"/>
        <v>0</v>
      </c>
      <c r="AX47" s="254">
        <f t="shared" si="29"/>
        <v>0</v>
      </c>
      <c r="AY47" s="254">
        <f t="shared" si="29"/>
        <v>0</v>
      </c>
      <c r="AZ47" s="254">
        <f t="shared" si="29"/>
        <v>0</v>
      </c>
      <c r="BA47" s="254">
        <f t="shared" si="29"/>
        <v>0</v>
      </c>
      <c r="BB47" s="254">
        <f t="shared" si="29"/>
        <v>0</v>
      </c>
      <c r="BC47" s="254">
        <f t="shared" si="29"/>
        <v>0</v>
      </c>
      <c r="BD47" s="254">
        <f t="shared" si="29"/>
        <v>0</v>
      </c>
      <c r="BE47" s="254">
        <f t="shared" si="29"/>
        <v>0</v>
      </c>
      <c r="BF47" s="254">
        <f t="shared" si="29"/>
        <v>0</v>
      </c>
      <c r="BG47" s="254">
        <f t="shared" ref="BG47:CK47" si="30">IF(BG$16="",SUM(BG68:BG71),0)</f>
        <v>0</v>
      </c>
      <c r="BH47" s="254">
        <f t="shared" si="30"/>
        <v>0</v>
      </c>
      <c r="BI47" s="254">
        <f t="shared" si="30"/>
        <v>0</v>
      </c>
      <c r="BJ47" s="254">
        <f t="shared" si="30"/>
        <v>0</v>
      </c>
      <c r="BK47" s="254">
        <f t="shared" si="30"/>
        <v>0</v>
      </c>
      <c r="BL47" s="254">
        <f t="shared" si="30"/>
        <v>0</v>
      </c>
      <c r="BM47" s="254">
        <f t="shared" si="30"/>
        <v>0</v>
      </c>
      <c r="BN47" s="254">
        <f t="shared" si="30"/>
        <v>0</v>
      </c>
      <c r="BO47" s="254">
        <f t="shared" si="30"/>
        <v>0</v>
      </c>
      <c r="BP47" s="254">
        <f t="shared" si="30"/>
        <v>0</v>
      </c>
      <c r="BQ47" s="254">
        <f t="shared" si="30"/>
        <v>0</v>
      </c>
      <c r="BR47" s="254">
        <f t="shared" si="30"/>
        <v>0</v>
      </c>
      <c r="BS47" s="254">
        <f t="shared" si="30"/>
        <v>0</v>
      </c>
      <c r="BT47" s="254">
        <f t="shared" si="30"/>
        <v>0</v>
      </c>
      <c r="BU47" s="254">
        <f t="shared" si="30"/>
        <v>0</v>
      </c>
      <c r="BV47" s="254">
        <f t="shared" si="30"/>
        <v>0</v>
      </c>
      <c r="BW47" s="254">
        <f t="shared" si="30"/>
        <v>0</v>
      </c>
      <c r="BX47" s="254">
        <f t="shared" si="30"/>
        <v>0</v>
      </c>
      <c r="BY47" s="254">
        <f t="shared" si="30"/>
        <v>0</v>
      </c>
      <c r="BZ47" s="254">
        <f t="shared" si="30"/>
        <v>0</v>
      </c>
      <c r="CA47" s="254">
        <f t="shared" si="30"/>
        <v>0</v>
      </c>
      <c r="CB47" s="254">
        <f t="shared" si="30"/>
        <v>0</v>
      </c>
      <c r="CC47" s="254">
        <f t="shared" si="30"/>
        <v>0</v>
      </c>
      <c r="CD47" s="254">
        <f t="shared" si="30"/>
        <v>0</v>
      </c>
      <c r="CE47" s="254">
        <f t="shared" si="30"/>
        <v>0</v>
      </c>
      <c r="CF47" s="254">
        <f t="shared" si="30"/>
        <v>0</v>
      </c>
      <c r="CG47" s="254">
        <f t="shared" si="30"/>
        <v>0</v>
      </c>
      <c r="CH47" s="254">
        <f t="shared" si="30"/>
        <v>0</v>
      </c>
      <c r="CI47" s="254">
        <f t="shared" si="30"/>
        <v>0</v>
      </c>
      <c r="CJ47" s="254">
        <f t="shared" si="30"/>
        <v>0</v>
      </c>
      <c r="CK47" s="254">
        <f t="shared" si="30"/>
        <v>0</v>
      </c>
    </row>
    <row r="48" spans="1:89">
      <c r="A48" s="227" t="s">
        <v>229</v>
      </c>
      <c r="R48" s="66"/>
      <c r="S48" s="66"/>
      <c r="T48" s="66"/>
      <c r="V48" s="214"/>
      <c r="W48" s="247"/>
      <c r="X48" s="254">
        <f>SUM(AA48:CK48)</f>
        <v>-4039044.1102367146</v>
      </c>
      <c r="Y48" s="57"/>
      <c r="Z48" s="14"/>
      <c r="AA48" s="254">
        <f t="shared" ref="AA48:BF48" si="31">IF(OR(AA17="",AA17&lt;=YEAR_PROJECTLENGTH_A),0,AA47/(((1+ENDOWMENT_GROWTH_A)*(1+FUND_INFLATION))^(AA$17-YEAR_PROJECTLENGTH_A)))</f>
        <v>0</v>
      </c>
      <c r="AB48" s="254">
        <f t="shared" si="31"/>
        <v>0</v>
      </c>
      <c r="AC48" s="254">
        <f t="shared" si="31"/>
        <v>0</v>
      </c>
      <c r="AD48" s="254">
        <f t="shared" si="31"/>
        <v>0</v>
      </c>
      <c r="AE48" s="254">
        <f t="shared" si="31"/>
        <v>0</v>
      </c>
      <c r="AF48" s="254">
        <f t="shared" si="31"/>
        <v>0</v>
      </c>
      <c r="AG48" s="254">
        <f t="shared" si="31"/>
        <v>-307780.36773444037</v>
      </c>
      <c r="AH48" s="254">
        <f t="shared" si="31"/>
        <v>-301804.04991435423</v>
      </c>
      <c r="AI48" s="254">
        <f t="shared" si="31"/>
        <v>-295943.7771004833</v>
      </c>
      <c r="AJ48" s="254">
        <f t="shared" si="31"/>
        <v>-290197.29599173606</v>
      </c>
      <c r="AK48" s="254">
        <f t="shared" si="31"/>
        <v>-284562.39704044029</v>
      </c>
      <c r="AL48" s="254">
        <f t="shared" si="31"/>
        <v>-279036.91360276175</v>
      </c>
      <c r="AM48" s="254">
        <f t="shared" si="31"/>
        <v>-273618.72110562085</v>
      </c>
      <c r="AN48" s="254">
        <f t="shared" si="31"/>
        <v>-268305.73622978351</v>
      </c>
      <c r="AO48" s="254">
        <f t="shared" si="31"/>
        <v>-263095.91610881686</v>
      </c>
      <c r="AP48" s="254">
        <f t="shared" si="31"/>
        <v>-257987.25754359714</v>
      </c>
      <c r="AQ48" s="254">
        <f t="shared" si="31"/>
        <v>-252977.79623207098</v>
      </c>
      <c r="AR48" s="254">
        <f t="shared" si="31"/>
        <v>-248065.60601397255</v>
      </c>
      <c r="AS48" s="254">
        <f t="shared" si="31"/>
        <v>-243248.79813020607</v>
      </c>
      <c r="AT48" s="254">
        <f t="shared" si="31"/>
        <v>-238525.52049660985</v>
      </c>
      <c r="AU48" s="254">
        <f t="shared" si="31"/>
        <v>-233893.95699182138</v>
      </c>
      <c r="AV48" s="254">
        <f t="shared" si="31"/>
        <v>0</v>
      </c>
      <c r="AW48" s="254">
        <f t="shared" si="31"/>
        <v>0</v>
      </c>
      <c r="AX48" s="254">
        <f t="shared" si="31"/>
        <v>0</v>
      </c>
      <c r="AY48" s="254">
        <f t="shared" si="31"/>
        <v>0</v>
      </c>
      <c r="AZ48" s="254">
        <f t="shared" si="31"/>
        <v>0</v>
      </c>
      <c r="BA48" s="254">
        <f t="shared" si="31"/>
        <v>0</v>
      </c>
      <c r="BB48" s="254">
        <f t="shared" si="31"/>
        <v>0</v>
      </c>
      <c r="BC48" s="254">
        <f t="shared" si="31"/>
        <v>0</v>
      </c>
      <c r="BD48" s="254">
        <f t="shared" si="31"/>
        <v>0</v>
      </c>
      <c r="BE48" s="254">
        <f t="shared" si="31"/>
        <v>0</v>
      </c>
      <c r="BF48" s="254">
        <f t="shared" si="31"/>
        <v>0</v>
      </c>
      <c r="BG48" s="254">
        <f t="shared" ref="BG48:CK48" si="32">IF(OR(BG17="",BG17&lt;=YEAR_PROJECTLENGTH_A),0,BG47/(((1+ENDOWMENT_GROWTH_A)*(1+FUND_INFLATION))^(BG$17-YEAR_PROJECTLENGTH_A)))</f>
        <v>0</v>
      </c>
      <c r="BH48" s="254">
        <f t="shared" si="32"/>
        <v>0</v>
      </c>
      <c r="BI48" s="254">
        <f t="shared" si="32"/>
        <v>0</v>
      </c>
      <c r="BJ48" s="254">
        <f t="shared" si="32"/>
        <v>0</v>
      </c>
      <c r="BK48" s="254">
        <f t="shared" si="32"/>
        <v>0</v>
      </c>
      <c r="BL48" s="254">
        <f t="shared" si="32"/>
        <v>0</v>
      </c>
      <c r="BM48" s="254">
        <f t="shared" si="32"/>
        <v>0</v>
      </c>
      <c r="BN48" s="254">
        <f t="shared" si="32"/>
        <v>0</v>
      </c>
      <c r="BO48" s="254">
        <f t="shared" si="32"/>
        <v>0</v>
      </c>
      <c r="BP48" s="254">
        <f t="shared" si="32"/>
        <v>0</v>
      </c>
      <c r="BQ48" s="254">
        <f t="shared" si="32"/>
        <v>0</v>
      </c>
      <c r="BR48" s="254">
        <f t="shared" si="32"/>
        <v>0</v>
      </c>
      <c r="BS48" s="254">
        <f t="shared" si="32"/>
        <v>0</v>
      </c>
      <c r="BT48" s="254">
        <f t="shared" si="32"/>
        <v>0</v>
      </c>
      <c r="BU48" s="254">
        <f t="shared" si="32"/>
        <v>0</v>
      </c>
      <c r="BV48" s="254">
        <f t="shared" si="32"/>
        <v>0</v>
      </c>
      <c r="BW48" s="254">
        <f t="shared" si="32"/>
        <v>0</v>
      </c>
      <c r="BX48" s="254">
        <f t="shared" si="32"/>
        <v>0</v>
      </c>
      <c r="BY48" s="254">
        <f t="shared" si="32"/>
        <v>0</v>
      </c>
      <c r="BZ48" s="254">
        <f t="shared" si="32"/>
        <v>0</v>
      </c>
      <c r="CA48" s="254">
        <f t="shared" si="32"/>
        <v>0</v>
      </c>
      <c r="CB48" s="254">
        <f t="shared" si="32"/>
        <v>0</v>
      </c>
      <c r="CC48" s="254">
        <f t="shared" si="32"/>
        <v>0</v>
      </c>
      <c r="CD48" s="254">
        <f t="shared" si="32"/>
        <v>0</v>
      </c>
      <c r="CE48" s="254">
        <f t="shared" si="32"/>
        <v>0</v>
      </c>
      <c r="CF48" s="254">
        <f t="shared" si="32"/>
        <v>0</v>
      </c>
      <c r="CG48" s="254">
        <f t="shared" si="32"/>
        <v>0</v>
      </c>
      <c r="CH48" s="254">
        <f t="shared" si="32"/>
        <v>0</v>
      </c>
      <c r="CI48" s="254">
        <f t="shared" si="32"/>
        <v>0</v>
      </c>
      <c r="CJ48" s="254">
        <f t="shared" si="32"/>
        <v>0</v>
      </c>
      <c r="CK48" s="254">
        <f t="shared" si="32"/>
        <v>0</v>
      </c>
    </row>
    <row r="49" spans="1:89">
      <c r="A49" s="215"/>
      <c r="R49" s="66"/>
      <c r="S49" s="66"/>
      <c r="T49" s="66"/>
      <c r="V49" s="214"/>
      <c r="W49" s="247"/>
      <c r="X49" s="57"/>
      <c r="Y49" s="57"/>
      <c r="Z49" s="14"/>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s="13" customFormat="1">
      <c r="A50" s="180" t="s">
        <v>36</v>
      </c>
      <c r="B50" s="174"/>
      <c r="C50" s="174"/>
      <c r="D50" s="174"/>
      <c r="E50" s="174"/>
      <c r="F50" s="174"/>
      <c r="G50" s="174"/>
      <c r="H50" s="174"/>
      <c r="I50" s="174"/>
      <c r="J50" s="174"/>
      <c r="K50" s="174"/>
      <c r="L50" s="174"/>
      <c r="M50" s="174"/>
      <c r="N50" s="174"/>
      <c r="O50" s="174"/>
      <c r="P50" s="174"/>
      <c r="Q50" s="174"/>
      <c r="R50" s="173"/>
      <c r="S50" s="173"/>
      <c r="T50" s="173">
        <v>18</v>
      </c>
      <c r="U50" s="174"/>
      <c r="V50" s="174"/>
      <c r="W50" s="174"/>
      <c r="X50" s="182"/>
      <c r="Y50" s="174"/>
      <c r="Z50" s="181"/>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row>
    <row r="51" spans="1:89" s="7" customFormat="1">
      <c r="A51" s="5" t="s">
        <v>46</v>
      </c>
      <c r="R51" s="68"/>
      <c r="S51" s="68"/>
      <c r="T51" s="68">
        <v>19</v>
      </c>
      <c r="V51" s="38"/>
      <c r="W51" s="33"/>
      <c r="X51" s="33"/>
      <c r="Y51" s="33"/>
      <c r="Z51" s="20"/>
      <c r="AA51" s="254"/>
      <c r="AB51" s="254"/>
      <c r="AC51" s="254"/>
    </row>
    <row r="52" spans="1:89">
      <c r="A52" s="11" t="s">
        <v>47</v>
      </c>
      <c r="R52" s="66"/>
      <c r="S52" s="66"/>
      <c r="T52" s="66">
        <v>20</v>
      </c>
      <c r="V52" s="13" t="s">
        <v>1</v>
      </c>
      <c r="W52" s="29"/>
      <c r="X52" s="254">
        <f>SUM(AA52:CK52)</f>
        <v>21715575.941660829</v>
      </c>
      <c r="Y52" s="27"/>
      <c r="Z52" s="17"/>
      <c r="AA52" s="254">
        <f t="shared" ref="AA52:BF52" si="33">IF(AA$16="",0,AA$30*AA$26)</f>
        <v>0</v>
      </c>
      <c r="AB52" s="254">
        <f t="shared" si="33"/>
        <v>4172830.2</v>
      </c>
      <c r="AC52" s="254">
        <f t="shared" si="33"/>
        <v>4256286.8040000005</v>
      </c>
      <c r="AD52" s="254">
        <f t="shared" si="33"/>
        <v>4341412.5400799997</v>
      </c>
      <c r="AE52" s="254">
        <f t="shared" si="33"/>
        <v>4428240.7908816002</v>
      </c>
      <c r="AF52" s="254">
        <f t="shared" si="33"/>
        <v>4516805.6066992301</v>
      </c>
      <c r="AG52" s="254">
        <f t="shared" si="33"/>
        <v>0</v>
      </c>
      <c r="AH52" s="254">
        <f t="shared" si="33"/>
        <v>0</v>
      </c>
      <c r="AI52" s="254">
        <f t="shared" si="33"/>
        <v>0</v>
      </c>
      <c r="AJ52" s="254">
        <f t="shared" si="33"/>
        <v>0</v>
      </c>
      <c r="AK52" s="254">
        <f t="shared" si="33"/>
        <v>0</v>
      </c>
      <c r="AL52" s="254">
        <f t="shared" si="33"/>
        <v>0</v>
      </c>
      <c r="AM52" s="254">
        <f t="shared" si="33"/>
        <v>0</v>
      </c>
      <c r="AN52" s="254">
        <f t="shared" si="33"/>
        <v>0</v>
      </c>
      <c r="AO52" s="254">
        <f t="shared" si="33"/>
        <v>0</v>
      </c>
      <c r="AP52" s="254">
        <f t="shared" si="33"/>
        <v>0</v>
      </c>
      <c r="AQ52" s="254">
        <f t="shared" si="33"/>
        <v>0</v>
      </c>
      <c r="AR52" s="254">
        <f t="shared" si="33"/>
        <v>0</v>
      </c>
      <c r="AS52" s="254">
        <f t="shared" si="33"/>
        <v>0</v>
      </c>
      <c r="AT52" s="254">
        <f t="shared" si="33"/>
        <v>0</v>
      </c>
      <c r="AU52" s="254">
        <f t="shared" si="33"/>
        <v>0</v>
      </c>
      <c r="AV52" s="254">
        <f t="shared" si="33"/>
        <v>0</v>
      </c>
      <c r="AW52" s="254">
        <f t="shared" si="33"/>
        <v>0</v>
      </c>
      <c r="AX52" s="254">
        <f t="shared" si="33"/>
        <v>0</v>
      </c>
      <c r="AY52" s="254">
        <f t="shared" si="33"/>
        <v>0</v>
      </c>
      <c r="AZ52" s="254">
        <f t="shared" si="33"/>
        <v>0</v>
      </c>
      <c r="BA52" s="254">
        <f t="shared" si="33"/>
        <v>0</v>
      </c>
      <c r="BB52" s="254">
        <f t="shared" si="33"/>
        <v>0</v>
      </c>
      <c r="BC52" s="254">
        <f t="shared" si="33"/>
        <v>0</v>
      </c>
      <c r="BD52" s="254">
        <f t="shared" si="33"/>
        <v>0</v>
      </c>
      <c r="BE52" s="254">
        <f t="shared" si="33"/>
        <v>0</v>
      </c>
      <c r="BF52" s="254">
        <f t="shared" si="33"/>
        <v>0</v>
      </c>
      <c r="BG52" s="254">
        <f t="shared" ref="BG52:CK52" si="34">IF(BG$16="",0,BG$30*BG$26)</f>
        <v>0</v>
      </c>
      <c r="BH52" s="254">
        <f t="shared" si="34"/>
        <v>0</v>
      </c>
      <c r="BI52" s="254">
        <f t="shared" si="34"/>
        <v>0</v>
      </c>
      <c r="BJ52" s="254">
        <f t="shared" si="34"/>
        <v>0</v>
      </c>
      <c r="BK52" s="254">
        <f t="shared" si="34"/>
        <v>0</v>
      </c>
      <c r="BL52" s="254">
        <f t="shared" si="34"/>
        <v>0</v>
      </c>
      <c r="BM52" s="254">
        <f t="shared" si="34"/>
        <v>0</v>
      </c>
      <c r="BN52" s="254">
        <f t="shared" si="34"/>
        <v>0</v>
      </c>
      <c r="BO52" s="254">
        <f t="shared" si="34"/>
        <v>0</v>
      </c>
      <c r="BP52" s="254">
        <f t="shared" si="34"/>
        <v>0</v>
      </c>
      <c r="BQ52" s="254">
        <f t="shared" si="34"/>
        <v>0</v>
      </c>
      <c r="BR52" s="254">
        <f t="shared" si="34"/>
        <v>0</v>
      </c>
      <c r="BS52" s="254">
        <f t="shared" si="34"/>
        <v>0</v>
      </c>
      <c r="BT52" s="254">
        <f t="shared" si="34"/>
        <v>0</v>
      </c>
      <c r="BU52" s="254">
        <f t="shared" si="34"/>
        <v>0</v>
      </c>
      <c r="BV52" s="254">
        <f t="shared" si="34"/>
        <v>0</v>
      </c>
      <c r="BW52" s="254">
        <f t="shared" si="34"/>
        <v>0</v>
      </c>
      <c r="BX52" s="254">
        <f t="shared" si="34"/>
        <v>0</v>
      </c>
      <c r="BY52" s="254">
        <f t="shared" si="34"/>
        <v>0</v>
      </c>
      <c r="BZ52" s="254">
        <f t="shared" si="34"/>
        <v>0</v>
      </c>
      <c r="CA52" s="254">
        <f t="shared" si="34"/>
        <v>0</v>
      </c>
      <c r="CB52" s="254">
        <f t="shared" si="34"/>
        <v>0</v>
      </c>
      <c r="CC52" s="254">
        <f t="shared" si="34"/>
        <v>0</v>
      </c>
      <c r="CD52" s="254">
        <f t="shared" si="34"/>
        <v>0</v>
      </c>
      <c r="CE52" s="254">
        <f t="shared" si="34"/>
        <v>0</v>
      </c>
      <c r="CF52" s="254">
        <f t="shared" si="34"/>
        <v>0</v>
      </c>
      <c r="CG52" s="254">
        <f t="shared" si="34"/>
        <v>0</v>
      </c>
      <c r="CH52" s="254">
        <f t="shared" si="34"/>
        <v>0</v>
      </c>
      <c r="CI52" s="254">
        <f t="shared" si="34"/>
        <v>0</v>
      </c>
      <c r="CJ52" s="254">
        <f t="shared" si="34"/>
        <v>0</v>
      </c>
      <c r="CK52" s="254">
        <f t="shared" si="34"/>
        <v>0</v>
      </c>
    </row>
    <row r="53" spans="1:89">
      <c r="A53" s="11" t="s">
        <v>48</v>
      </c>
      <c r="R53" s="66"/>
      <c r="S53" s="66"/>
      <c r="T53" s="91">
        <v>21</v>
      </c>
      <c r="V53" s="13" t="s">
        <v>1</v>
      </c>
      <c r="W53" s="247">
        <f>COST_COMMISSION_A</f>
        <v>0.02</v>
      </c>
      <c r="X53" s="254">
        <f>SUM(AA53:CK53)</f>
        <v>-434311.51883321663</v>
      </c>
      <c r="Y53" s="27"/>
      <c r="Z53" s="17"/>
      <c r="AA53" s="254">
        <f>-$W53*AA52</f>
        <v>0</v>
      </c>
      <c r="AB53" s="254">
        <f>-$W53*AB52</f>
        <v>-83456.604000000007</v>
      </c>
      <c r="AC53" s="254">
        <f>-$W53*AC52</f>
        <v>-85125.736080000017</v>
      </c>
      <c r="AD53" s="254">
        <f t="shared" ref="AD53:BG53" si="35">-$W53*AD52</f>
        <v>-86828.250801599992</v>
      </c>
      <c r="AE53" s="254">
        <f t="shared" si="35"/>
        <v>-88564.815817631999</v>
      </c>
      <c r="AF53" s="254">
        <f t="shared" si="35"/>
        <v>-90336.112133984599</v>
      </c>
      <c r="AG53" s="254">
        <f t="shared" si="35"/>
        <v>0</v>
      </c>
      <c r="AH53" s="254">
        <f t="shared" si="35"/>
        <v>0</v>
      </c>
      <c r="AI53" s="254">
        <f t="shared" si="35"/>
        <v>0</v>
      </c>
      <c r="AJ53" s="254">
        <f t="shared" si="35"/>
        <v>0</v>
      </c>
      <c r="AK53" s="254">
        <f t="shared" si="35"/>
        <v>0</v>
      </c>
      <c r="AL53" s="254">
        <f t="shared" si="35"/>
        <v>0</v>
      </c>
      <c r="AM53" s="254">
        <f t="shared" si="35"/>
        <v>0</v>
      </c>
      <c r="AN53" s="254">
        <f t="shared" si="35"/>
        <v>0</v>
      </c>
      <c r="AO53" s="254">
        <f t="shared" si="35"/>
        <v>0</v>
      </c>
      <c r="AP53" s="254">
        <f t="shared" si="35"/>
        <v>0</v>
      </c>
      <c r="AQ53" s="254">
        <f t="shared" si="35"/>
        <v>0</v>
      </c>
      <c r="AR53" s="254">
        <f t="shared" si="35"/>
        <v>0</v>
      </c>
      <c r="AS53" s="254">
        <f t="shared" si="35"/>
        <v>0</v>
      </c>
      <c r="AT53" s="254">
        <f t="shared" si="35"/>
        <v>0</v>
      </c>
      <c r="AU53" s="254">
        <f t="shared" si="35"/>
        <v>0</v>
      </c>
      <c r="AV53" s="254">
        <f t="shared" si="35"/>
        <v>0</v>
      </c>
      <c r="AW53" s="254">
        <f t="shared" si="35"/>
        <v>0</v>
      </c>
      <c r="AX53" s="254">
        <f t="shared" si="35"/>
        <v>0</v>
      </c>
      <c r="AY53" s="254">
        <f t="shared" si="35"/>
        <v>0</v>
      </c>
      <c r="AZ53" s="254">
        <f t="shared" si="35"/>
        <v>0</v>
      </c>
      <c r="BA53" s="254">
        <f t="shared" si="35"/>
        <v>0</v>
      </c>
      <c r="BB53" s="254">
        <f t="shared" si="35"/>
        <v>0</v>
      </c>
      <c r="BC53" s="254">
        <f t="shared" si="35"/>
        <v>0</v>
      </c>
      <c r="BD53" s="254">
        <f t="shared" si="35"/>
        <v>0</v>
      </c>
      <c r="BE53" s="254">
        <f t="shared" si="35"/>
        <v>0</v>
      </c>
      <c r="BF53" s="254">
        <f t="shared" si="35"/>
        <v>0</v>
      </c>
      <c r="BG53" s="254">
        <f t="shared" si="35"/>
        <v>0</v>
      </c>
      <c r="BH53" s="254">
        <f t="shared" ref="BH53:CK53" si="36">-$W53*BH52</f>
        <v>0</v>
      </c>
      <c r="BI53" s="254">
        <f t="shared" si="36"/>
        <v>0</v>
      </c>
      <c r="BJ53" s="254">
        <f t="shared" si="36"/>
        <v>0</v>
      </c>
      <c r="BK53" s="254">
        <f t="shared" si="36"/>
        <v>0</v>
      </c>
      <c r="BL53" s="254">
        <f t="shared" si="36"/>
        <v>0</v>
      </c>
      <c r="BM53" s="254">
        <f t="shared" si="36"/>
        <v>0</v>
      </c>
      <c r="BN53" s="254">
        <f t="shared" si="36"/>
        <v>0</v>
      </c>
      <c r="BO53" s="254">
        <f t="shared" si="36"/>
        <v>0</v>
      </c>
      <c r="BP53" s="254">
        <f t="shared" si="36"/>
        <v>0</v>
      </c>
      <c r="BQ53" s="254">
        <f t="shared" si="36"/>
        <v>0</v>
      </c>
      <c r="BR53" s="254">
        <f t="shared" si="36"/>
        <v>0</v>
      </c>
      <c r="BS53" s="254">
        <f t="shared" si="36"/>
        <v>0</v>
      </c>
      <c r="BT53" s="254">
        <f t="shared" si="36"/>
        <v>0</v>
      </c>
      <c r="BU53" s="254">
        <f t="shared" si="36"/>
        <v>0</v>
      </c>
      <c r="BV53" s="254">
        <f t="shared" si="36"/>
        <v>0</v>
      </c>
      <c r="BW53" s="254">
        <f t="shared" si="36"/>
        <v>0</v>
      </c>
      <c r="BX53" s="254">
        <f t="shared" si="36"/>
        <v>0</v>
      </c>
      <c r="BY53" s="254">
        <f t="shared" si="36"/>
        <v>0</v>
      </c>
      <c r="BZ53" s="254">
        <f t="shared" si="36"/>
        <v>0</v>
      </c>
      <c r="CA53" s="254">
        <f t="shared" si="36"/>
        <v>0</v>
      </c>
      <c r="CB53" s="254">
        <f t="shared" si="36"/>
        <v>0</v>
      </c>
      <c r="CC53" s="254">
        <f t="shared" si="36"/>
        <v>0</v>
      </c>
      <c r="CD53" s="254">
        <f t="shared" si="36"/>
        <v>0</v>
      </c>
      <c r="CE53" s="254">
        <f t="shared" si="36"/>
        <v>0</v>
      </c>
      <c r="CF53" s="254">
        <f t="shared" si="36"/>
        <v>0</v>
      </c>
      <c r="CG53" s="254">
        <f t="shared" si="36"/>
        <v>0</v>
      </c>
      <c r="CH53" s="254">
        <f t="shared" si="36"/>
        <v>0</v>
      </c>
      <c r="CI53" s="254">
        <f t="shared" si="36"/>
        <v>0</v>
      </c>
      <c r="CJ53" s="254">
        <f t="shared" si="36"/>
        <v>0</v>
      </c>
      <c r="CK53" s="254">
        <f t="shared" si="36"/>
        <v>0</v>
      </c>
    </row>
    <row r="54" spans="1:89">
      <c r="A54" s="11" t="s">
        <v>49</v>
      </c>
      <c r="R54" s="66"/>
      <c r="S54" s="66"/>
      <c r="T54" s="91">
        <v>21</v>
      </c>
      <c r="V54" s="13" t="s">
        <v>1</v>
      </c>
      <c r="W54" s="247">
        <f>COST_TRANSACTION_A</f>
        <v>0.02</v>
      </c>
      <c r="X54" s="254">
        <f>SUM(AA54:CK54)</f>
        <v>-434311.51883321663</v>
      </c>
      <c r="Y54" s="27"/>
      <c r="Z54" s="17"/>
      <c r="AA54" s="254">
        <f>-$W54*AA52</f>
        <v>0</v>
      </c>
      <c r="AB54" s="254">
        <f>-$W54*AB52</f>
        <v>-83456.604000000007</v>
      </c>
      <c r="AC54" s="254">
        <f>-$W54*AC52</f>
        <v>-85125.736080000017</v>
      </c>
      <c r="AD54" s="254">
        <f t="shared" ref="AD54:BG54" si="37">-$W54*AD52</f>
        <v>-86828.250801599992</v>
      </c>
      <c r="AE54" s="254">
        <f t="shared" si="37"/>
        <v>-88564.815817631999</v>
      </c>
      <c r="AF54" s="254">
        <f t="shared" si="37"/>
        <v>-90336.112133984599</v>
      </c>
      <c r="AG54" s="254">
        <f t="shared" si="37"/>
        <v>0</v>
      </c>
      <c r="AH54" s="254">
        <f t="shared" si="37"/>
        <v>0</v>
      </c>
      <c r="AI54" s="254">
        <f t="shared" si="37"/>
        <v>0</v>
      </c>
      <c r="AJ54" s="254">
        <f t="shared" si="37"/>
        <v>0</v>
      </c>
      <c r="AK54" s="254">
        <f t="shared" si="37"/>
        <v>0</v>
      </c>
      <c r="AL54" s="254">
        <f t="shared" si="37"/>
        <v>0</v>
      </c>
      <c r="AM54" s="254">
        <f t="shared" si="37"/>
        <v>0</v>
      </c>
      <c r="AN54" s="254">
        <f t="shared" si="37"/>
        <v>0</v>
      </c>
      <c r="AO54" s="254">
        <f t="shared" si="37"/>
        <v>0</v>
      </c>
      <c r="AP54" s="254">
        <f t="shared" si="37"/>
        <v>0</v>
      </c>
      <c r="AQ54" s="254">
        <f t="shared" si="37"/>
        <v>0</v>
      </c>
      <c r="AR54" s="254">
        <f t="shared" si="37"/>
        <v>0</v>
      </c>
      <c r="AS54" s="254">
        <f t="shared" si="37"/>
        <v>0</v>
      </c>
      <c r="AT54" s="254">
        <f t="shared" si="37"/>
        <v>0</v>
      </c>
      <c r="AU54" s="254">
        <f t="shared" si="37"/>
        <v>0</v>
      </c>
      <c r="AV54" s="254">
        <f t="shared" si="37"/>
        <v>0</v>
      </c>
      <c r="AW54" s="254">
        <f t="shared" si="37"/>
        <v>0</v>
      </c>
      <c r="AX54" s="254">
        <f t="shared" si="37"/>
        <v>0</v>
      </c>
      <c r="AY54" s="254">
        <f t="shared" si="37"/>
        <v>0</v>
      </c>
      <c r="AZ54" s="254">
        <f t="shared" si="37"/>
        <v>0</v>
      </c>
      <c r="BA54" s="254">
        <f t="shared" si="37"/>
        <v>0</v>
      </c>
      <c r="BB54" s="254">
        <f t="shared" si="37"/>
        <v>0</v>
      </c>
      <c r="BC54" s="254">
        <f t="shared" si="37"/>
        <v>0</v>
      </c>
      <c r="BD54" s="254">
        <f t="shared" si="37"/>
        <v>0</v>
      </c>
      <c r="BE54" s="254">
        <f t="shared" si="37"/>
        <v>0</v>
      </c>
      <c r="BF54" s="254">
        <f t="shared" si="37"/>
        <v>0</v>
      </c>
      <c r="BG54" s="254">
        <f t="shared" si="37"/>
        <v>0</v>
      </c>
      <c r="BH54" s="254">
        <f t="shared" ref="BH54:CK54" si="38">-$W54*BH52</f>
        <v>0</v>
      </c>
      <c r="BI54" s="254">
        <f t="shared" si="38"/>
        <v>0</v>
      </c>
      <c r="BJ54" s="254">
        <f t="shared" si="38"/>
        <v>0</v>
      </c>
      <c r="BK54" s="254">
        <f t="shared" si="38"/>
        <v>0</v>
      </c>
      <c r="BL54" s="254">
        <f t="shared" si="38"/>
        <v>0</v>
      </c>
      <c r="BM54" s="254">
        <f t="shared" si="38"/>
        <v>0</v>
      </c>
      <c r="BN54" s="254">
        <f t="shared" si="38"/>
        <v>0</v>
      </c>
      <c r="BO54" s="254">
        <f t="shared" si="38"/>
        <v>0</v>
      </c>
      <c r="BP54" s="254">
        <f t="shared" si="38"/>
        <v>0</v>
      </c>
      <c r="BQ54" s="254">
        <f t="shared" si="38"/>
        <v>0</v>
      </c>
      <c r="BR54" s="254">
        <f t="shared" si="38"/>
        <v>0</v>
      </c>
      <c r="BS54" s="254">
        <f t="shared" si="38"/>
        <v>0</v>
      </c>
      <c r="BT54" s="254">
        <f t="shared" si="38"/>
        <v>0</v>
      </c>
      <c r="BU54" s="254">
        <f t="shared" si="38"/>
        <v>0</v>
      </c>
      <c r="BV54" s="254">
        <f t="shared" si="38"/>
        <v>0</v>
      </c>
      <c r="BW54" s="254">
        <f t="shared" si="38"/>
        <v>0</v>
      </c>
      <c r="BX54" s="254">
        <f t="shared" si="38"/>
        <v>0</v>
      </c>
      <c r="BY54" s="254">
        <f t="shared" si="38"/>
        <v>0</v>
      </c>
      <c r="BZ54" s="254">
        <f t="shared" si="38"/>
        <v>0</v>
      </c>
      <c r="CA54" s="254">
        <f t="shared" si="38"/>
        <v>0</v>
      </c>
      <c r="CB54" s="254">
        <f t="shared" si="38"/>
        <v>0</v>
      </c>
      <c r="CC54" s="254">
        <f t="shared" si="38"/>
        <v>0</v>
      </c>
      <c r="CD54" s="254">
        <f t="shared" si="38"/>
        <v>0</v>
      </c>
      <c r="CE54" s="254">
        <f t="shared" si="38"/>
        <v>0</v>
      </c>
      <c r="CF54" s="254">
        <f t="shared" si="38"/>
        <v>0</v>
      </c>
      <c r="CG54" s="254">
        <f t="shared" si="38"/>
        <v>0</v>
      </c>
      <c r="CH54" s="254">
        <f t="shared" si="38"/>
        <v>0</v>
      </c>
      <c r="CI54" s="254">
        <f t="shared" si="38"/>
        <v>0</v>
      </c>
      <c r="CJ54" s="254">
        <f t="shared" si="38"/>
        <v>0</v>
      </c>
      <c r="CK54" s="254">
        <f t="shared" si="38"/>
        <v>0</v>
      </c>
    </row>
    <row r="55" spans="1:89" s="7" customFormat="1">
      <c r="A55" s="90" t="s">
        <v>221</v>
      </c>
      <c r="R55" s="68"/>
      <c r="S55" s="68"/>
      <c r="T55" s="88">
        <v>34</v>
      </c>
      <c r="U55" s="26"/>
      <c r="V55" s="38" t="s">
        <v>1</v>
      </c>
      <c r="W55" s="274">
        <f>IF(EST_ENDOWMENT_A="NO",0,-COST_ENDOWMENT_A)</f>
        <v>-4039044.1102367146</v>
      </c>
      <c r="X55" s="254">
        <f>SUM(AA55:CK55)</f>
        <v>-3657587.4076192477</v>
      </c>
      <c r="Y55" s="141"/>
      <c r="Z55" s="142"/>
      <c r="AA55" s="275">
        <f t="shared" ref="AA55:BF55" si="39">-AA52*ENDOWMENT_A</f>
        <v>0</v>
      </c>
      <c r="AB55" s="275">
        <f t="shared" si="39"/>
        <v>-702836.12254430575</v>
      </c>
      <c r="AC55" s="275">
        <f t="shared" si="39"/>
        <v>-716892.8449951919</v>
      </c>
      <c r="AD55" s="275">
        <f t="shared" si="39"/>
        <v>-731230.70189509552</v>
      </c>
      <c r="AE55" s="275">
        <f t="shared" si="39"/>
        <v>-745855.31593299762</v>
      </c>
      <c r="AF55" s="275">
        <f t="shared" si="39"/>
        <v>-760772.42225165723</v>
      </c>
      <c r="AG55" s="275">
        <f t="shared" si="39"/>
        <v>0</v>
      </c>
      <c r="AH55" s="275">
        <f t="shared" si="39"/>
        <v>0</v>
      </c>
      <c r="AI55" s="275">
        <f t="shared" si="39"/>
        <v>0</v>
      </c>
      <c r="AJ55" s="275">
        <f t="shared" si="39"/>
        <v>0</v>
      </c>
      <c r="AK55" s="275">
        <f t="shared" si="39"/>
        <v>0</v>
      </c>
      <c r="AL55" s="275">
        <f t="shared" si="39"/>
        <v>0</v>
      </c>
      <c r="AM55" s="275">
        <f t="shared" si="39"/>
        <v>0</v>
      </c>
      <c r="AN55" s="275">
        <f t="shared" si="39"/>
        <v>0</v>
      </c>
      <c r="AO55" s="275">
        <f t="shared" si="39"/>
        <v>0</v>
      </c>
      <c r="AP55" s="275">
        <f t="shared" si="39"/>
        <v>0</v>
      </c>
      <c r="AQ55" s="275">
        <f t="shared" si="39"/>
        <v>0</v>
      </c>
      <c r="AR55" s="275">
        <f t="shared" si="39"/>
        <v>0</v>
      </c>
      <c r="AS55" s="275">
        <f t="shared" si="39"/>
        <v>0</v>
      </c>
      <c r="AT55" s="275">
        <f t="shared" si="39"/>
        <v>0</v>
      </c>
      <c r="AU55" s="275">
        <f t="shared" si="39"/>
        <v>0</v>
      </c>
      <c r="AV55" s="275">
        <f t="shared" si="39"/>
        <v>0</v>
      </c>
      <c r="AW55" s="275">
        <f t="shared" si="39"/>
        <v>0</v>
      </c>
      <c r="AX55" s="275">
        <f t="shared" si="39"/>
        <v>0</v>
      </c>
      <c r="AY55" s="275">
        <f t="shared" si="39"/>
        <v>0</v>
      </c>
      <c r="AZ55" s="275">
        <f t="shared" si="39"/>
        <v>0</v>
      </c>
      <c r="BA55" s="275">
        <f t="shared" si="39"/>
        <v>0</v>
      </c>
      <c r="BB55" s="275">
        <f t="shared" si="39"/>
        <v>0</v>
      </c>
      <c r="BC55" s="275">
        <f t="shared" si="39"/>
        <v>0</v>
      </c>
      <c r="BD55" s="275">
        <f t="shared" si="39"/>
        <v>0</v>
      </c>
      <c r="BE55" s="275">
        <f t="shared" si="39"/>
        <v>0</v>
      </c>
      <c r="BF55" s="275">
        <f t="shared" si="39"/>
        <v>0</v>
      </c>
      <c r="BG55" s="275">
        <f t="shared" ref="BG55:CK55" si="40">-BG52*ENDOWMENT_A</f>
        <v>0</v>
      </c>
      <c r="BH55" s="275">
        <f t="shared" si="40"/>
        <v>0</v>
      </c>
      <c r="BI55" s="275">
        <f t="shared" si="40"/>
        <v>0</v>
      </c>
      <c r="BJ55" s="275">
        <f t="shared" si="40"/>
        <v>0</v>
      </c>
      <c r="BK55" s="275">
        <f t="shared" si="40"/>
        <v>0</v>
      </c>
      <c r="BL55" s="275">
        <f t="shared" si="40"/>
        <v>0</v>
      </c>
      <c r="BM55" s="275">
        <f t="shared" si="40"/>
        <v>0</v>
      </c>
      <c r="BN55" s="275">
        <f t="shared" si="40"/>
        <v>0</v>
      </c>
      <c r="BO55" s="275">
        <f t="shared" si="40"/>
        <v>0</v>
      </c>
      <c r="BP55" s="275">
        <f t="shared" si="40"/>
        <v>0</v>
      </c>
      <c r="BQ55" s="275">
        <f t="shared" si="40"/>
        <v>0</v>
      </c>
      <c r="BR55" s="275">
        <f t="shared" si="40"/>
        <v>0</v>
      </c>
      <c r="BS55" s="275">
        <f t="shared" si="40"/>
        <v>0</v>
      </c>
      <c r="BT55" s="275">
        <f t="shared" si="40"/>
        <v>0</v>
      </c>
      <c r="BU55" s="275">
        <f t="shared" si="40"/>
        <v>0</v>
      </c>
      <c r="BV55" s="275">
        <f t="shared" si="40"/>
        <v>0</v>
      </c>
      <c r="BW55" s="275">
        <f t="shared" si="40"/>
        <v>0</v>
      </c>
      <c r="BX55" s="275">
        <f t="shared" si="40"/>
        <v>0</v>
      </c>
      <c r="BY55" s="275">
        <f t="shared" si="40"/>
        <v>0</v>
      </c>
      <c r="BZ55" s="275">
        <f t="shared" si="40"/>
        <v>0</v>
      </c>
      <c r="CA55" s="275">
        <f t="shared" si="40"/>
        <v>0</v>
      </c>
      <c r="CB55" s="275">
        <f t="shared" si="40"/>
        <v>0</v>
      </c>
      <c r="CC55" s="275">
        <f t="shared" si="40"/>
        <v>0</v>
      </c>
      <c r="CD55" s="275">
        <f t="shared" si="40"/>
        <v>0</v>
      </c>
      <c r="CE55" s="275">
        <f t="shared" si="40"/>
        <v>0</v>
      </c>
      <c r="CF55" s="275">
        <f t="shared" si="40"/>
        <v>0</v>
      </c>
      <c r="CG55" s="275">
        <f t="shared" si="40"/>
        <v>0</v>
      </c>
      <c r="CH55" s="275">
        <f t="shared" si="40"/>
        <v>0</v>
      </c>
      <c r="CI55" s="275">
        <f t="shared" si="40"/>
        <v>0</v>
      </c>
      <c r="CJ55" s="275">
        <f t="shared" si="40"/>
        <v>0</v>
      </c>
      <c r="CK55" s="275">
        <f t="shared" si="40"/>
        <v>0</v>
      </c>
    </row>
    <row r="56" spans="1:89" ht="5.25" customHeight="1">
      <c r="B56" s="7"/>
      <c r="C56" s="7"/>
      <c r="D56" s="7"/>
      <c r="E56" s="7"/>
      <c r="F56" s="7"/>
      <c r="G56" s="7"/>
      <c r="H56" s="7"/>
      <c r="I56" s="7"/>
      <c r="J56" s="7"/>
      <c r="K56" s="7"/>
      <c r="L56" s="7"/>
      <c r="M56" s="7"/>
      <c r="N56" s="7"/>
      <c r="O56" s="7"/>
      <c r="P56" s="7"/>
      <c r="Q56" s="7"/>
      <c r="R56" s="68"/>
      <c r="S56" s="68"/>
      <c r="T56" s="88">
        <v>22</v>
      </c>
      <c r="U56" s="7"/>
      <c r="V56" s="38"/>
      <c r="W56" s="247"/>
      <c r="X56" s="254"/>
      <c r="Z56" s="1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row>
    <row r="57" spans="1:89">
      <c r="A57" s="11" t="s">
        <v>50</v>
      </c>
      <c r="B57" s="7"/>
      <c r="C57" s="7"/>
      <c r="D57" s="7"/>
      <c r="E57" s="7"/>
      <c r="F57" s="7"/>
      <c r="G57" s="7"/>
      <c r="H57" s="7"/>
      <c r="I57" s="7"/>
      <c r="J57" s="7"/>
      <c r="K57" s="7"/>
      <c r="L57" s="7"/>
      <c r="M57" s="7"/>
      <c r="N57" s="7"/>
      <c r="O57" s="7"/>
      <c r="P57" s="7"/>
      <c r="Q57" s="7"/>
      <c r="R57" s="68"/>
      <c r="S57" s="68"/>
      <c r="T57" s="88">
        <v>23</v>
      </c>
      <c r="U57" s="26"/>
      <c r="V57" s="38" t="s">
        <v>1</v>
      </c>
      <c r="W57" s="84"/>
      <c r="X57" s="254">
        <f>SUM(AA57:CK57)</f>
        <v>26540.604815999999</v>
      </c>
      <c r="Y57" s="27"/>
      <c r="Z57" s="17"/>
      <c r="AA57" s="254">
        <f t="shared" ref="AA57:BF57" si="41">IF(OR(AA$16="",AA$16=0),0,
REVENUE_OTHER_A*AA$32)</f>
        <v>0</v>
      </c>
      <c r="AB57" s="254">
        <f t="shared" si="41"/>
        <v>5100</v>
      </c>
      <c r="AC57" s="254">
        <f t="shared" si="41"/>
        <v>5202</v>
      </c>
      <c r="AD57" s="254">
        <f t="shared" si="41"/>
        <v>5306.04</v>
      </c>
      <c r="AE57" s="254">
        <f t="shared" si="41"/>
        <v>5412.1607999999997</v>
      </c>
      <c r="AF57" s="254">
        <f t="shared" si="41"/>
        <v>5520.4040160000004</v>
      </c>
      <c r="AG57" s="254">
        <f t="shared" si="41"/>
        <v>0</v>
      </c>
      <c r="AH57" s="254">
        <f t="shared" si="41"/>
        <v>0</v>
      </c>
      <c r="AI57" s="254">
        <f t="shared" si="41"/>
        <v>0</v>
      </c>
      <c r="AJ57" s="254">
        <f t="shared" si="41"/>
        <v>0</v>
      </c>
      <c r="AK57" s="254">
        <f t="shared" si="41"/>
        <v>0</v>
      </c>
      <c r="AL57" s="254">
        <f t="shared" si="41"/>
        <v>0</v>
      </c>
      <c r="AM57" s="254">
        <f t="shared" si="41"/>
        <v>0</v>
      </c>
      <c r="AN57" s="254">
        <f t="shared" si="41"/>
        <v>0</v>
      </c>
      <c r="AO57" s="254">
        <f t="shared" si="41"/>
        <v>0</v>
      </c>
      <c r="AP57" s="254">
        <f t="shared" si="41"/>
        <v>0</v>
      </c>
      <c r="AQ57" s="254">
        <f t="shared" si="41"/>
        <v>0</v>
      </c>
      <c r="AR57" s="254">
        <f t="shared" si="41"/>
        <v>0</v>
      </c>
      <c r="AS57" s="254">
        <f t="shared" si="41"/>
        <v>0</v>
      </c>
      <c r="AT57" s="254">
        <f t="shared" si="41"/>
        <v>0</v>
      </c>
      <c r="AU57" s="254">
        <f t="shared" si="41"/>
        <v>0</v>
      </c>
      <c r="AV57" s="254">
        <f t="shared" si="41"/>
        <v>0</v>
      </c>
      <c r="AW57" s="254">
        <f t="shared" si="41"/>
        <v>0</v>
      </c>
      <c r="AX57" s="254">
        <f t="shared" si="41"/>
        <v>0</v>
      </c>
      <c r="AY57" s="254">
        <f t="shared" si="41"/>
        <v>0</v>
      </c>
      <c r="AZ57" s="254">
        <f t="shared" si="41"/>
        <v>0</v>
      </c>
      <c r="BA57" s="254">
        <f t="shared" si="41"/>
        <v>0</v>
      </c>
      <c r="BB57" s="254">
        <f t="shared" si="41"/>
        <v>0</v>
      </c>
      <c r="BC57" s="254">
        <f t="shared" si="41"/>
        <v>0</v>
      </c>
      <c r="BD57" s="254">
        <f t="shared" si="41"/>
        <v>0</v>
      </c>
      <c r="BE57" s="254">
        <f t="shared" si="41"/>
        <v>0</v>
      </c>
      <c r="BF57" s="254">
        <f t="shared" si="41"/>
        <v>0</v>
      </c>
      <c r="BG57" s="254">
        <f t="shared" ref="BG57:CK57" si="42">IF(OR(BG$16="",BG$16=0),0,
REVENUE_OTHER_A*BG$32)</f>
        <v>0</v>
      </c>
      <c r="BH57" s="254">
        <f t="shared" si="42"/>
        <v>0</v>
      </c>
      <c r="BI57" s="254">
        <f t="shared" si="42"/>
        <v>0</v>
      </c>
      <c r="BJ57" s="254">
        <f t="shared" si="42"/>
        <v>0</v>
      </c>
      <c r="BK57" s="254">
        <f t="shared" si="42"/>
        <v>0</v>
      </c>
      <c r="BL57" s="254">
        <f t="shared" si="42"/>
        <v>0</v>
      </c>
      <c r="BM57" s="254">
        <f t="shared" si="42"/>
        <v>0</v>
      </c>
      <c r="BN57" s="254">
        <f t="shared" si="42"/>
        <v>0</v>
      </c>
      <c r="BO57" s="254">
        <f t="shared" si="42"/>
        <v>0</v>
      </c>
      <c r="BP57" s="254">
        <f t="shared" si="42"/>
        <v>0</v>
      </c>
      <c r="BQ57" s="254">
        <f t="shared" si="42"/>
        <v>0</v>
      </c>
      <c r="BR57" s="254">
        <f t="shared" si="42"/>
        <v>0</v>
      </c>
      <c r="BS57" s="254">
        <f t="shared" si="42"/>
        <v>0</v>
      </c>
      <c r="BT57" s="254">
        <f t="shared" si="42"/>
        <v>0</v>
      </c>
      <c r="BU57" s="254">
        <f t="shared" si="42"/>
        <v>0</v>
      </c>
      <c r="BV57" s="254">
        <f t="shared" si="42"/>
        <v>0</v>
      </c>
      <c r="BW57" s="254">
        <f t="shared" si="42"/>
        <v>0</v>
      </c>
      <c r="BX57" s="254">
        <f t="shared" si="42"/>
        <v>0</v>
      </c>
      <c r="BY57" s="254">
        <f t="shared" si="42"/>
        <v>0</v>
      </c>
      <c r="BZ57" s="254">
        <f t="shared" si="42"/>
        <v>0</v>
      </c>
      <c r="CA57" s="254">
        <f t="shared" si="42"/>
        <v>0</v>
      </c>
      <c r="CB57" s="254">
        <f t="shared" si="42"/>
        <v>0</v>
      </c>
      <c r="CC57" s="254">
        <f t="shared" si="42"/>
        <v>0</v>
      </c>
      <c r="CD57" s="254">
        <f t="shared" si="42"/>
        <v>0</v>
      </c>
      <c r="CE57" s="254">
        <f t="shared" si="42"/>
        <v>0</v>
      </c>
      <c r="CF57" s="254">
        <f t="shared" si="42"/>
        <v>0</v>
      </c>
      <c r="CG57" s="254">
        <f t="shared" si="42"/>
        <v>0</v>
      </c>
      <c r="CH57" s="254">
        <f t="shared" si="42"/>
        <v>0</v>
      </c>
      <c r="CI57" s="254">
        <f t="shared" si="42"/>
        <v>0</v>
      </c>
      <c r="CJ57" s="254">
        <f t="shared" si="42"/>
        <v>0</v>
      </c>
      <c r="CK57" s="254">
        <f t="shared" si="42"/>
        <v>0</v>
      </c>
    </row>
    <row r="58" spans="1:89" ht="5.25" customHeight="1">
      <c r="B58" s="7"/>
      <c r="C58" s="7"/>
      <c r="D58" s="7"/>
      <c r="E58" s="7"/>
      <c r="F58" s="7"/>
      <c r="G58" s="7"/>
      <c r="H58" s="7"/>
      <c r="I58" s="7"/>
      <c r="J58" s="7"/>
      <c r="K58" s="7"/>
      <c r="L58" s="7"/>
      <c r="M58" s="7"/>
      <c r="N58" s="7"/>
      <c r="O58" s="7"/>
      <c r="P58" s="7"/>
      <c r="Q58" s="7"/>
      <c r="R58" s="68"/>
      <c r="S58" s="68"/>
      <c r="T58" s="88">
        <v>24</v>
      </c>
      <c r="U58" s="7"/>
      <c r="V58" s="38"/>
      <c r="W58" s="33"/>
      <c r="X58" s="255"/>
      <c r="Z58" s="1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row>
    <row r="59" spans="1:89">
      <c r="A59" s="12" t="s">
        <v>51</v>
      </c>
      <c r="B59" s="7"/>
      <c r="C59" s="7"/>
      <c r="D59" s="7"/>
      <c r="E59" s="7"/>
      <c r="F59" s="7"/>
      <c r="G59" s="7"/>
      <c r="H59" s="7"/>
      <c r="I59" s="7"/>
      <c r="J59" s="7"/>
      <c r="K59" s="7"/>
      <c r="L59" s="7"/>
      <c r="M59" s="7"/>
      <c r="N59" s="7"/>
      <c r="O59" s="7"/>
      <c r="P59" s="7"/>
      <c r="Q59" s="7"/>
      <c r="R59" s="68"/>
      <c r="S59" s="68"/>
      <c r="T59" s="88">
        <v>25</v>
      </c>
      <c r="U59" s="7"/>
      <c r="V59" s="108" t="s">
        <v>1</v>
      </c>
      <c r="W59" s="33"/>
      <c r="X59" s="255">
        <f>SUM(AA59:CK59)</f>
        <v>17215906.101191152</v>
      </c>
      <c r="Y59" s="36"/>
      <c r="Z59" s="16"/>
      <c r="AA59" s="255">
        <f>SUM(AA52:AA57)</f>
        <v>0</v>
      </c>
      <c r="AB59" s="255">
        <f>SUM(AB52:AB57)</f>
        <v>3308180.8694556947</v>
      </c>
      <c r="AC59" s="255">
        <f>SUM(AC52:AC57)</f>
        <v>3374344.4868448083</v>
      </c>
      <c r="AD59" s="255">
        <f t="shared" ref="AD59:BG59" si="43">SUM(AD52:AD57)</f>
        <v>3441831.3765817047</v>
      </c>
      <c r="AE59" s="255">
        <f t="shared" si="43"/>
        <v>3510668.0041133394</v>
      </c>
      <c r="AF59" s="255">
        <f t="shared" si="43"/>
        <v>3580881.3641956043</v>
      </c>
      <c r="AG59" s="255">
        <f t="shared" si="43"/>
        <v>0</v>
      </c>
      <c r="AH59" s="255">
        <f t="shared" si="43"/>
        <v>0</v>
      </c>
      <c r="AI59" s="255">
        <f t="shared" si="43"/>
        <v>0</v>
      </c>
      <c r="AJ59" s="255">
        <f t="shared" si="43"/>
        <v>0</v>
      </c>
      <c r="AK59" s="255">
        <f t="shared" si="43"/>
        <v>0</v>
      </c>
      <c r="AL59" s="255">
        <f t="shared" si="43"/>
        <v>0</v>
      </c>
      <c r="AM59" s="255">
        <f t="shared" si="43"/>
        <v>0</v>
      </c>
      <c r="AN59" s="255">
        <f t="shared" si="43"/>
        <v>0</v>
      </c>
      <c r="AO59" s="255">
        <f t="shared" si="43"/>
        <v>0</v>
      </c>
      <c r="AP59" s="255">
        <f t="shared" si="43"/>
        <v>0</v>
      </c>
      <c r="AQ59" s="255">
        <f t="shared" si="43"/>
        <v>0</v>
      </c>
      <c r="AR59" s="255">
        <f t="shared" si="43"/>
        <v>0</v>
      </c>
      <c r="AS59" s="255">
        <f t="shared" si="43"/>
        <v>0</v>
      </c>
      <c r="AT59" s="255">
        <f t="shared" si="43"/>
        <v>0</v>
      </c>
      <c r="AU59" s="255">
        <f t="shared" si="43"/>
        <v>0</v>
      </c>
      <c r="AV59" s="255">
        <f t="shared" si="43"/>
        <v>0</v>
      </c>
      <c r="AW59" s="255">
        <f t="shared" si="43"/>
        <v>0</v>
      </c>
      <c r="AX59" s="255">
        <f t="shared" si="43"/>
        <v>0</v>
      </c>
      <c r="AY59" s="255">
        <f t="shared" si="43"/>
        <v>0</v>
      </c>
      <c r="AZ59" s="255">
        <f t="shared" si="43"/>
        <v>0</v>
      </c>
      <c r="BA59" s="255">
        <f t="shared" si="43"/>
        <v>0</v>
      </c>
      <c r="BB59" s="255">
        <f t="shared" si="43"/>
        <v>0</v>
      </c>
      <c r="BC59" s="255">
        <f t="shared" si="43"/>
        <v>0</v>
      </c>
      <c r="BD59" s="255">
        <f t="shared" si="43"/>
        <v>0</v>
      </c>
      <c r="BE59" s="255">
        <f t="shared" si="43"/>
        <v>0</v>
      </c>
      <c r="BF59" s="255">
        <f t="shared" si="43"/>
        <v>0</v>
      </c>
      <c r="BG59" s="255">
        <f t="shared" si="43"/>
        <v>0</v>
      </c>
      <c r="BH59" s="255">
        <f t="shared" ref="BH59:CK59" si="44">SUM(BH52:BH57)</f>
        <v>0</v>
      </c>
      <c r="BI59" s="255">
        <f t="shared" si="44"/>
        <v>0</v>
      </c>
      <c r="BJ59" s="255">
        <f t="shared" si="44"/>
        <v>0</v>
      </c>
      <c r="BK59" s="255">
        <f t="shared" si="44"/>
        <v>0</v>
      </c>
      <c r="BL59" s="255">
        <f t="shared" si="44"/>
        <v>0</v>
      </c>
      <c r="BM59" s="255">
        <f t="shared" si="44"/>
        <v>0</v>
      </c>
      <c r="BN59" s="255">
        <f t="shared" si="44"/>
        <v>0</v>
      </c>
      <c r="BO59" s="255">
        <f t="shared" si="44"/>
        <v>0</v>
      </c>
      <c r="BP59" s="255">
        <f t="shared" si="44"/>
        <v>0</v>
      </c>
      <c r="BQ59" s="255">
        <f t="shared" si="44"/>
        <v>0</v>
      </c>
      <c r="BR59" s="255">
        <f t="shared" si="44"/>
        <v>0</v>
      </c>
      <c r="BS59" s="255">
        <f t="shared" si="44"/>
        <v>0</v>
      </c>
      <c r="BT59" s="255">
        <f t="shared" si="44"/>
        <v>0</v>
      </c>
      <c r="BU59" s="255">
        <f t="shared" si="44"/>
        <v>0</v>
      </c>
      <c r="BV59" s="255">
        <f t="shared" si="44"/>
        <v>0</v>
      </c>
      <c r="BW59" s="255">
        <f t="shared" si="44"/>
        <v>0</v>
      </c>
      <c r="BX59" s="255">
        <f t="shared" si="44"/>
        <v>0</v>
      </c>
      <c r="BY59" s="255">
        <f t="shared" si="44"/>
        <v>0</v>
      </c>
      <c r="BZ59" s="255">
        <f t="shared" si="44"/>
        <v>0</v>
      </c>
      <c r="CA59" s="255">
        <f t="shared" si="44"/>
        <v>0</v>
      </c>
      <c r="CB59" s="255">
        <f t="shared" si="44"/>
        <v>0</v>
      </c>
      <c r="CC59" s="255">
        <f t="shared" si="44"/>
        <v>0</v>
      </c>
      <c r="CD59" s="255">
        <f t="shared" si="44"/>
        <v>0</v>
      </c>
      <c r="CE59" s="255">
        <f t="shared" si="44"/>
        <v>0</v>
      </c>
      <c r="CF59" s="255">
        <f t="shared" si="44"/>
        <v>0</v>
      </c>
      <c r="CG59" s="255">
        <f t="shared" si="44"/>
        <v>0</v>
      </c>
      <c r="CH59" s="255">
        <f t="shared" si="44"/>
        <v>0</v>
      </c>
      <c r="CI59" s="255">
        <f t="shared" si="44"/>
        <v>0</v>
      </c>
      <c r="CJ59" s="255">
        <f t="shared" si="44"/>
        <v>0</v>
      </c>
      <c r="CK59" s="255">
        <f t="shared" si="44"/>
        <v>0</v>
      </c>
    </row>
    <row r="60" spans="1:89" ht="5.25" customHeight="1">
      <c r="B60" s="7"/>
      <c r="C60" s="7"/>
      <c r="D60" s="7"/>
      <c r="E60" s="7"/>
      <c r="F60" s="7"/>
      <c r="G60" s="7"/>
      <c r="H60" s="7"/>
      <c r="I60" s="7"/>
      <c r="J60" s="7"/>
      <c r="K60" s="7"/>
      <c r="L60" s="7"/>
      <c r="M60" s="7"/>
      <c r="N60" s="7"/>
      <c r="O60" s="7"/>
      <c r="P60" s="7"/>
      <c r="Q60" s="7"/>
      <c r="R60" s="68"/>
      <c r="S60" s="68"/>
      <c r="T60" s="88">
        <v>26</v>
      </c>
      <c r="U60" s="7"/>
      <c r="V60" s="38"/>
      <c r="W60" s="33"/>
      <c r="X60" s="256"/>
      <c r="Z60" s="14"/>
    </row>
    <row r="61" spans="1:89">
      <c r="A61" s="5" t="s">
        <v>68</v>
      </c>
      <c r="B61" s="7"/>
      <c r="C61" s="7"/>
      <c r="D61" s="7"/>
      <c r="E61" s="7"/>
      <c r="F61" s="7"/>
      <c r="G61" s="7"/>
      <c r="H61" s="7"/>
      <c r="I61" s="7"/>
      <c r="J61" s="7"/>
      <c r="K61" s="7"/>
      <c r="L61" s="7"/>
      <c r="M61" s="7"/>
      <c r="N61" s="7"/>
      <c r="O61" s="7"/>
      <c r="P61" s="7"/>
      <c r="Q61" s="7"/>
      <c r="R61" s="68"/>
      <c r="S61" s="68"/>
      <c r="T61" s="88">
        <v>27</v>
      </c>
      <c r="U61" s="7"/>
      <c r="V61" s="38"/>
      <c r="W61" s="33"/>
      <c r="Z61" s="14"/>
    </row>
    <row r="62" spans="1:89">
      <c r="A62" s="24" t="s">
        <v>52</v>
      </c>
      <c r="B62" s="7"/>
      <c r="C62" s="7"/>
      <c r="D62" s="7"/>
      <c r="E62" s="7"/>
      <c r="F62" s="7"/>
      <c r="G62" s="7"/>
      <c r="H62" s="7"/>
      <c r="I62" s="7"/>
      <c r="J62" s="7"/>
      <c r="K62" s="7"/>
      <c r="L62" s="7"/>
      <c r="M62" s="7"/>
      <c r="N62" s="7"/>
      <c r="O62" s="7"/>
      <c r="P62" s="7"/>
      <c r="Q62" s="7"/>
      <c r="R62" s="68"/>
      <c r="S62" s="68"/>
      <c r="T62" s="88">
        <v>28</v>
      </c>
      <c r="U62" s="7"/>
      <c r="V62" s="38"/>
      <c r="W62" s="33"/>
      <c r="Z62" s="14"/>
    </row>
    <row r="63" spans="1:89">
      <c r="A63" s="25" t="s">
        <v>197</v>
      </c>
      <c r="B63" s="7"/>
      <c r="C63" s="7"/>
      <c r="D63" s="7"/>
      <c r="E63" s="7"/>
      <c r="F63" s="7"/>
      <c r="G63" s="7"/>
      <c r="H63" s="7"/>
      <c r="I63" s="7"/>
      <c r="J63" s="7"/>
      <c r="K63" s="7"/>
      <c r="L63" s="7"/>
      <c r="M63" s="7"/>
      <c r="N63" s="7"/>
      <c r="O63" s="7"/>
      <c r="P63" s="7"/>
      <c r="Q63" s="7"/>
      <c r="R63" s="68"/>
      <c r="S63" s="68"/>
      <c r="T63" s="91">
        <v>29</v>
      </c>
      <c r="U63" s="7"/>
      <c r="V63" s="38" t="s">
        <v>1</v>
      </c>
      <c r="W63" s="349">
        <f>-COST_ACQUISITION_A</f>
        <v>-663894.44480200007</v>
      </c>
      <c r="X63" s="254">
        <f>SUM(AA63:CK63)</f>
        <v>-663894.44480200007</v>
      </c>
      <c r="Y63" s="27"/>
      <c r="Z63" s="17"/>
      <c r="AA63" s="254">
        <f t="shared" ref="AA63:CK63" si="45">IF(AA$16=0,-COST_ACQUISITION_A,0)</f>
        <v>-663894.44480200007</v>
      </c>
      <c r="AB63" s="254">
        <f t="shared" si="45"/>
        <v>0</v>
      </c>
      <c r="AC63" s="254">
        <f t="shared" si="45"/>
        <v>0</v>
      </c>
      <c r="AD63" s="254">
        <f t="shared" si="45"/>
        <v>0</v>
      </c>
      <c r="AE63" s="254">
        <f t="shared" si="45"/>
        <v>0</v>
      </c>
      <c r="AF63" s="254">
        <f t="shared" si="45"/>
        <v>0</v>
      </c>
      <c r="AG63" s="254">
        <f t="shared" si="45"/>
        <v>0</v>
      </c>
      <c r="AH63" s="254">
        <f t="shared" si="45"/>
        <v>0</v>
      </c>
      <c r="AI63" s="254">
        <f t="shared" si="45"/>
        <v>0</v>
      </c>
      <c r="AJ63" s="254">
        <f t="shared" si="45"/>
        <v>0</v>
      </c>
      <c r="AK63" s="254">
        <f t="shared" si="45"/>
        <v>0</v>
      </c>
      <c r="AL63" s="254">
        <f t="shared" si="45"/>
        <v>0</v>
      </c>
      <c r="AM63" s="254">
        <f t="shared" si="45"/>
        <v>0</v>
      </c>
      <c r="AN63" s="254">
        <f t="shared" si="45"/>
        <v>0</v>
      </c>
      <c r="AO63" s="254">
        <f t="shared" si="45"/>
        <v>0</v>
      </c>
      <c r="AP63" s="254">
        <f t="shared" si="45"/>
        <v>0</v>
      </c>
      <c r="AQ63" s="254">
        <f t="shared" si="45"/>
        <v>0</v>
      </c>
      <c r="AR63" s="254">
        <f t="shared" si="45"/>
        <v>0</v>
      </c>
      <c r="AS63" s="254">
        <f t="shared" si="45"/>
        <v>0</v>
      </c>
      <c r="AT63" s="254">
        <f t="shared" si="45"/>
        <v>0</v>
      </c>
      <c r="AU63" s="254">
        <f t="shared" si="45"/>
        <v>0</v>
      </c>
      <c r="AV63" s="254">
        <f t="shared" si="45"/>
        <v>0</v>
      </c>
      <c r="AW63" s="254">
        <f t="shared" si="45"/>
        <v>0</v>
      </c>
      <c r="AX63" s="254">
        <f t="shared" si="45"/>
        <v>0</v>
      </c>
      <c r="AY63" s="254">
        <f t="shared" si="45"/>
        <v>0</v>
      </c>
      <c r="AZ63" s="254">
        <f t="shared" si="45"/>
        <v>0</v>
      </c>
      <c r="BA63" s="254">
        <f t="shared" si="45"/>
        <v>0</v>
      </c>
      <c r="BB63" s="254">
        <f t="shared" si="45"/>
        <v>0</v>
      </c>
      <c r="BC63" s="254">
        <f t="shared" si="45"/>
        <v>0</v>
      </c>
      <c r="BD63" s="254">
        <f t="shared" si="45"/>
        <v>0</v>
      </c>
      <c r="BE63" s="254">
        <f t="shared" si="45"/>
        <v>0</v>
      </c>
      <c r="BF63" s="254">
        <f t="shared" si="45"/>
        <v>0</v>
      </c>
      <c r="BG63" s="254">
        <f t="shared" si="45"/>
        <v>0</v>
      </c>
      <c r="BH63" s="254">
        <f t="shared" si="45"/>
        <v>0</v>
      </c>
      <c r="BI63" s="254">
        <f t="shared" si="45"/>
        <v>0</v>
      </c>
      <c r="BJ63" s="254">
        <f t="shared" si="45"/>
        <v>0</v>
      </c>
      <c r="BK63" s="254">
        <f t="shared" si="45"/>
        <v>0</v>
      </c>
      <c r="BL63" s="254">
        <f t="shared" si="45"/>
        <v>0</v>
      </c>
      <c r="BM63" s="254">
        <f t="shared" si="45"/>
        <v>0</v>
      </c>
      <c r="BN63" s="254">
        <f t="shared" si="45"/>
        <v>0</v>
      </c>
      <c r="BO63" s="254">
        <f t="shared" si="45"/>
        <v>0</v>
      </c>
      <c r="BP63" s="254">
        <f t="shared" si="45"/>
        <v>0</v>
      </c>
      <c r="BQ63" s="254">
        <f t="shared" si="45"/>
        <v>0</v>
      </c>
      <c r="BR63" s="254">
        <f t="shared" si="45"/>
        <v>0</v>
      </c>
      <c r="BS63" s="254">
        <f t="shared" si="45"/>
        <v>0</v>
      </c>
      <c r="BT63" s="254">
        <f t="shared" si="45"/>
        <v>0</v>
      </c>
      <c r="BU63" s="254">
        <f t="shared" si="45"/>
        <v>0</v>
      </c>
      <c r="BV63" s="254">
        <f t="shared" si="45"/>
        <v>0</v>
      </c>
      <c r="BW63" s="254">
        <f t="shared" si="45"/>
        <v>0</v>
      </c>
      <c r="BX63" s="254">
        <f t="shared" si="45"/>
        <v>0</v>
      </c>
      <c r="BY63" s="254">
        <f t="shared" si="45"/>
        <v>0</v>
      </c>
      <c r="BZ63" s="254">
        <f t="shared" si="45"/>
        <v>0</v>
      </c>
      <c r="CA63" s="254">
        <f t="shared" si="45"/>
        <v>0</v>
      </c>
      <c r="CB63" s="254">
        <f t="shared" si="45"/>
        <v>0</v>
      </c>
      <c r="CC63" s="254">
        <f t="shared" si="45"/>
        <v>0</v>
      </c>
      <c r="CD63" s="254">
        <f t="shared" si="45"/>
        <v>0</v>
      </c>
      <c r="CE63" s="254">
        <f t="shared" si="45"/>
        <v>0</v>
      </c>
      <c r="CF63" s="254">
        <f t="shared" si="45"/>
        <v>0</v>
      </c>
      <c r="CG63" s="254">
        <f t="shared" si="45"/>
        <v>0</v>
      </c>
      <c r="CH63" s="254">
        <f t="shared" si="45"/>
        <v>0</v>
      </c>
      <c r="CI63" s="254">
        <f t="shared" si="45"/>
        <v>0</v>
      </c>
      <c r="CJ63" s="254">
        <f t="shared" si="45"/>
        <v>0</v>
      </c>
      <c r="CK63" s="254">
        <f t="shared" si="45"/>
        <v>0</v>
      </c>
    </row>
    <row r="64" spans="1:89">
      <c r="A64" s="25" t="s">
        <v>202</v>
      </c>
      <c r="B64" s="7"/>
      <c r="C64" s="7"/>
      <c r="D64" s="7"/>
      <c r="E64" s="7"/>
      <c r="F64" s="7"/>
      <c r="G64" s="7"/>
      <c r="H64" s="7"/>
      <c r="I64" s="7"/>
      <c r="J64" s="7"/>
      <c r="K64" s="7"/>
      <c r="L64" s="7"/>
      <c r="M64" s="7"/>
      <c r="N64" s="7"/>
      <c r="O64" s="7"/>
      <c r="P64" s="7"/>
      <c r="Q64" s="7"/>
      <c r="R64" s="68"/>
      <c r="S64" s="68"/>
      <c r="T64" s="88">
        <v>31</v>
      </c>
      <c r="U64" s="7"/>
      <c r="V64" s="38" t="s">
        <v>1</v>
      </c>
      <c r="W64" s="349">
        <f>-COST_PRECONSTRUCTION_A</f>
        <v>-1793481.8375355001</v>
      </c>
      <c r="X64" s="254">
        <f>SUM(AA64:CK64)</f>
        <v>-1793481.8375355001</v>
      </c>
      <c r="Y64" s="27"/>
      <c r="Z64" s="17"/>
      <c r="AA64" s="254">
        <f t="shared" ref="AA64:BF64" si="46">IF(AA$16=0,-COST_PRECONSTRUCTION_A,0)</f>
        <v>-1793481.8375355001</v>
      </c>
      <c r="AB64" s="254">
        <f t="shared" si="46"/>
        <v>0</v>
      </c>
      <c r="AC64" s="254">
        <f t="shared" si="46"/>
        <v>0</v>
      </c>
      <c r="AD64" s="254">
        <f t="shared" si="46"/>
        <v>0</v>
      </c>
      <c r="AE64" s="254">
        <f t="shared" si="46"/>
        <v>0</v>
      </c>
      <c r="AF64" s="254">
        <f t="shared" si="46"/>
        <v>0</v>
      </c>
      <c r="AG64" s="254">
        <f t="shared" si="46"/>
        <v>0</v>
      </c>
      <c r="AH64" s="254">
        <f t="shared" si="46"/>
        <v>0</v>
      </c>
      <c r="AI64" s="254">
        <f t="shared" si="46"/>
        <v>0</v>
      </c>
      <c r="AJ64" s="254">
        <f t="shared" si="46"/>
        <v>0</v>
      </c>
      <c r="AK64" s="254">
        <f t="shared" si="46"/>
        <v>0</v>
      </c>
      <c r="AL64" s="254">
        <f t="shared" si="46"/>
        <v>0</v>
      </c>
      <c r="AM64" s="254">
        <f t="shared" si="46"/>
        <v>0</v>
      </c>
      <c r="AN64" s="254">
        <f t="shared" si="46"/>
        <v>0</v>
      </c>
      <c r="AO64" s="254">
        <f t="shared" si="46"/>
        <v>0</v>
      </c>
      <c r="AP64" s="254">
        <f t="shared" si="46"/>
        <v>0</v>
      </c>
      <c r="AQ64" s="254">
        <f t="shared" si="46"/>
        <v>0</v>
      </c>
      <c r="AR64" s="254">
        <f t="shared" si="46"/>
        <v>0</v>
      </c>
      <c r="AS64" s="254">
        <f t="shared" si="46"/>
        <v>0</v>
      </c>
      <c r="AT64" s="254">
        <f t="shared" si="46"/>
        <v>0</v>
      </c>
      <c r="AU64" s="254">
        <f t="shared" si="46"/>
        <v>0</v>
      </c>
      <c r="AV64" s="254">
        <f t="shared" si="46"/>
        <v>0</v>
      </c>
      <c r="AW64" s="254">
        <f t="shared" si="46"/>
        <v>0</v>
      </c>
      <c r="AX64" s="254">
        <f t="shared" si="46"/>
        <v>0</v>
      </c>
      <c r="AY64" s="254">
        <f t="shared" si="46"/>
        <v>0</v>
      </c>
      <c r="AZ64" s="254">
        <f t="shared" si="46"/>
        <v>0</v>
      </c>
      <c r="BA64" s="254">
        <f t="shared" si="46"/>
        <v>0</v>
      </c>
      <c r="BB64" s="254">
        <f t="shared" si="46"/>
        <v>0</v>
      </c>
      <c r="BC64" s="254">
        <f t="shared" si="46"/>
        <v>0</v>
      </c>
      <c r="BD64" s="254">
        <f t="shared" si="46"/>
        <v>0</v>
      </c>
      <c r="BE64" s="254">
        <f t="shared" si="46"/>
        <v>0</v>
      </c>
      <c r="BF64" s="254">
        <f t="shared" si="46"/>
        <v>0</v>
      </c>
      <c r="BG64" s="254">
        <f t="shared" ref="BG64:CK64" si="47">IF(BG$16=0,-COST_PRECONSTRUCTION_A,0)</f>
        <v>0</v>
      </c>
      <c r="BH64" s="254">
        <f t="shared" si="47"/>
        <v>0</v>
      </c>
      <c r="BI64" s="254">
        <f t="shared" si="47"/>
        <v>0</v>
      </c>
      <c r="BJ64" s="254">
        <f t="shared" si="47"/>
        <v>0</v>
      </c>
      <c r="BK64" s="254">
        <f t="shared" si="47"/>
        <v>0</v>
      </c>
      <c r="BL64" s="254">
        <f t="shared" si="47"/>
        <v>0</v>
      </c>
      <c r="BM64" s="254">
        <f t="shared" si="47"/>
        <v>0</v>
      </c>
      <c r="BN64" s="254">
        <f t="shared" si="47"/>
        <v>0</v>
      </c>
      <c r="BO64" s="254">
        <f t="shared" si="47"/>
        <v>0</v>
      </c>
      <c r="BP64" s="254">
        <f t="shared" si="47"/>
        <v>0</v>
      </c>
      <c r="BQ64" s="254">
        <f t="shared" si="47"/>
        <v>0</v>
      </c>
      <c r="BR64" s="254">
        <f t="shared" si="47"/>
        <v>0</v>
      </c>
      <c r="BS64" s="254">
        <f t="shared" si="47"/>
        <v>0</v>
      </c>
      <c r="BT64" s="254">
        <f t="shared" si="47"/>
        <v>0</v>
      </c>
      <c r="BU64" s="254">
        <f t="shared" si="47"/>
        <v>0</v>
      </c>
      <c r="BV64" s="254">
        <f t="shared" si="47"/>
        <v>0</v>
      </c>
      <c r="BW64" s="254">
        <f t="shared" si="47"/>
        <v>0</v>
      </c>
      <c r="BX64" s="254">
        <f t="shared" si="47"/>
        <v>0</v>
      </c>
      <c r="BY64" s="254">
        <f t="shared" si="47"/>
        <v>0</v>
      </c>
      <c r="BZ64" s="254">
        <f t="shared" si="47"/>
        <v>0</v>
      </c>
      <c r="CA64" s="254">
        <f t="shared" si="47"/>
        <v>0</v>
      </c>
      <c r="CB64" s="254">
        <f t="shared" si="47"/>
        <v>0</v>
      </c>
      <c r="CC64" s="254">
        <f t="shared" si="47"/>
        <v>0</v>
      </c>
      <c r="CD64" s="254">
        <f t="shared" si="47"/>
        <v>0</v>
      </c>
      <c r="CE64" s="254">
        <f t="shared" si="47"/>
        <v>0</v>
      </c>
      <c r="CF64" s="254">
        <f t="shared" si="47"/>
        <v>0</v>
      </c>
      <c r="CG64" s="254">
        <f t="shared" si="47"/>
        <v>0</v>
      </c>
      <c r="CH64" s="254">
        <f t="shared" si="47"/>
        <v>0</v>
      </c>
      <c r="CI64" s="254">
        <f t="shared" si="47"/>
        <v>0</v>
      </c>
      <c r="CJ64" s="254">
        <f t="shared" si="47"/>
        <v>0</v>
      </c>
      <c r="CK64" s="254">
        <f t="shared" si="47"/>
        <v>0</v>
      </c>
    </row>
    <row r="65" spans="1:89">
      <c r="A65" s="25" t="s">
        <v>60</v>
      </c>
      <c r="B65" s="7"/>
      <c r="C65" s="7"/>
      <c r="D65" s="7"/>
      <c r="E65" s="7"/>
      <c r="F65" s="7"/>
      <c r="G65" s="7"/>
      <c r="H65" s="7"/>
      <c r="I65" s="7"/>
      <c r="J65" s="7"/>
      <c r="K65" s="7"/>
      <c r="L65" s="7"/>
      <c r="M65" s="7"/>
      <c r="N65" s="7"/>
      <c r="O65" s="7"/>
      <c r="P65" s="7"/>
      <c r="Q65" s="7"/>
      <c r="R65" s="68"/>
      <c r="S65" s="68"/>
      <c r="T65" s="88">
        <v>33</v>
      </c>
      <c r="U65" s="26" t="e">
        <f>#REF!</f>
        <v>#REF!</v>
      </c>
      <c r="V65" s="38" t="s">
        <v>1</v>
      </c>
      <c r="W65" s="349">
        <f>-COST_CONSTRUCTION_A</f>
        <v>-7532623.7176491003</v>
      </c>
      <c r="X65" s="254">
        <f>SUM(AA65:CK65)</f>
        <v>-7532623.7176491003</v>
      </c>
      <c r="Y65" s="27"/>
      <c r="Z65" s="17">
        <f>IF(Z$16=0,0,
IF(Z$16&lt;=YEAR_CONSTRUCTIONPERIOD_A,-COST_CONSTRUCTION_A/YEAR_CONSTRUCTIONPERIOD_A,0))</f>
        <v>0</v>
      </c>
      <c r="AA65" s="254">
        <f t="shared" ref="AA65:BF65" si="48">IF(AA$16=0,-COST_CONSTRUCTION_A,0)</f>
        <v>-7532623.7176491003</v>
      </c>
      <c r="AB65" s="254">
        <f t="shared" si="48"/>
        <v>0</v>
      </c>
      <c r="AC65" s="254">
        <f t="shared" si="48"/>
        <v>0</v>
      </c>
      <c r="AD65" s="254">
        <f t="shared" si="48"/>
        <v>0</v>
      </c>
      <c r="AE65" s="254">
        <f t="shared" si="48"/>
        <v>0</v>
      </c>
      <c r="AF65" s="254">
        <f t="shared" si="48"/>
        <v>0</v>
      </c>
      <c r="AG65" s="254">
        <f t="shared" si="48"/>
        <v>0</v>
      </c>
      <c r="AH65" s="254">
        <f t="shared" si="48"/>
        <v>0</v>
      </c>
      <c r="AI65" s="254">
        <f t="shared" si="48"/>
        <v>0</v>
      </c>
      <c r="AJ65" s="254">
        <f t="shared" si="48"/>
        <v>0</v>
      </c>
      <c r="AK65" s="254">
        <f t="shared" si="48"/>
        <v>0</v>
      </c>
      <c r="AL65" s="254">
        <f t="shared" si="48"/>
        <v>0</v>
      </c>
      <c r="AM65" s="254">
        <f t="shared" si="48"/>
        <v>0</v>
      </c>
      <c r="AN65" s="254">
        <f t="shared" si="48"/>
        <v>0</v>
      </c>
      <c r="AO65" s="254">
        <f t="shared" si="48"/>
        <v>0</v>
      </c>
      <c r="AP65" s="254">
        <f t="shared" si="48"/>
        <v>0</v>
      </c>
      <c r="AQ65" s="254">
        <f t="shared" si="48"/>
        <v>0</v>
      </c>
      <c r="AR65" s="254">
        <f t="shared" si="48"/>
        <v>0</v>
      </c>
      <c r="AS65" s="254">
        <f t="shared" si="48"/>
        <v>0</v>
      </c>
      <c r="AT65" s="254">
        <f t="shared" si="48"/>
        <v>0</v>
      </c>
      <c r="AU65" s="254">
        <f t="shared" si="48"/>
        <v>0</v>
      </c>
      <c r="AV65" s="254">
        <f t="shared" si="48"/>
        <v>0</v>
      </c>
      <c r="AW65" s="254">
        <f t="shared" si="48"/>
        <v>0</v>
      </c>
      <c r="AX65" s="254">
        <f t="shared" si="48"/>
        <v>0</v>
      </c>
      <c r="AY65" s="254">
        <f t="shared" si="48"/>
        <v>0</v>
      </c>
      <c r="AZ65" s="254">
        <f t="shared" si="48"/>
        <v>0</v>
      </c>
      <c r="BA65" s="254">
        <f t="shared" si="48"/>
        <v>0</v>
      </c>
      <c r="BB65" s="254">
        <f t="shared" si="48"/>
        <v>0</v>
      </c>
      <c r="BC65" s="254">
        <f t="shared" si="48"/>
        <v>0</v>
      </c>
      <c r="BD65" s="254">
        <f t="shared" si="48"/>
        <v>0</v>
      </c>
      <c r="BE65" s="254">
        <f t="shared" si="48"/>
        <v>0</v>
      </c>
      <c r="BF65" s="254">
        <f t="shared" si="48"/>
        <v>0</v>
      </c>
      <c r="BG65" s="254">
        <f t="shared" ref="BG65:CK65" si="49">IF(BG$16=0,-COST_CONSTRUCTION_A,0)</f>
        <v>0</v>
      </c>
      <c r="BH65" s="254">
        <f t="shared" si="49"/>
        <v>0</v>
      </c>
      <c r="BI65" s="254">
        <f t="shared" si="49"/>
        <v>0</v>
      </c>
      <c r="BJ65" s="254">
        <f t="shared" si="49"/>
        <v>0</v>
      </c>
      <c r="BK65" s="254">
        <f t="shared" si="49"/>
        <v>0</v>
      </c>
      <c r="BL65" s="254">
        <f t="shared" si="49"/>
        <v>0</v>
      </c>
      <c r="BM65" s="254">
        <f t="shared" si="49"/>
        <v>0</v>
      </c>
      <c r="BN65" s="254">
        <f t="shared" si="49"/>
        <v>0</v>
      </c>
      <c r="BO65" s="254">
        <f t="shared" si="49"/>
        <v>0</v>
      </c>
      <c r="BP65" s="254">
        <f t="shared" si="49"/>
        <v>0</v>
      </c>
      <c r="BQ65" s="254">
        <f t="shared" si="49"/>
        <v>0</v>
      </c>
      <c r="BR65" s="254">
        <f t="shared" si="49"/>
        <v>0</v>
      </c>
      <c r="BS65" s="254">
        <f t="shared" si="49"/>
        <v>0</v>
      </c>
      <c r="BT65" s="254">
        <f t="shared" si="49"/>
        <v>0</v>
      </c>
      <c r="BU65" s="254">
        <f t="shared" si="49"/>
        <v>0</v>
      </c>
      <c r="BV65" s="254">
        <f t="shared" si="49"/>
        <v>0</v>
      </c>
      <c r="BW65" s="254">
        <f t="shared" si="49"/>
        <v>0</v>
      </c>
      <c r="BX65" s="254">
        <f t="shared" si="49"/>
        <v>0</v>
      </c>
      <c r="BY65" s="254">
        <f t="shared" si="49"/>
        <v>0</v>
      </c>
      <c r="BZ65" s="254">
        <f t="shared" si="49"/>
        <v>0</v>
      </c>
      <c r="CA65" s="254">
        <f t="shared" si="49"/>
        <v>0</v>
      </c>
      <c r="CB65" s="254">
        <f t="shared" si="49"/>
        <v>0</v>
      </c>
      <c r="CC65" s="254">
        <f t="shared" si="49"/>
        <v>0</v>
      </c>
      <c r="CD65" s="254">
        <f t="shared" si="49"/>
        <v>0</v>
      </c>
      <c r="CE65" s="254">
        <f t="shared" si="49"/>
        <v>0</v>
      </c>
      <c r="CF65" s="254">
        <f t="shared" si="49"/>
        <v>0</v>
      </c>
      <c r="CG65" s="254">
        <f t="shared" si="49"/>
        <v>0</v>
      </c>
      <c r="CH65" s="254">
        <f t="shared" si="49"/>
        <v>0</v>
      </c>
      <c r="CI65" s="254">
        <f t="shared" si="49"/>
        <v>0</v>
      </c>
      <c r="CJ65" s="254">
        <f t="shared" si="49"/>
        <v>0</v>
      </c>
      <c r="CK65" s="254">
        <f t="shared" si="49"/>
        <v>0</v>
      </c>
    </row>
    <row r="66" spans="1:89" ht="5.25" customHeight="1">
      <c r="B66" s="7"/>
      <c r="C66" s="7"/>
      <c r="D66" s="7"/>
      <c r="E66" s="7"/>
      <c r="F66" s="7"/>
      <c r="G66" s="7"/>
      <c r="H66" s="7"/>
      <c r="I66" s="7"/>
      <c r="J66" s="7"/>
      <c r="K66" s="7"/>
      <c r="L66" s="7"/>
      <c r="M66" s="7"/>
      <c r="N66" s="7"/>
      <c r="O66" s="7"/>
      <c r="P66" s="7"/>
      <c r="Q66" s="7"/>
      <c r="R66" s="68"/>
      <c r="S66" s="68"/>
      <c r="T66" s="88">
        <v>35</v>
      </c>
      <c r="U66" s="7"/>
      <c r="V66" s="38"/>
      <c r="W66" s="33"/>
      <c r="Z66" s="14"/>
    </row>
    <row r="67" spans="1:89">
      <c r="A67" s="24" t="s">
        <v>222</v>
      </c>
      <c r="B67" s="7"/>
      <c r="C67" s="7"/>
      <c r="D67" s="7"/>
      <c r="E67" s="7"/>
      <c r="F67" s="7"/>
      <c r="G67" s="7"/>
      <c r="H67" s="7"/>
      <c r="I67" s="7"/>
      <c r="J67" s="7"/>
      <c r="K67" s="7"/>
      <c r="L67" s="7"/>
      <c r="M67" s="7"/>
      <c r="N67" s="7"/>
      <c r="O67" s="7"/>
      <c r="P67" s="7"/>
      <c r="Q67" s="7"/>
      <c r="R67" s="68"/>
      <c r="S67" s="68"/>
      <c r="T67" s="88">
        <v>36</v>
      </c>
      <c r="U67" s="7"/>
      <c r="V67" s="38"/>
      <c r="W67" s="242"/>
      <c r="X67" s="61"/>
      <c r="Y67" s="27"/>
      <c r="Z67" s="17"/>
    </row>
    <row r="68" spans="1:89">
      <c r="A68" s="37" t="s">
        <v>62</v>
      </c>
      <c r="B68" s="7"/>
      <c r="C68" s="7"/>
      <c r="D68" s="7"/>
      <c r="E68" s="7"/>
      <c r="F68" s="7"/>
      <c r="G68" s="7"/>
      <c r="H68" s="7"/>
      <c r="I68" s="7"/>
      <c r="J68" s="7"/>
      <c r="K68" s="7"/>
      <c r="L68" s="7"/>
      <c r="M68" s="7"/>
      <c r="N68" s="7"/>
      <c r="O68" s="7"/>
      <c r="P68" s="7"/>
      <c r="Q68" s="7"/>
      <c r="R68" s="68"/>
      <c r="S68" s="68"/>
      <c r="T68" s="88">
        <v>37</v>
      </c>
      <c r="U68" s="26"/>
      <c r="V68" s="38" t="s">
        <v>1</v>
      </c>
      <c r="W68" s="87"/>
      <c r="X68" s="254">
        <f>SUM(AA68:CK68)</f>
        <v>-6820800.1606320897</v>
      </c>
      <c r="Y68" s="27"/>
      <c r="Z68" s="17"/>
      <c r="AA68" s="254">
        <f t="shared" ref="AA68:BF68" si="50">IF(OR(AA$17="",AA$17=0),0,-COST_MAINTENANCE_A*AA$33)*ACRES_A</f>
        <v>0</v>
      </c>
      <c r="AB68" s="254">
        <f t="shared" si="50"/>
        <v>-253324.91044549542</v>
      </c>
      <c r="AC68" s="254">
        <f t="shared" si="50"/>
        <v>-260975.3227409494</v>
      </c>
      <c r="AD68" s="254">
        <f t="shared" si="50"/>
        <v>-268856.77748772607</v>
      </c>
      <c r="AE68" s="254">
        <f t="shared" si="50"/>
        <v>-276976.25216785539</v>
      </c>
      <c r="AF68" s="254">
        <f t="shared" si="50"/>
        <v>-285340.93498332461</v>
      </c>
      <c r="AG68" s="254">
        <f t="shared" si="50"/>
        <v>-293958.23121982097</v>
      </c>
      <c r="AH68" s="254">
        <f t="shared" si="50"/>
        <v>-302835.76980265958</v>
      </c>
      <c r="AI68" s="254">
        <f t="shared" si="50"/>
        <v>-311981.41005069989</v>
      </c>
      <c r="AJ68" s="254">
        <f t="shared" si="50"/>
        <v>-321403.24863423104</v>
      </c>
      <c r="AK68" s="254">
        <f t="shared" si="50"/>
        <v>-331109.62674298487</v>
      </c>
      <c r="AL68" s="254">
        <f t="shared" si="50"/>
        <v>-341109.13747062295</v>
      </c>
      <c r="AM68" s="254">
        <f t="shared" si="50"/>
        <v>-351410.63342223578</v>
      </c>
      <c r="AN68" s="254">
        <f t="shared" si="50"/>
        <v>-362023.23455158732</v>
      </c>
      <c r="AO68" s="254">
        <f t="shared" si="50"/>
        <v>-372956.33623504522</v>
      </c>
      <c r="AP68" s="254">
        <f t="shared" si="50"/>
        <v>-384219.61758934363</v>
      </c>
      <c r="AQ68" s="254">
        <f t="shared" si="50"/>
        <v>-395823.0500405418</v>
      </c>
      <c r="AR68" s="254">
        <f t="shared" si="50"/>
        <v>-407776.90615176613</v>
      </c>
      <c r="AS68" s="254">
        <f t="shared" si="50"/>
        <v>-420091.76871754945</v>
      </c>
      <c r="AT68" s="254">
        <f t="shared" si="50"/>
        <v>-432778.5401328195</v>
      </c>
      <c r="AU68" s="254">
        <f t="shared" si="50"/>
        <v>-445848.45204483066</v>
      </c>
      <c r="AV68" s="254">
        <f t="shared" si="50"/>
        <v>0</v>
      </c>
      <c r="AW68" s="254">
        <f t="shared" si="50"/>
        <v>0</v>
      </c>
      <c r="AX68" s="254">
        <f t="shared" si="50"/>
        <v>0</v>
      </c>
      <c r="AY68" s="254">
        <f t="shared" si="50"/>
        <v>0</v>
      </c>
      <c r="AZ68" s="254">
        <f t="shared" si="50"/>
        <v>0</v>
      </c>
      <c r="BA68" s="254">
        <f t="shared" si="50"/>
        <v>0</v>
      </c>
      <c r="BB68" s="254">
        <f t="shared" si="50"/>
        <v>0</v>
      </c>
      <c r="BC68" s="254">
        <f t="shared" si="50"/>
        <v>0</v>
      </c>
      <c r="BD68" s="254">
        <f t="shared" si="50"/>
        <v>0</v>
      </c>
      <c r="BE68" s="254">
        <f t="shared" si="50"/>
        <v>0</v>
      </c>
      <c r="BF68" s="254">
        <f t="shared" si="50"/>
        <v>0</v>
      </c>
      <c r="BG68" s="254">
        <f t="shared" ref="BG68:CK68" si="51">IF(OR(BG$17="",BG$17=0),0,-COST_MAINTENANCE_A*BG$33)*ACRES_A</f>
        <v>0</v>
      </c>
      <c r="BH68" s="254">
        <f t="shared" si="51"/>
        <v>0</v>
      </c>
      <c r="BI68" s="254">
        <f t="shared" si="51"/>
        <v>0</v>
      </c>
      <c r="BJ68" s="254">
        <f t="shared" si="51"/>
        <v>0</v>
      </c>
      <c r="BK68" s="254">
        <f t="shared" si="51"/>
        <v>0</v>
      </c>
      <c r="BL68" s="254">
        <f t="shared" si="51"/>
        <v>0</v>
      </c>
      <c r="BM68" s="254">
        <f t="shared" si="51"/>
        <v>0</v>
      </c>
      <c r="BN68" s="254">
        <f t="shared" si="51"/>
        <v>0</v>
      </c>
      <c r="BO68" s="254">
        <f t="shared" si="51"/>
        <v>0</v>
      </c>
      <c r="BP68" s="254">
        <f t="shared" si="51"/>
        <v>0</v>
      </c>
      <c r="BQ68" s="254">
        <f t="shared" si="51"/>
        <v>0</v>
      </c>
      <c r="BR68" s="254">
        <f t="shared" si="51"/>
        <v>0</v>
      </c>
      <c r="BS68" s="254">
        <f t="shared" si="51"/>
        <v>0</v>
      </c>
      <c r="BT68" s="254">
        <f t="shared" si="51"/>
        <v>0</v>
      </c>
      <c r="BU68" s="254">
        <f t="shared" si="51"/>
        <v>0</v>
      </c>
      <c r="BV68" s="254">
        <f t="shared" si="51"/>
        <v>0</v>
      </c>
      <c r="BW68" s="254">
        <f t="shared" si="51"/>
        <v>0</v>
      </c>
      <c r="BX68" s="254">
        <f t="shared" si="51"/>
        <v>0</v>
      </c>
      <c r="BY68" s="254">
        <f t="shared" si="51"/>
        <v>0</v>
      </c>
      <c r="BZ68" s="254">
        <f t="shared" si="51"/>
        <v>0</v>
      </c>
      <c r="CA68" s="254">
        <f t="shared" si="51"/>
        <v>0</v>
      </c>
      <c r="CB68" s="254">
        <f t="shared" si="51"/>
        <v>0</v>
      </c>
      <c r="CC68" s="254">
        <f t="shared" si="51"/>
        <v>0</v>
      </c>
      <c r="CD68" s="254">
        <f t="shared" si="51"/>
        <v>0</v>
      </c>
      <c r="CE68" s="254">
        <f t="shared" si="51"/>
        <v>0</v>
      </c>
      <c r="CF68" s="254">
        <f t="shared" si="51"/>
        <v>0</v>
      </c>
      <c r="CG68" s="254">
        <f t="shared" si="51"/>
        <v>0</v>
      </c>
      <c r="CH68" s="254">
        <f t="shared" si="51"/>
        <v>0</v>
      </c>
      <c r="CI68" s="254">
        <f t="shared" si="51"/>
        <v>0</v>
      </c>
      <c r="CJ68" s="254">
        <f t="shared" si="51"/>
        <v>0</v>
      </c>
      <c r="CK68" s="254">
        <f t="shared" si="51"/>
        <v>0</v>
      </c>
    </row>
    <row r="69" spans="1:89">
      <c r="A69" s="37" t="s">
        <v>63</v>
      </c>
      <c r="B69" s="7"/>
      <c r="C69" s="7"/>
      <c r="D69" s="7"/>
      <c r="E69" s="7"/>
      <c r="F69" s="7"/>
      <c r="G69" s="7"/>
      <c r="H69" s="7"/>
      <c r="I69" s="7"/>
      <c r="J69" s="7"/>
      <c r="K69" s="7"/>
      <c r="L69" s="7"/>
      <c r="M69" s="7"/>
      <c r="N69" s="7"/>
      <c r="O69" s="7"/>
      <c r="P69" s="7"/>
      <c r="Q69" s="7"/>
      <c r="R69" s="68"/>
      <c r="S69" s="68"/>
      <c r="T69" s="88">
        <v>38</v>
      </c>
      <c r="U69" s="26"/>
      <c r="V69" s="38" t="s">
        <v>1</v>
      </c>
      <c r="W69" s="87"/>
      <c r="X69" s="254">
        <f>SUM(AA69:CK69)</f>
        <v>0</v>
      </c>
      <c r="Y69" s="27"/>
      <c r="Z69" s="17"/>
      <c r="AA69" s="254">
        <f t="shared" ref="AA69:BF69" si="52">IF(OR(AA$17="",AA$17=0),0,-COST_MONITORING_A*AA$33)*ACRES_A</f>
        <v>0</v>
      </c>
      <c r="AB69" s="254">
        <f t="shared" si="52"/>
        <v>0</v>
      </c>
      <c r="AC69" s="254">
        <f t="shared" si="52"/>
        <v>0</v>
      </c>
      <c r="AD69" s="254">
        <f t="shared" si="52"/>
        <v>0</v>
      </c>
      <c r="AE69" s="254">
        <f t="shared" si="52"/>
        <v>0</v>
      </c>
      <c r="AF69" s="254">
        <f t="shared" si="52"/>
        <v>0</v>
      </c>
      <c r="AG69" s="254">
        <f t="shared" si="52"/>
        <v>0</v>
      </c>
      <c r="AH69" s="254">
        <f t="shared" si="52"/>
        <v>0</v>
      </c>
      <c r="AI69" s="254">
        <f t="shared" si="52"/>
        <v>0</v>
      </c>
      <c r="AJ69" s="254">
        <f t="shared" si="52"/>
        <v>0</v>
      </c>
      <c r="AK69" s="254">
        <f t="shared" si="52"/>
        <v>0</v>
      </c>
      <c r="AL69" s="254">
        <f t="shared" si="52"/>
        <v>0</v>
      </c>
      <c r="AM69" s="254">
        <f t="shared" si="52"/>
        <v>0</v>
      </c>
      <c r="AN69" s="254">
        <f t="shared" si="52"/>
        <v>0</v>
      </c>
      <c r="AO69" s="254">
        <f t="shared" si="52"/>
        <v>0</v>
      </c>
      <c r="AP69" s="254">
        <f t="shared" si="52"/>
        <v>0</v>
      </c>
      <c r="AQ69" s="254">
        <f t="shared" si="52"/>
        <v>0</v>
      </c>
      <c r="AR69" s="254">
        <f t="shared" si="52"/>
        <v>0</v>
      </c>
      <c r="AS69" s="254">
        <f t="shared" si="52"/>
        <v>0</v>
      </c>
      <c r="AT69" s="254">
        <f t="shared" si="52"/>
        <v>0</v>
      </c>
      <c r="AU69" s="254">
        <f t="shared" si="52"/>
        <v>0</v>
      </c>
      <c r="AV69" s="254">
        <f t="shared" si="52"/>
        <v>0</v>
      </c>
      <c r="AW69" s="254">
        <f t="shared" si="52"/>
        <v>0</v>
      </c>
      <c r="AX69" s="254">
        <f t="shared" si="52"/>
        <v>0</v>
      </c>
      <c r="AY69" s="254">
        <f t="shared" si="52"/>
        <v>0</v>
      </c>
      <c r="AZ69" s="254">
        <f t="shared" si="52"/>
        <v>0</v>
      </c>
      <c r="BA69" s="254">
        <f t="shared" si="52"/>
        <v>0</v>
      </c>
      <c r="BB69" s="254">
        <f t="shared" si="52"/>
        <v>0</v>
      </c>
      <c r="BC69" s="254">
        <f t="shared" si="52"/>
        <v>0</v>
      </c>
      <c r="BD69" s="254">
        <f t="shared" si="52"/>
        <v>0</v>
      </c>
      <c r="BE69" s="254">
        <f t="shared" si="52"/>
        <v>0</v>
      </c>
      <c r="BF69" s="254">
        <f t="shared" si="52"/>
        <v>0</v>
      </c>
      <c r="BG69" s="254">
        <f t="shared" ref="BG69:CK69" si="53">IF(OR(BG$17="",BG$17=0),0,-COST_MONITORING_A*BG$33)*ACRES_A</f>
        <v>0</v>
      </c>
      <c r="BH69" s="254">
        <f t="shared" si="53"/>
        <v>0</v>
      </c>
      <c r="BI69" s="254">
        <f t="shared" si="53"/>
        <v>0</v>
      </c>
      <c r="BJ69" s="254">
        <f t="shared" si="53"/>
        <v>0</v>
      </c>
      <c r="BK69" s="254">
        <f t="shared" si="53"/>
        <v>0</v>
      </c>
      <c r="BL69" s="254">
        <f t="shared" si="53"/>
        <v>0</v>
      </c>
      <c r="BM69" s="254">
        <f t="shared" si="53"/>
        <v>0</v>
      </c>
      <c r="BN69" s="254">
        <f t="shared" si="53"/>
        <v>0</v>
      </c>
      <c r="BO69" s="254">
        <f t="shared" si="53"/>
        <v>0</v>
      </c>
      <c r="BP69" s="254">
        <f t="shared" si="53"/>
        <v>0</v>
      </c>
      <c r="BQ69" s="254">
        <f t="shared" si="53"/>
        <v>0</v>
      </c>
      <c r="BR69" s="254">
        <f t="shared" si="53"/>
        <v>0</v>
      </c>
      <c r="BS69" s="254">
        <f t="shared" si="53"/>
        <v>0</v>
      </c>
      <c r="BT69" s="254">
        <f t="shared" si="53"/>
        <v>0</v>
      </c>
      <c r="BU69" s="254">
        <f t="shared" si="53"/>
        <v>0</v>
      </c>
      <c r="BV69" s="254">
        <f t="shared" si="53"/>
        <v>0</v>
      </c>
      <c r="BW69" s="254">
        <f t="shared" si="53"/>
        <v>0</v>
      </c>
      <c r="BX69" s="254">
        <f t="shared" si="53"/>
        <v>0</v>
      </c>
      <c r="BY69" s="254">
        <f t="shared" si="53"/>
        <v>0</v>
      </c>
      <c r="BZ69" s="254">
        <f t="shared" si="53"/>
        <v>0</v>
      </c>
      <c r="CA69" s="254">
        <f t="shared" si="53"/>
        <v>0</v>
      </c>
      <c r="CB69" s="254">
        <f t="shared" si="53"/>
        <v>0</v>
      </c>
      <c r="CC69" s="254">
        <f t="shared" si="53"/>
        <v>0</v>
      </c>
      <c r="CD69" s="254">
        <f t="shared" si="53"/>
        <v>0</v>
      </c>
      <c r="CE69" s="254">
        <f t="shared" si="53"/>
        <v>0</v>
      </c>
      <c r="CF69" s="254">
        <f t="shared" si="53"/>
        <v>0</v>
      </c>
      <c r="CG69" s="254">
        <f t="shared" si="53"/>
        <v>0</v>
      </c>
      <c r="CH69" s="254">
        <f t="shared" si="53"/>
        <v>0</v>
      </c>
      <c r="CI69" s="254">
        <f t="shared" si="53"/>
        <v>0</v>
      </c>
      <c r="CJ69" s="254">
        <f t="shared" si="53"/>
        <v>0</v>
      </c>
      <c r="CK69" s="254">
        <f t="shared" si="53"/>
        <v>0</v>
      </c>
    </row>
    <row r="70" spans="1:89">
      <c r="A70" s="37" t="s">
        <v>64</v>
      </c>
      <c r="B70" s="7"/>
      <c r="C70" s="7"/>
      <c r="D70" s="7"/>
      <c r="E70" s="7"/>
      <c r="F70" s="7"/>
      <c r="G70" s="7"/>
      <c r="H70" s="7"/>
      <c r="I70" s="7"/>
      <c r="J70" s="7"/>
      <c r="K70" s="7"/>
      <c r="L70" s="7"/>
      <c r="M70" s="7"/>
      <c r="N70" s="7"/>
      <c r="O70" s="7"/>
      <c r="P70" s="7"/>
      <c r="Q70" s="7"/>
      <c r="R70" s="68"/>
      <c r="S70" s="68"/>
      <c r="T70" s="88">
        <v>39</v>
      </c>
      <c r="U70" s="26"/>
      <c r="V70" s="38" t="s">
        <v>1</v>
      </c>
      <c r="W70" s="87"/>
      <c r="X70" s="254">
        <f>SUM(AA70:CK70)</f>
        <v>0</v>
      </c>
      <c r="Y70" s="27"/>
      <c r="Z70" s="17"/>
      <c r="AA70" s="254">
        <f t="shared" ref="AA70:BF70" si="54">IF(OR(AA$17="",AA$17=0),0,-COST_MARKETING_A*AA$33)*ACRES_A</f>
        <v>0</v>
      </c>
      <c r="AB70" s="254">
        <f t="shared" si="54"/>
        <v>0</v>
      </c>
      <c r="AC70" s="254">
        <f t="shared" si="54"/>
        <v>0</v>
      </c>
      <c r="AD70" s="254">
        <f t="shared" si="54"/>
        <v>0</v>
      </c>
      <c r="AE70" s="254">
        <f t="shared" si="54"/>
        <v>0</v>
      </c>
      <c r="AF70" s="254">
        <f t="shared" si="54"/>
        <v>0</v>
      </c>
      <c r="AG70" s="254">
        <f t="shared" si="54"/>
        <v>0</v>
      </c>
      <c r="AH70" s="254">
        <f t="shared" si="54"/>
        <v>0</v>
      </c>
      <c r="AI70" s="254">
        <f t="shared" si="54"/>
        <v>0</v>
      </c>
      <c r="AJ70" s="254">
        <f t="shared" si="54"/>
        <v>0</v>
      </c>
      <c r="AK70" s="254">
        <f t="shared" si="54"/>
        <v>0</v>
      </c>
      <c r="AL70" s="254">
        <f t="shared" si="54"/>
        <v>0</v>
      </c>
      <c r="AM70" s="254">
        <f t="shared" si="54"/>
        <v>0</v>
      </c>
      <c r="AN70" s="254">
        <f t="shared" si="54"/>
        <v>0</v>
      </c>
      <c r="AO70" s="254">
        <f t="shared" si="54"/>
        <v>0</v>
      </c>
      <c r="AP70" s="254">
        <f t="shared" si="54"/>
        <v>0</v>
      </c>
      <c r="AQ70" s="254">
        <f t="shared" si="54"/>
        <v>0</v>
      </c>
      <c r="AR70" s="254">
        <f t="shared" si="54"/>
        <v>0</v>
      </c>
      <c r="AS70" s="254">
        <f t="shared" si="54"/>
        <v>0</v>
      </c>
      <c r="AT70" s="254">
        <f t="shared" si="54"/>
        <v>0</v>
      </c>
      <c r="AU70" s="254">
        <f t="shared" si="54"/>
        <v>0</v>
      </c>
      <c r="AV70" s="254">
        <f t="shared" si="54"/>
        <v>0</v>
      </c>
      <c r="AW70" s="254">
        <f t="shared" si="54"/>
        <v>0</v>
      </c>
      <c r="AX70" s="254">
        <f t="shared" si="54"/>
        <v>0</v>
      </c>
      <c r="AY70" s="254">
        <f t="shared" si="54"/>
        <v>0</v>
      </c>
      <c r="AZ70" s="254">
        <f t="shared" si="54"/>
        <v>0</v>
      </c>
      <c r="BA70" s="254">
        <f t="shared" si="54"/>
        <v>0</v>
      </c>
      <c r="BB70" s="254">
        <f t="shared" si="54"/>
        <v>0</v>
      </c>
      <c r="BC70" s="254">
        <f t="shared" si="54"/>
        <v>0</v>
      </c>
      <c r="BD70" s="254">
        <f t="shared" si="54"/>
        <v>0</v>
      </c>
      <c r="BE70" s="254">
        <f t="shared" si="54"/>
        <v>0</v>
      </c>
      <c r="BF70" s="254">
        <f t="shared" si="54"/>
        <v>0</v>
      </c>
      <c r="BG70" s="254">
        <f t="shared" ref="BG70:CK70" si="55">IF(OR(BG$17="",BG$17=0),0,-COST_MARKETING_A*BG$33)*ACRES_A</f>
        <v>0</v>
      </c>
      <c r="BH70" s="254">
        <f t="shared" si="55"/>
        <v>0</v>
      </c>
      <c r="BI70" s="254">
        <f t="shared" si="55"/>
        <v>0</v>
      </c>
      <c r="BJ70" s="254">
        <f t="shared" si="55"/>
        <v>0</v>
      </c>
      <c r="BK70" s="254">
        <f t="shared" si="55"/>
        <v>0</v>
      </c>
      <c r="BL70" s="254">
        <f t="shared" si="55"/>
        <v>0</v>
      </c>
      <c r="BM70" s="254">
        <f t="shared" si="55"/>
        <v>0</v>
      </c>
      <c r="BN70" s="254">
        <f t="shared" si="55"/>
        <v>0</v>
      </c>
      <c r="BO70" s="254">
        <f t="shared" si="55"/>
        <v>0</v>
      </c>
      <c r="BP70" s="254">
        <f t="shared" si="55"/>
        <v>0</v>
      </c>
      <c r="BQ70" s="254">
        <f t="shared" si="55"/>
        <v>0</v>
      </c>
      <c r="BR70" s="254">
        <f t="shared" si="55"/>
        <v>0</v>
      </c>
      <c r="BS70" s="254">
        <f t="shared" si="55"/>
        <v>0</v>
      </c>
      <c r="BT70" s="254">
        <f t="shared" si="55"/>
        <v>0</v>
      </c>
      <c r="BU70" s="254">
        <f t="shared" si="55"/>
        <v>0</v>
      </c>
      <c r="BV70" s="254">
        <f t="shared" si="55"/>
        <v>0</v>
      </c>
      <c r="BW70" s="254">
        <f t="shared" si="55"/>
        <v>0</v>
      </c>
      <c r="BX70" s="254">
        <f t="shared" si="55"/>
        <v>0</v>
      </c>
      <c r="BY70" s="254">
        <f t="shared" si="55"/>
        <v>0</v>
      </c>
      <c r="BZ70" s="254">
        <f t="shared" si="55"/>
        <v>0</v>
      </c>
      <c r="CA70" s="254">
        <f t="shared" si="55"/>
        <v>0</v>
      </c>
      <c r="CB70" s="254">
        <f t="shared" si="55"/>
        <v>0</v>
      </c>
      <c r="CC70" s="254">
        <f t="shared" si="55"/>
        <v>0</v>
      </c>
      <c r="CD70" s="254">
        <f t="shared" si="55"/>
        <v>0</v>
      </c>
      <c r="CE70" s="254">
        <f t="shared" si="55"/>
        <v>0</v>
      </c>
      <c r="CF70" s="254">
        <f t="shared" si="55"/>
        <v>0</v>
      </c>
      <c r="CG70" s="254">
        <f t="shared" si="55"/>
        <v>0</v>
      </c>
      <c r="CH70" s="254">
        <f t="shared" si="55"/>
        <v>0</v>
      </c>
      <c r="CI70" s="254">
        <f t="shared" si="55"/>
        <v>0</v>
      </c>
      <c r="CJ70" s="254">
        <f t="shared" si="55"/>
        <v>0</v>
      </c>
      <c r="CK70" s="254">
        <f t="shared" si="55"/>
        <v>0</v>
      </c>
    </row>
    <row r="71" spans="1:89">
      <c r="A71" s="25" t="s">
        <v>65</v>
      </c>
      <c r="B71" s="7"/>
      <c r="C71" s="7"/>
      <c r="D71" s="7"/>
      <c r="E71" s="7"/>
      <c r="F71" s="7"/>
      <c r="G71" s="7"/>
      <c r="H71" s="7"/>
      <c r="I71" s="7"/>
      <c r="J71" s="7"/>
      <c r="K71" s="7"/>
      <c r="L71" s="7"/>
      <c r="M71" s="7"/>
      <c r="N71" s="7"/>
      <c r="O71" s="7"/>
      <c r="P71" s="7"/>
      <c r="Q71" s="7"/>
      <c r="R71" s="68"/>
      <c r="S71" s="68"/>
      <c r="T71" s="88">
        <v>40</v>
      </c>
      <c r="U71" s="26"/>
      <c r="V71" s="38" t="s">
        <v>1</v>
      </c>
      <c r="W71" s="87"/>
      <c r="X71" s="254">
        <f>SUM(AA71:CK71)</f>
        <v>-682080.01606320892</v>
      </c>
      <c r="Y71" s="27"/>
      <c r="Z71" s="17"/>
      <c r="AA71" s="254">
        <f t="shared" ref="AA71:BF71" si="56">IF(OR(AA$17="",AA$17=0),0,-COST_MISCELLANEOUS_A*AA$33)*ACRES_A</f>
        <v>0</v>
      </c>
      <c r="AB71" s="254">
        <f t="shared" si="56"/>
        <v>-25332.491044549541</v>
      </c>
      <c r="AC71" s="254">
        <f t="shared" si="56"/>
        <v>-26097.532274094941</v>
      </c>
      <c r="AD71" s="254">
        <f t="shared" si="56"/>
        <v>-26885.677748772603</v>
      </c>
      <c r="AE71" s="254">
        <f t="shared" si="56"/>
        <v>-27697.625216785535</v>
      </c>
      <c r="AF71" s="254">
        <f t="shared" si="56"/>
        <v>-28534.093498332459</v>
      </c>
      <c r="AG71" s="254">
        <f t="shared" si="56"/>
        <v>-29395.823121982099</v>
      </c>
      <c r="AH71" s="254">
        <f t="shared" si="56"/>
        <v>-30283.576980265956</v>
      </c>
      <c r="AI71" s="254">
        <f t="shared" si="56"/>
        <v>-31198.141005069985</v>
      </c>
      <c r="AJ71" s="254">
        <f t="shared" si="56"/>
        <v>-32140.324863423106</v>
      </c>
      <c r="AK71" s="254">
        <f t="shared" si="56"/>
        <v>-33110.962674298484</v>
      </c>
      <c r="AL71" s="254">
        <f t="shared" si="56"/>
        <v>-34110.913747062295</v>
      </c>
      <c r="AM71" s="254">
        <f t="shared" si="56"/>
        <v>-35141.063342223577</v>
      </c>
      <c r="AN71" s="254">
        <f t="shared" si="56"/>
        <v>-36202.32345515873</v>
      </c>
      <c r="AO71" s="254">
        <f t="shared" si="56"/>
        <v>-37295.633623504524</v>
      </c>
      <c r="AP71" s="254">
        <f t="shared" si="56"/>
        <v>-38421.961758934362</v>
      </c>
      <c r="AQ71" s="254">
        <f t="shared" si="56"/>
        <v>-39582.305004054171</v>
      </c>
      <c r="AR71" s="254">
        <f t="shared" si="56"/>
        <v>-40777.690615176609</v>
      </c>
      <c r="AS71" s="254">
        <f t="shared" si="56"/>
        <v>-42009.176871754949</v>
      </c>
      <c r="AT71" s="254">
        <f t="shared" si="56"/>
        <v>-43277.854013281947</v>
      </c>
      <c r="AU71" s="254">
        <f t="shared" si="56"/>
        <v>-44584.845204483063</v>
      </c>
      <c r="AV71" s="254">
        <f t="shared" si="56"/>
        <v>0</v>
      </c>
      <c r="AW71" s="254">
        <f t="shared" si="56"/>
        <v>0</v>
      </c>
      <c r="AX71" s="254">
        <f t="shared" si="56"/>
        <v>0</v>
      </c>
      <c r="AY71" s="254">
        <f t="shared" si="56"/>
        <v>0</v>
      </c>
      <c r="AZ71" s="254">
        <f t="shared" si="56"/>
        <v>0</v>
      </c>
      <c r="BA71" s="254">
        <f t="shared" si="56"/>
        <v>0</v>
      </c>
      <c r="BB71" s="254">
        <f t="shared" si="56"/>
        <v>0</v>
      </c>
      <c r="BC71" s="254">
        <f t="shared" si="56"/>
        <v>0</v>
      </c>
      <c r="BD71" s="254">
        <f t="shared" si="56"/>
        <v>0</v>
      </c>
      <c r="BE71" s="254">
        <f t="shared" si="56"/>
        <v>0</v>
      </c>
      <c r="BF71" s="254">
        <f t="shared" si="56"/>
        <v>0</v>
      </c>
      <c r="BG71" s="254">
        <f t="shared" ref="BG71:CK71" si="57">IF(OR(BG$17="",BG$17=0),0,-COST_MISCELLANEOUS_A*BG$33)*ACRES_A</f>
        <v>0</v>
      </c>
      <c r="BH71" s="254">
        <f t="shared" si="57"/>
        <v>0</v>
      </c>
      <c r="BI71" s="254">
        <f t="shared" si="57"/>
        <v>0</v>
      </c>
      <c r="BJ71" s="254">
        <f t="shared" si="57"/>
        <v>0</v>
      </c>
      <c r="BK71" s="254">
        <f t="shared" si="57"/>
        <v>0</v>
      </c>
      <c r="BL71" s="254">
        <f t="shared" si="57"/>
        <v>0</v>
      </c>
      <c r="BM71" s="254">
        <f t="shared" si="57"/>
        <v>0</v>
      </c>
      <c r="BN71" s="254">
        <f t="shared" si="57"/>
        <v>0</v>
      </c>
      <c r="BO71" s="254">
        <f t="shared" si="57"/>
        <v>0</v>
      </c>
      <c r="BP71" s="254">
        <f t="shared" si="57"/>
        <v>0</v>
      </c>
      <c r="BQ71" s="254">
        <f t="shared" si="57"/>
        <v>0</v>
      </c>
      <c r="BR71" s="254">
        <f t="shared" si="57"/>
        <v>0</v>
      </c>
      <c r="BS71" s="254">
        <f t="shared" si="57"/>
        <v>0</v>
      </c>
      <c r="BT71" s="254">
        <f t="shared" si="57"/>
        <v>0</v>
      </c>
      <c r="BU71" s="254">
        <f t="shared" si="57"/>
        <v>0</v>
      </c>
      <c r="BV71" s="254">
        <f t="shared" si="57"/>
        <v>0</v>
      </c>
      <c r="BW71" s="254">
        <f t="shared" si="57"/>
        <v>0</v>
      </c>
      <c r="BX71" s="254">
        <f t="shared" si="57"/>
        <v>0</v>
      </c>
      <c r="BY71" s="254">
        <f t="shared" si="57"/>
        <v>0</v>
      </c>
      <c r="BZ71" s="254">
        <f t="shared" si="57"/>
        <v>0</v>
      </c>
      <c r="CA71" s="254">
        <f t="shared" si="57"/>
        <v>0</v>
      </c>
      <c r="CB71" s="254">
        <f t="shared" si="57"/>
        <v>0</v>
      </c>
      <c r="CC71" s="254">
        <f t="shared" si="57"/>
        <v>0</v>
      </c>
      <c r="CD71" s="254">
        <f t="shared" si="57"/>
        <v>0</v>
      </c>
      <c r="CE71" s="254">
        <f t="shared" si="57"/>
        <v>0</v>
      </c>
      <c r="CF71" s="254">
        <f t="shared" si="57"/>
        <v>0</v>
      </c>
      <c r="CG71" s="254">
        <f t="shared" si="57"/>
        <v>0</v>
      </c>
      <c r="CH71" s="254">
        <f t="shared" si="57"/>
        <v>0</v>
      </c>
      <c r="CI71" s="254">
        <f t="shared" si="57"/>
        <v>0</v>
      </c>
      <c r="CJ71" s="254">
        <f t="shared" si="57"/>
        <v>0</v>
      </c>
      <c r="CK71" s="254">
        <f t="shared" si="57"/>
        <v>0</v>
      </c>
    </row>
    <row r="72" spans="1:89">
      <c r="A72" s="25" t="s">
        <v>216</v>
      </c>
      <c r="Q72" s="7"/>
      <c r="R72" s="68"/>
      <c r="S72" s="68"/>
      <c r="T72" s="88"/>
      <c r="U72" s="26"/>
      <c r="V72" s="38" t="s">
        <v>1</v>
      </c>
      <c r="W72" s="87"/>
      <c r="X72" s="254">
        <f>SUM(AA72:CK72)</f>
        <v>6022858.5590874143</v>
      </c>
      <c r="Z72" s="17"/>
      <c r="AA72" s="254">
        <f t="shared" ref="AA72:BF72" si="58">IF(EST_ENDOWMENT_A="NO",0,-AA$39)</f>
        <v>0</v>
      </c>
      <c r="AB72" s="254">
        <f t="shared" si="58"/>
        <v>0</v>
      </c>
      <c r="AC72" s="254">
        <f t="shared" si="58"/>
        <v>0</v>
      </c>
      <c r="AD72" s="254">
        <f t="shared" si="58"/>
        <v>0</v>
      </c>
      <c r="AE72" s="254">
        <f t="shared" si="58"/>
        <v>0</v>
      </c>
      <c r="AF72" s="254">
        <f t="shared" si="58"/>
        <v>0</v>
      </c>
      <c r="AG72" s="254">
        <f t="shared" si="58"/>
        <v>323354.05434180307</v>
      </c>
      <c r="AH72" s="254">
        <f t="shared" si="58"/>
        <v>333119.34678292554</v>
      </c>
      <c r="AI72" s="254">
        <f t="shared" si="58"/>
        <v>343179.5510557699</v>
      </c>
      <c r="AJ72" s="254">
        <f t="shared" si="58"/>
        <v>353543.57349765417</v>
      </c>
      <c r="AK72" s="254">
        <f t="shared" si="58"/>
        <v>364220.58941728337</v>
      </c>
      <c r="AL72" s="254">
        <f t="shared" si="58"/>
        <v>375220.05121768522</v>
      </c>
      <c r="AM72" s="254">
        <f t="shared" si="58"/>
        <v>386551.69676445937</v>
      </c>
      <c r="AN72" s="254">
        <f t="shared" si="58"/>
        <v>398225.55800674605</v>
      </c>
      <c r="AO72" s="254">
        <f t="shared" si="58"/>
        <v>410251.96985854977</v>
      </c>
      <c r="AP72" s="254">
        <f t="shared" si="58"/>
        <v>422641.579348278</v>
      </c>
      <c r="AQ72" s="254">
        <f t="shared" si="58"/>
        <v>435405.35504459596</v>
      </c>
      <c r="AR72" s="254">
        <f t="shared" si="58"/>
        <v>448554.59676694276</v>
      </c>
      <c r="AS72" s="254">
        <f t="shared" si="58"/>
        <v>462100.94558930438</v>
      </c>
      <c r="AT72" s="254">
        <f t="shared" si="58"/>
        <v>476056.39414610143</v>
      </c>
      <c r="AU72" s="254">
        <f t="shared" si="58"/>
        <v>490433.29724931391</v>
      </c>
      <c r="AV72" s="254">
        <f t="shared" si="58"/>
        <v>0</v>
      </c>
      <c r="AW72" s="254">
        <f t="shared" si="58"/>
        <v>0</v>
      </c>
      <c r="AX72" s="254">
        <f t="shared" si="58"/>
        <v>0</v>
      </c>
      <c r="AY72" s="254">
        <f t="shared" si="58"/>
        <v>0</v>
      </c>
      <c r="AZ72" s="254">
        <f t="shared" si="58"/>
        <v>0</v>
      </c>
      <c r="BA72" s="254">
        <f t="shared" si="58"/>
        <v>0</v>
      </c>
      <c r="BB72" s="254">
        <f t="shared" si="58"/>
        <v>0</v>
      </c>
      <c r="BC72" s="254">
        <f t="shared" si="58"/>
        <v>0</v>
      </c>
      <c r="BD72" s="254">
        <f t="shared" si="58"/>
        <v>0</v>
      </c>
      <c r="BE72" s="254">
        <f t="shared" si="58"/>
        <v>0</v>
      </c>
      <c r="BF72" s="254">
        <f t="shared" si="58"/>
        <v>0</v>
      </c>
      <c r="BG72" s="254">
        <f t="shared" ref="BG72:CK72" si="59">IF(EST_ENDOWMENT_A="NO",0,-BG$39)</f>
        <v>0</v>
      </c>
      <c r="BH72" s="254">
        <f t="shared" si="59"/>
        <v>0</v>
      </c>
      <c r="BI72" s="254">
        <f t="shared" si="59"/>
        <v>0</v>
      </c>
      <c r="BJ72" s="254">
        <f t="shared" si="59"/>
        <v>0</v>
      </c>
      <c r="BK72" s="254">
        <f t="shared" si="59"/>
        <v>0</v>
      </c>
      <c r="BL72" s="254">
        <f t="shared" si="59"/>
        <v>0</v>
      </c>
      <c r="BM72" s="254">
        <f t="shared" si="59"/>
        <v>0</v>
      </c>
      <c r="BN72" s="254">
        <f t="shared" si="59"/>
        <v>0</v>
      </c>
      <c r="BO72" s="254">
        <f t="shared" si="59"/>
        <v>0</v>
      </c>
      <c r="BP72" s="254">
        <f t="shared" si="59"/>
        <v>0</v>
      </c>
      <c r="BQ72" s="254">
        <f t="shared" si="59"/>
        <v>0</v>
      </c>
      <c r="BR72" s="254">
        <f t="shared" si="59"/>
        <v>0</v>
      </c>
      <c r="BS72" s="254">
        <f t="shared" si="59"/>
        <v>0</v>
      </c>
      <c r="BT72" s="254">
        <f t="shared" si="59"/>
        <v>0</v>
      </c>
      <c r="BU72" s="254">
        <f t="shared" si="59"/>
        <v>0</v>
      </c>
      <c r="BV72" s="254">
        <f t="shared" si="59"/>
        <v>0</v>
      </c>
      <c r="BW72" s="254">
        <f t="shared" si="59"/>
        <v>0</v>
      </c>
      <c r="BX72" s="254">
        <f t="shared" si="59"/>
        <v>0</v>
      </c>
      <c r="BY72" s="254">
        <f t="shared" si="59"/>
        <v>0</v>
      </c>
      <c r="BZ72" s="254">
        <f t="shared" si="59"/>
        <v>0</v>
      </c>
      <c r="CA72" s="254">
        <f t="shared" si="59"/>
        <v>0</v>
      </c>
      <c r="CB72" s="254">
        <f t="shared" si="59"/>
        <v>0</v>
      </c>
      <c r="CC72" s="254">
        <f t="shared" si="59"/>
        <v>0</v>
      </c>
      <c r="CD72" s="254">
        <f t="shared" si="59"/>
        <v>0</v>
      </c>
      <c r="CE72" s="254">
        <f t="shared" si="59"/>
        <v>0</v>
      </c>
      <c r="CF72" s="254">
        <f t="shared" si="59"/>
        <v>0</v>
      </c>
      <c r="CG72" s="254">
        <f t="shared" si="59"/>
        <v>0</v>
      </c>
      <c r="CH72" s="254">
        <f t="shared" si="59"/>
        <v>0</v>
      </c>
      <c r="CI72" s="254">
        <f t="shared" si="59"/>
        <v>0</v>
      </c>
      <c r="CJ72" s="254">
        <f t="shared" si="59"/>
        <v>0</v>
      </c>
      <c r="CK72" s="254">
        <f t="shared" si="59"/>
        <v>0</v>
      </c>
    </row>
    <row r="73" spans="1:89" ht="5.25" customHeight="1">
      <c r="B73" s="7"/>
      <c r="C73" s="7"/>
      <c r="D73" s="7"/>
      <c r="E73" s="7"/>
      <c r="F73" s="7"/>
      <c r="G73" s="7"/>
      <c r="H73" s="7"/>
      <c r="I73" s="7"/>
      <c r="J73" s="7"/>
      <c r="K73" s="7"/>
      <c r="L73" s="7"/>
      <c r="M73" s="7"/>
      <c r="N73" s="7"/>
      <c r="O73" s="7"/>
      <c r="P73" s="7"/>
      <c r="Q73" s="7"/>
      <c r="R73" s="68"/>
      <c r="S73" s="68"/>
      <c r="T73" s="88">
        <v>41</v>
      </c>
      <c r="U73" s="7"/>
      <c r="V73" s="38"/>
      <c r="W73" s="33"/>
      <c r="Y73" s="27"/>
      <c r="Z73" s="1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row>
    <row r="74" spans="1:89">
      <c r="A74" s="90" t="s">
        <v>120</v>
      </c>
      <c r="B74" s="7"/>
      <c r="C74" s="7"/>
      <c r="D74" s="7"/>
      <c r="E74" s="7"/>
      <c r="F74" s="7"/>
      <c r="G74" s="7"/>
      <c r="H74" s="7"/>
      <c r="I74" s="7"/>
      <c r="J74" s="7"/>
      <c r="K74" s="7"/>
      <c r="L74" s="7"/>
      <c r="M74" s="7"/>
      <c r="N74" s="7"/>
      <c r="O74" s="7"/>
      <c r="P74" s="7"/>
      <c r="Q74" s="7"/>
      <c r="R74" s="68"/>
      <c r="S74" s="68"/>
      <c r="T74" s="88">
        <v>48</v>
      </c>
      <c r="U74" s="26"/>
      <c r="V74" s="13" t="s">
        <v>1</v>
      </c>
      <c r="W74" s="33"/>
      <c r="X74" s="254">
        <f>SUM(AA74:CK74)</f>
        <v>-2499999.99999665</v>
      </c>
      <c r="Y74" s="27"/>
      <c r="Z74" s="17"/>
      <c r="AA74" s="254">
        <f t="shared" ref="AA74:BF74" si="60">IF(OR(AA$16="",AA$16=0),0,-COST_MGMTFEES_A*(PROJECTVALUE_A))</f>
        <v>0</v>
      </c>
      <c r="AB74" s="254">
        <f t="shared" si="60"/>
        <v>-499999.99999933003</v>
      </c>
      <c r="AC74" s="254">
        <f t="shared" si="60"/>
        <v>-499999.99999933003</v>
      </c>
      <c r="AD74" s="254">
        <f t="shared" si="60"/>
        <v>-499999.99999933003</v>
      </c>
      <c r="AE74" s="254">
        <f t="shared" si="60"/>
        <v>-499999.99999933003</v>
      </c>
      <c r="AF74" s="254">
        <f t="shared" si="60"/>
        <v>-499999.99999933003</v>
      </c>
      <c r="AG74" s="254">
        <f t="shared" si="60"/>
        <v>0</v>
      </c>
      <c r="AH74" s="254">
        <f t="shared" si="60"/>
        <v>0</v>
      </c>
      <c r="AI74" s="254">
        <f t="shared" si="60"/>
        <v>0</v>
      </c>
      <c r="AJ74" s="254">
        <f t="shared" si="60"/>
        <v>0</v>
      </c>
      <c r="AK74" s="254">
        <f t="shared" si="60"/>
        <v>0</v>
      </c>
      <c r="AL74" s="254">
        <f t="shared" si="60"/>
        <v>0</v>
      </c>
      <c r="AM74" s="254">
        <f t="shared" si="60"/>
        <v>0</v>
      </c>
      <c r="AN74" s="254">
        <f t="shared" si="60"/>
        <v>0</v>
      </c>
      <c r="AO74" s="254">
        <f t="shared" si="60"/>
        <v>0</v>
      </c>
      <c r="AP74" s="254">
        <f t="shared" si="60"/>
        <v>0</v>
      </c>
      <c r="AQ74" s="254">
        <f t="shared" si="60"/>
        <v>0</v>
      </c>
      <c r="AR74" s="254">
        <f t="shared" si="60"/>
        <v>0</v>
      </c>
      <c r="AS74" s="254">
        <f t="shared" si="60"/>
        <v>0</v>
      </c>
      <c r="AT74" s="254">
        <f t="shared" si="60"/>
        <v>0</v>
      </c>
      <c r="AU74" s="254">
        <f t="shared" si="60"/>
        <v>0</v>
      </c>
      <c r="AV74" s="254">
        <f t="shared" si="60"/>
        <v>0</v>
      </c>
      <c r="AW74" s="254">
        <f t="shared" si="60"/>
        <v>0</v>
      </c>
      <c r="AX74" s="254">
        <f t="shared" si="60"/>
        <v>0</v>
      </c>
      <c r="AY74" s="254">
        <f t="shared" si="60"/>
        <v>0</v>
      </c>
      <c r="AZ74" s="254">
        <f t="shared" si="60"/>
        <v>0</v>
      </c>
      <c r="BA74" s="254">
        <f t="shared" si="60"/>
        <v>0</v>
      </c>
      <c r="BB74" s="254">
        <f t="shared" si="60"/>
        <v>0</v>
      </c>
      <c r="BC74" s="254">
        <f t="shared" si="60"/>
        <v>0</v>
      </c>
      <c r="BD74" s="254">
        <f t="shared" si="60"/>
        <v>0</v>
      </c>
      <c r="BE74" s="254">
        <f t="shared" si="60"/>
        <v>0</v>
      </c>
      <c r="BF74" s="254">
        <f t="shared" si="60"/>
        <v>0</v>
      </c>
      <c r="BG74" s="254">
        <f t="shared" ref="BG74:CK74" si="61">IF(OR(BG$16="",BG$16=0),0,-COST_MGMTFEES_A*(PROJECTVALUE_A))</f>
        <v>0</v>
      </c>
      <c r="BH74" s="254">
        <f t="shared" si="61"/>
        <v>0</v>
      </c>
      <c r="BI74" s="254">
        <f t="shared" si="61"/>
        <v>0</v>
      </c>
      <c r="BJ74" s="254">
        <f t="shared" si="61"/>
        <v>0</v>
      </c>
      <c r="BK74" s="254">
        <f t="shared" si="61"/>
        <v>0</v>
      </c>
      <c r="BL74" s="254">
        <f t="shared" si="61"/>
        <v>0</v>
      </c>
      <c r="BM74" s="254">
        <f t="shared" si="61"/>
        <v>0</v>
      </c>
      <c r="BN74" s="254">
        <f t="shared" si="61"/>
        <v>0</v>
      </c>
      <c r="BO74" s="254">
        <f t="shared" si="61"/>
        <v>0</v>
      </c>
      <c r="BP74" s="254">
        <f t="shared" si="61"/>
        <v>0</v>
      </c>
      <c r="BQ74" s="254">
        <f t="shared" si="61"/>
        <v>0</v>
      </c>
      <c r="BR74" s="254">
        <f t="shared" si="61"/>
        <v>0</v>
      </c>
      <c r="BS74" s="254">
        <f t="shared" si="61"/>
        <v>0</v>
      </c>
      <c r="BT74" s="254">
        <f t="shared" si="61"/>
        <v>0</v>
      </c>
      <c r="BU74" s="254">
        <f t="shared" si="61"/>
        <v>0</v>
      </c>
      <c r="BV74" s="254">
        <f t="shared" si="61"/>
        <v>0</v>
      </c>
      <c r="BW74" s="254">
        <f t="shared" si="61"/>
        <v>0</v>
      </c>
      <c r="BX74" s="254">
        <f t="shared" si="61"/>
        <v>0</v>
      </c>
      <c r="BY74" s="254">
        <f t="shared" si="61"/>
        <v>0</v>
      </c>
      <c r="BZ74" s="254">
        <f t="shared" si="61"/>
        <v>0</v>
      </c>
      <c r="CA74" s="254">
        <f t="shared" si="61"/>
        <v>0</v>
      </c>
      <c r="CB74" s="254">
        <f t="shared" si="61"/>
        <v>0</v>
      </c>
      <c r="CC74" s="254">
        <f t="shared" si="61"/>
        <v>0</v>
      </c>
      <c r="CD74" s="254">
        <f t="shared" si="61"/>
        <v>0</v>
      </c>
      <c r="CE74" s="254">
        <f t="shared" si="61"/>
        <v>0</v>
      </c>
      <c r="CF74" s="254">
        <f t="shared" si="61"/>
        <v>0</v>
      </c>
      <c r="CG74" s="254">
        <f t="shared" si="61"/>
        <v>0</v>
      </c>
      <c r="CH74" s="254">
        <f t="shared" si="61"/>
        <v>0</v>
      </c>
      <c r="CI74" s="254">
        <f t="shared" si="61"/>
        <v>0</v>
      </c>
      <c r="CJ74" s="254">
        <f t="shared" si="61"/>
        <v>0</v>
      </c>
      <c r="CK74" s="254">
        <f t="shared" si="61"/>
        <v>0</v>
      </c>
    </row>
    <row r="75" spans="1:89" ht="5.25" customHeight="1">
      <c r="B75" s="7"/>
      <c r="C75" s="7"/>
      <c r="D75" s="7"/>
      <c r="E75" s="7"/>
      <c r="F75" s="7"/>
      <c r="G75" s="7"/>
      <c r="H75" s="7"/>
      <c r="I75" s="7"/>
      <c r="J75" s="7"/>
      <c r="K75" s="7"/>
      <c r="L75" s="7"/>
      <c r="M75" s="7"/>
      <c r="N75" s="7"/>
      <c r="O75" s="7"/>
      <c r="P75" s="7"/>
      <c r="Q75" s="7"/>
      <c r="R75" s="68"/>
      <c r="S75" s="68"/>
      <c r="T75" s="88">
        <v>41</v>
      </c>
      <c r="U75" s="7"/>
      <c r="V75" s="38"/>
      <c r="W75" s="33"/>
      <c r="Y75" s="27"/>
      <c r="Z75" s="1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row>
    <row r="76" spans="1:89">
      <c r="A76" s="12" t="s">
        <v>67</v>
      </c>
      <c r="B76" s="7"/>
      <c r="C76" s="7"/>
      <c r="D76" s="7"/>
      <c r="E76" s="7"/>
      <c r="F76" s="7"/>
      <c r="G76" s="7"/>
      <c r="H76" s="7"/>
      <c r="I76" s="7"/>
      <c r="J76" s="7"/>
      <c r="K76" s="7"/>
      <c r="L76" s="7"/>
      <c r="M76" s="7"/>
      <c r="N76" s="7"/>
      <c r="O76" s="7"/>
      <c r="P76" s="7"/>
      <c r="Q76" s="7"/>
      <c r="R76" s="68"/>
      <c r="S76" s="68"/>
      <c r="T76" s="88">
        <v>42</v>
      </c>
      <c r="U76" s="7"/>
      <c r="V76" s="108" t="s">
        <v>1</v>
      </c>
      <c r="W76" s="33"/>
      <c r="X76" s="255">
        <f>SUM(AA76:CK76)</f>
        <v>-13970021.617591135</v>
      </c>
      <c r="Y76" s="27"/>
      <c r="Z76" s="16"/>
      <c r="AA76" s="255">
        <f t="shared" ref="AA76:BF76" si="62">SUM(AA63:AA74)</f>
        <v>-9989999.9999866001</v>
      </c>
      <c r="AB76" s="255">
        <f t="shared" si="62"/>
        <v>-778657.40148937493</v>
      </c>
      <c r="AC76" s="255">
        <f t="shared" si="62"/>
        <v>-787072.85501437436</v>
      </c>
      <c r="AD76" s="255">
        <f t="shared" si="62"/>
        <v>-795742.45523582865</v>
      </c>
      <c r="AE76" s="255">
        <f t="shared" si="62"/>
        <v>-804673.87738397089</v>
      </c>
      <c r="AF76" s="255">
        <f t="shared" si="62"/>
        <v>-813875.02848098706</v>
      </c>
      <c r="AG76" s="255">
        <f t="shared" si="62"/>
        <v>0</v>
      </c>
      <c r="AH76" s="255">
        <f t="shared" si="62"/>
        <v>0</v>
      </c>
      <c r="AI76" s="255">
        <f t="shared" si="62"/>
        <v>0</v>
      </c>
      <c r="AJ76" s="255">
        <f t="shared" si="62"/>
        <v>0</v>
      </c>
      <c r="AK76" s="255">
        <f t="shared" si="62"/>
        <v>0</v>
      </c>
      <c r="AL76" s="255">
        <f t="shared" si="62"/>
        <v>0</v>
      </c>
      <c r="AM76" s="255">
        <f t="shared" si="62"/>
        <v>0</v>
      </c>
      <c r="AN76" s="255">
        <f t="shared" si="62"/>
        <v>0</v>
      </c>
      <c r="AO76" s="255">
        <f t="shared" si="62"/>
        <v>0</v>
      </c>
      <c r="AP76" s="255">
        <f t="shared" si="62"/>
        <v>0</v>
      </c>
      <c r="AQ76" s="255">
        <f t="shared" si="62"/>
        <v>0</v>
      </c>
      <c r="AR76" s="255">
        <f t="shared" si="62"/>
        <v>0</v>
      </c>
      <c r="AS76" s="255">
        <f t="shared" si="62"/>
        <v>0</v>
      </c>
      <c r="AT76" s="255">
        <f t="shared" si="62"/>
        <v>0</v>
      </c>
      <c r="AU76" s="255">
        <f t="shared" si="62"/>
        <v>1.7462298274040222E-10</v>
      </c>
      <c r="AV76" s="255">
        <f t="shared" si="62"/>
        <v>0</v>
      </c>
      <c r="AW76" s="255">
        <f t="shared" si="62"/>
        <v>0</v>
      </c>
      <c r="AX76" s="255">
        <f t="shared" si="62"/>
        <v>0</v>
      </c>
      <c r="AY76" s="255">
        <f t="shared" si="62"/>
        <v>0</v>
      </c>
      <c r="AZ76" s="255">
        <f t="shared" si="62"/>
        <v>0</v>
      </c>
      <c r="BA76" s="255">
        <f t="shared" si="62"/>
        <v>0</v>
      </c>
      <c r="BB76" s="255">
        <f t="shared" si="62"/>
        <v>0</v>
      </c>
      <c r="BC76" s="255">
        <f t="shared" si="62"/>
        <v>0</v>
      </c>
      <c r="BD76" s="255">
        <f t="shared" si="62"/>
        <v>0</v>
      </c>
      <c r="BE76" s="255">
        <f t="shared" si="62"/>
        <v>0</v>
      </c>
      <c r="BF76" s="255">
        <f t="shared" si="62"/>
        <v>0</v>
      </c>
      <c r="BG76" s="255">
        <f t="shared" ref="BG76:CK76" si="63">SUM(BG63:BG74)</f>
        <v>0</v>
      </c>
      <c r="BH76" s="255">
        <f t="shared" si="63"/>
        <v>0</v>
      </c>
      <c r="BI76" s="255">
        <f t="shared" si="63"/>
        <v>0</v>
      </c>
      <c r="BJ76" s="255">
        <f t="shared" si="63"/>
        <v>0</v>
      </c>
      <c r="BK76" s="255">
        <f t="shared" si="63"/>
        <v>0</v>
      </c>
      <c r="BL76" s="255">
        <f t="shared" si="63"/>
        <v>0</v>
      </c>
      <c r="BM76" s="255">
        <f t="shared" si="63"/>
        <v>0</v>
      </c>
      <c r="BN76" s="255">
        <f t="shared" si="63"/>
        <v>0</v>
      </c>
      <c r="BO76" s="255">
        <f t="shared" si="63"/>
        <v>0</v>
      </c>
      <c r="BP76" s="255">
        <f t="shared" si="63"/>
        <v>0</v>
      </c>
      <c r="BQ76" s="255">
        <f t="shared" si="63"/>
        <v>0</v>
      </c>
      <c r="BR76" s="255">
        <f t="shared" si="63"/>
        <v>0</v>
      </c>
      <c r="BS76" s="255">
        <f t="shared" si="63"/>
        <v>0</v>
      </c>
      <c r="BT76" s="255">
        <f t="shared" si="63"/>
        <v>0</v>
      </c>
      <c r="BU76" s="255">
        <f t="shared" si="63"/>
        <v>0</v>
      </c>
      <c r="BV76" s="255">
        <f t="shared" si="63"/>
        <v>0</v>
      </c>
      <c r="BW76" s="255">
        <f t="shared" si="63"/>
        <v>0</v>
      </c>
      <c r="BX76" s="255">
        <f t="shared" si="63"/>
        <v>0</v>
      </c>
      <c r="BY76" s="255">
        <f t="shared" si="63"/>
        <v>0</v>
      </c>
      <c r="BZ76" s="255">
        <f t="shared" si="63"/>
        <v>0</v>
      </c>
      <c r="CA76" s="255">
        <f t="shared" si="63"/>
        <v>0</v>
      </c>
      <c r="CB76" s="255">
        <f t="shared" si="63"/>
        <v>0</v>
      </c>
      <c r="CC76" s="255">
        <f t="shared" si="63"/>
        <v>0</v>
      </c>
      <c r="CD76" s="255">
        <f t="shared" si="63"/>
        <v>0</v>
      </c>
      <c r="CE76" s="255">
        <f t="shared" si="63"/>
        <v>0</v>
      </c>
      <c r="CF76" s="255">
        <f t="shared" si="63"/>
        <v>0</v>
      </c>
      <c r="CG76" s="255">
        <f t="shared" si="63"/>
        <v>0</v>
      </c>
      <c r="CH76" s="255">
        <f t="shared" si="63"/>
        <v>0</v>
      </c>
      <c r="CI76" s="255">
        <f t="shared" si="63"/>
        <v>0</v>
      </c>
      <c r="CJ76" s="255">
        <f t="shared" si="63"/>
        <v>0</v>
      </c>
      <c r="CK76" s="255">
        <f t="shared" si="63"/>
        <v>0</v>
      </c>
    </row>
    <row r="77" spans="1:89" ht="5.25" customHeight="1">
      <c r="B77" s="7"/>
      <c r="C77" s="7"/>
      <c r="D77" s="7"/>
      <c r="E77" s="7"/>
      <c r="F77" s="7"/>
      <c r="G77" s="7"/>
      <c r="H77" s="7"/>
      <c r="I77" s="7"/>
      <c r="J77" s="7"/>
      <c r="K77" s="7"/>
      <c r="L77" s="7"/>
      <c r="M77" s="7"/>
      <c r="N77" s="7"/>
      <c r="O77" s="7"/>
      <c r="P77" s="7"/>
      <c r="Q77" s="7"/>
      <c r="R77" s="68"/>
      <c r="S77" s="68"/>
      <c r="T77" s="88">
        <v>43</v>
      </c>
      <c r="U77" s="7"/>
      <c r="V77" s="38"/>
      <c r="W77" s="33"/>
      <c r="Z77" s="14"/>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c r="A78" s="260" t="s">
        <v>83</v>
      </c>
      <c r="B78" s="7"/>
      <c r="C78" s="7"/>
      <c r="D78" s="7"/>
      <c r="E78" s="7"/>
      <c r="F78" s="7"/>
      <c r="G78" s="7"/>
      <c r="H78" s="7"/>
      <c r="I78" s="7"/>
      <c r="J78" s="7"/>
      <c r="K78" s="7"/>
      <c r="L78" s="7"/>
      <c r="M78" s="7"/>
      <c r="N78" s="7"/>
      <c r="O78" s="7"/>
      <c r="P78" s="7"/>
      <c r="Q78" s="7"/>
      <c r="R78" s="68"/>
      <c r="S78" s="68"/>
      <c r="T78" s="88">
        <v>44</v>
      </c>
      <c r="U78" s="7"/>
      <c r="V78" s="108" t="s">
        <v>1</v>
      </c>
      <c r="W78" s="33"/>
      <c r="X78" s="255">
        <f>SUM(AA78:CK78)</f>
        <v>3245884.4836000148</v>
      </c>
      <c r="Y78" s="36"/>
      <c r="Z78" s="16"/>
      <c r="AA78" s="255">
        <f t="shared" ref="AA78:BF78" si="64">AA59+AA76</f>
        <v>-9989999.9999866001</v>
      </c>
      <c r="AB78" s="255">
        <f t="shared" si="64"/>
        <v>2529523.46796632</v>
      </c>
      <c r="AC78" s="255">
        <f t="shared" si="64"/>
        <v>2587271.6318304338</v>
      </c>
      <c r="AD78" s="255">
        <f t="shared" si="64"/>
        <v>2646088.9213458761</v>
      </c>
      <c r="AE78" s="255">
        <f t="shared" si="64"/>
        <v>2705994.1267293682</v>
      </c>
      <c r="AF78" s="255">
        <f t="shared" si="64"/>
        <v>2767006.3357146173</v>
      </c>
      <c r="AG78" s="255">
        <f t="shared" si="64"/>
        <v>0</v>
      </c>
      <c r="AH78" s="255">
        <f t="shared" si="64"/>
        <v>0</v>
      </c>
      <c r="AI78" s="255">
        <f t="shared" si="64"/>
        <v>0</v>
      </c>
      <c r="AJ78" s="255">
        <f t="shared" si="64"/>
        <v>0</v>
      </c>
      <c r="AK78" s="255">
        <f t="shared" si="64"/>
        <v>0</v>
      </c>
      <c r="AL78" s="255">
        <f t="shared" si="64"/>
        <v>0</v>
      </c>
      <c r="AM78" s="255">
        <f t="shared" si="64"/>
        <v>0</v>
      </c>
      <c r="AN78" s="255">
        <f t="shared" si="64"/>
        <v>0</v>
      </c>
      <c r="AO78" s="255">
        <f t="shared" si="64"/>
        <v>0</v>
      </c>
      <c r="AP78" s="255">
        <f t="shared" si="64"/>
        <v>0</v>
      </c>
      <c r="AQ78" s="255">
        <f t="shared" si="64"/>
        <v>0</v>
      </c>
      <c r="AR78" s="255">
        <f t="shared" si="64"/>
        <v>0</v>
      </c>
      <c r="AS78" s="255">
        <f t="shared" si="64"/>
        <v>0</v>
      </c>
      <c r="AT78" s="255">
        <f t="shared" si="64"/>
        <v>0</v>
      </c>
      <c r="AU78" s="255">
        <f t="shared" si="64"/>
        <v>1.7462298274040222E-10</v>
      </c>
      <c r="AV78" s="255">
        <f t="shared" si="64"/>
        <v>0</v>
      </c>
      <c r="AW78" s="255">
        <f t="shared" si="64"/>
        <v>0</v>
      </c>
      <c r="AX78" s="255">
        <f t="shared" si="64"/>
        <v>0</v>
      </c>
      <c r="AY78" s="255">
        <f t="shared" si="64"/>
        <v>0</v>
      </c>
      <c r="AZ78" s="255">
        <f t="shared" si="64"/>
        <v>0</v>
      </c>
      <c r="BA78" s="255">
        <f t="shared" si="64"/>
        <v>0</v>
      </c>
      <c r="BB78" s="255">
        <f t="shared" si="64"/>
        <v>0</v>
      </c>
      <c r="BC78" s="255">
        <f t="shared" si="64"/>
        <v>0</v>
      </c>
      <c r="BD78" s="255">
        <f t="shared" si="64"/>
        <v>0</v>
      </c>
      <c r="BE78" s="255">
        <f t="shared" si="64"/>
        <v>0</v>
      </c>
      <c r="BF78" s="255">
        <f t="shared" si="64"/>
        <v>0</v>
      </c>
      <c r="BG78" s="255">
        <f t="shared" ref="BG78:CK78" si="65">BG59+BG76</f>
        <v>0</v>
      </c>
      <c r="BH78" s="255">
        <f t="shared" si="65"/>
        <v>0</v>
      </c>
      <c r="BI78" s="255">
        <f t="shared" si="65"/>
        <v>0</v>
      </c>
      <c r="BJ78" s="255">
        <f t="shared" si="65"/>
        <v>0</v>
      </c>
      <c r="BK78" s="255">
        <f t="shared" si="65"/>
        <v>0</v>
      </c>
      <c r="BL78" s="255">
        <f t="shared" si="65"/>
        <v>0</v>
      </c>
      <c r="BM78" s="255">
        <f t="shared" si="65"/>
        <v>0</v>
      </c>
      <c r="BN78" s="255">
        <f t="shared" si="65"/>
        <v>0</v>
      </c>
      <c r="BO78" s="255">
        <f t="shared" si="65"/>
        <v>0</v>
      </c>
      <c r="BP78" s="255">
        <f t="shared" si="65"/>
        <v>0</v>
      </c>
      <c r="BQ78" s="255">
        <f t="shared" si="65"/>
        <v>0</v>
      </c>
      <c r="BR78" s="255">
        <f t="shared" si="65"/>
        <v>0</v>
      </c>
      <c r="BS78" s="255">
        <f t="shared" si="65"/>
        <v>0</v>
      </c>
      <c r="BT78" s="255">
        <f t="shared" si="65"/>
        <v>0</v>
      </c>
      <c r="BU78" s="255">
        <f t="shared" si="65"/>
        <v>0</v>
      </c>
      <c r="BV78" s="255">
        <f t="shared" si="65"/>
        <v>0</v>
      </c>
      <c r="BW78" s="255">
        <f t="shared" si="65"/>
        <v>0</v>
      </c>
      <c r="BX78" s="255">
        <f t="shared" si="65"/>
        <v>0</v>
      </c>
      <c r="BY78" s="255">
        <f t="shared" si="65"/>
        <v>0</v>
      </c>
      <c r="BZ78" s="255">
        <f t="shared" si="65"/>
        <v>0</v>
      </c>
      <c r="CA78" s="255">
        <f t="shared" si="65"/>
        <v>0</v>
      </c>
      <c r="CB78" s="255">
        <f t="shared" si="65"/>
        <v>0</v>
      </c>
      <c r="CC78" s="255">
        <f t="shared" si="65"/>
        <v>0</v>
      </c>
      <c r="CD78" s="255">
        <f t="shared" si="65"/>
        <v>0</v>
      </c>
      <c r="CE78" s="255">
        <f t="shared" si="65"/>
        <v>0</v>
      </c>
      <c r="CF78" s="255">
        <f t="shared" si="65"/>
        <v>0</v>
      </c>
      <c r="CG78" s="255">
        <f t="shared" si="65"/>
        <v>0</v>
      </c>
      <c r="CH78" s="255">
        <f t="shared" si="65"/>
        <v>0</v>
      </c>
      <c r="CI78" s="255">
        <f t="shared" si="65"/>
        <v>0</v>
      </c>
      <c r="CJ78" s="255">
        <f t="shared" si="65"/>
        <v>0</v>
      </c>
      <c r="CK78" s="255">
        <f t="shared" si="65"/>
        <v>0</v>
      </c>
    </row>
    <row r="79" spans="1:89" ht="5.25" customHeight="1">
      <c r="B79" s="7"/>
      <c r="C79" s="7"/>
      <c r="D79" s="7"/>
      <c r="E79" s="7"/>
      <c r="F79" s="7"/>
      <c r="G79" s="7"/>
      <c r="H79" s="7"/>
      <c r="I79" s="7"/>
      <c r="J79" s="7"/>
      <c r="K79" s="7"/>
      <c r="L79" s="7"/>
      <c r="M79" s="7"/>
      <c r="N79" s="7"/>
      <c r="O79" s="7"/>
      <c r="P79" s="7"/>
      <c r="Q79" s="7"/>
      <c r="R79" s="68"/>
      <c r="S79" s="68"/>
      <c r="T79" s="88">
        <v>43</v>
      </c>
      <c r="U79" s="7"/>
      <c r="V79" s="38"/>
      <c r="W79" s="33"/>
      <c r="Z79" s="14"/>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c r="A80" s="5" t="s">
        <v>53</v>
      </c>
      <c r="R80" s="66"/>
      <c r="S80" s="66"/>
      <c r="T80" s="66"/>
      <c r="V80" s="13"/>
      <c r="X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89">
      <c r="A81" s="12" t="s">
        <v>81</v>
      </c>
      <c r="R81" s="66"/>
      <c r="S81" s="66"/>
      <c r="T81" s="66"/>
      <c r="V81" s="13"/>
      <c r="X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89">
      <c r="A82" s="25" t="s">
        <v>86</v>
      </c>
      <c r="B82" s="7"/>
      <c r="C82" s="7"/>
      <c r="D82" s="7"/>
      <c r="E82" s="7"/>
      <c r="F82" s="7"/>
      <c r="G82" s="7"/>
      <c r="H82" s="7"/>
      <c r="I82" s="7"/>
      <c r="J82" s="7"/>
      <c r="K82" s="7"/>
      <c r="L82" s="7"/>
      <c r="M82" s="7"/>
      <c r="N82" s="7"/>
      <c r="O82" s="7"/>
      <c r="P82" s="7"/>
      <c r="Q82" s="7"/>
      <c r="R82" s="68"/>
      <c r="S82" s="68"/>
      <c r="T82" s="91">
        <v>29</v>
      </c>
      <c r="U82" s="7"/>
      <c r="V82" s="38" t="s">
        <v>1</v>
      </c>
      <c r="W82" s="33"/>
      <c r="X82" s="254">
        <f>SUM(AA82:CK82)</f>
        <v>7499999.9999899501</v>
      </c>
      <c r="Y82" s="27"/>
      <c r="Z82" s="17"/>
      <c r="AA82" s="254">
        <f t="shared" ref="AA82:CK82" si="66">IF(AA$16=0,FINANCINGA_A_PRINCIPAL,0)</f>
        <v>7499999.9999899501</v>
      </c>
      <c r="AB82" s="254">
        <f t="shared" si="66"/>
        <v>0</v>
      </c>
      <c r="AC82" s="254">
        <f t="shared" si="66"/>
        <v>0</v>
      </c>
      <c r="AD82" s="254">
        <f t="shared" si="66"/>
        <v>0</v>
      </c>
      <c r="AE82" s="254">
        <f t="shared" si="66"/>
        <v>0</v>
      </c>
      <c r="AF82" s="254">
        <f t="shared" si="66"/>
        <v>0</v>
      </c>
      <c r="AG82" s="254">
        <f t="shared" si="66"/>
        <v>0</v>
      </c>
      <c r="AH82" s="254">
        <f t="shared" si="66"/>
        <v>0</v>
      </c>
      <c r="AI82" s="254">
        <f t="shared" si="66"/>
        <v>0</v>
      </c>
      <c r="AJ82" s="254">
        <f t="shared" si="66"/>
        <v>0</v>
      </c>
      <c r="AK82" s="254">
        <f t="shared" si="66"/>
        <v>0</v>
      </c>
      <c r="AL82" s="254">
        <f t="shared" si="66"/>
        <v>0</v>
      </c>
      <c r="AM82" s="254">
        <f t="shared" si="66"/>
        <v>0</v>
      </c>
      <c r="AN82" s="254">
        <f t="shared" si="66"/>
        <v>0</v>
      </c>
      <c r="AO82" s="254">
        <f t="shared" si="66"/>
        <v>0</v>
      </c>
      <c r="AP82" s="254">
        <f t="shared" si="66"/>
        <v>0</v>
      </c>
      <c r="AQ82" s="254">
        <f t="shared" si="66"/>
        <v>0</v>
      </c>
      <c r="AR82" s="254">
        <f t="shared" si="66"/>
        <v>0</v>
      </c>
      <c r="AS82" s="254">
        <f t="shared" si="66"/>
        <v>0</v>
      </c>
      <c r="AT82" s="254">
        <f t="shared" si="66"/>
        <v>0</v>
      </c>
      <c r="AU82" s="254">
        <f t="shared" si="66"/>
        <v>0</v>
      </c>
      <c r="AV82" s="254">
        <f t="shared" si="66"/>
        <v>0</v>
      </c>
      <c r="AW82" s="254">
        <f t="shared" si="66"/>
        <v>0</v>
      </c>
      <c r="AX82" s="254">
        <f t="shared" si="66"/>
        <v>0</v>
      </c>
      <c r="AY82" s="254">
        <f t="shared" si="66"/>
        <v>0</v>
      </c>
      <c r="AZ82" s="254">
        <f t="shared" si="66"/>
        <v>0</v>
      </c>
      <c r="BA82" s="254">
        <f t="shared" si="66"/>
        <v>0</v>
      </c>
      <c r="BB82" s="254">
        <f t="shared" si="66"/>
        <v>0</v>
      </c>
      <c r="BC82" s="254">
        <f t="shared" si="66"/>
        <v>0</v>
      </c>
      <c r="BD82" s="254">
        <f t="shared" si="66"/>
        <v>0</v>
      </c>
      <c r="BE82" s="254">
        <f t="shared" si="66"/>
        <v>0</v>
      </c>
      <c r="BF82" s="254">
        <f t="shared" si="66"/>
        <v>0</v>
      </c>
      <c r="BG82" s="254">
        <f t="shared" si="66"/>
        <v>0</v>
      </c>
      <c r="BH82" s="254">
        <f t="shared" si="66"/>
        <v>0</v>
      </c>
      <c r="BI82" s="254">
        <f t="shared" si="66"/>
        <v>0</v>
      </c>
      <c r="BJ82" s="254">
        <f t="shared" si="66"/>
        <v>0</v>
      </c>
      <c r="BK82" s="254">
        <f t="shared" si="66"/>
        <v>0</v>
      </c>
      <c r="BL82" s="254">
        <f t="shared" si="66"/>
        <v>0</v>
      </c>
      <c r="BM82" s="254">
        <f t="shared" si="66"/>
        <v>0</v>
      </c>
      <c r="BN82" s="254">
        <f t="shared" si="66"/>
        <v>0</v>
      </c>
      <c r="BO82" s="254">
        <f t="shared" si="66"/>
        <v>0</v>
      </c>
      <c r="BP82" s="254">
        <f t="shared" si="66"/>
        <v>0</v>
      </c>
      <c r="BQ82" s="254">
        <f t="shared" si="66"/>
        <v>0</v>
      </c>
      <c r="BR82" s="254">
        <f t="shared" si="66"/>
        <v>0</v>
      </c>
      <c r="BS82" s="254">
        <f t="shared" si="66"/>
        <v>0</v>
      </c>
      <c r="BT82" s="254">
        <f t="shared" si="66"/>
        <v>0</v>
      </c>
      <c r="BU82" s="254">
        <f t="shared" si="66"/>
        <v>0</v>
      </c>
      <c r="BV82" s="254">
        <f t="shared" si="66"/>
        <v>0</v>
      </c>
      <c r="BW82" s="254">
        <f t="shared" si="66"/>
        <v>0</v>
      </c>
      <c r="BX82" s="254">
        <f t="shared" si="66"/>
        <v>0</v>
      </c>
      <c r="BY82" s="254">
        <f t="shared" si="66"/>
        <v>0</v>
      </c>
      <c r="BZ82" s="254">
        <f t="shared" si="66"/>
        <v>0</v>
      </c>
      <c r="CA82" s="254">
        <f t="shared" si="66"/>
        <v>0</v>
      </c>
      <c r="CB82" s="254">
        <f t="shared" si="66"/>
        <v>0</v>
      </c>
      <c r="CC82" s="254">
        <f t="shared" si="66"/>
        <v>0</v>
      </c>
      <c r="CD82" s="254">
        <f t="shared" si="66"/>
        <v>0</v>
      </c>
      <c r="CE82" s="254">
        <f t="shared" si="66"/>
        <v>0</v>
      </c>
      <c r="CF82" s="254">
        <f t="shared" si="66"/>
        <v>0</v>
      </c>
      <c r="CG82" s="254">
        <f t="shared" si="66"/>
        <v>0</v>
      </c>
      <c r="CH82" s="254">
        <f t="shared" si="66"/>
        <v>0</v>
      </c>
      <c r="CI82" s="254">
        <f t="shared" si="66"/>
        <v>0</v>
      </c>
      <c r="CJ82" s="254">
        <f t="shared" si="66"/>
        <v>0</v>
      </c>
      <c r="CK82" s="254">
        <f t="shared" si="66"/>
        <v>0</v>
      </c>
    </row>
    <row r="83" spans="1:89">
      <c r="A83" s="25" t="s">
        <v>69</v>
      </c>
      <c r="V83" s="38" t="s">
        <v>1</v>
      </c>
      <c r="X83" s="254">
        <f>SUM(AA83:CK83)</f>
        <v>-8018731.4919022834</v>
      </c>
      <c r="AA83" s="254">
        <f t="shared" ref="AA83:BF83" si="67">-SUMIF(FINANCINGA_A_YEAR,AA$16,FINANCINGA_A_TOTALDEBTSERVICE)
+IF(OR(AA16="",AA16&lt;YEAR_PROJECTLENGTH_A),0,-VLOOKUP(AA$16*12,FINANCINGA_A_TABLE,3,FALSE))</f>
        <v>0</v>
      </c>
      <c r="AB83" s="254">
        <f t="shared" si="67"/>
        <v>-1577498.4047898215</v>
      </c>
      <c r="AC83" s="254">
        <f t="shared" si="67"/>
        <v>-1577498.4047898215</v>
      </c>
      <c r="AD83" s="254">
        <f t="shared" si="67"/>
        <v>-1577498.4047898215</v>
      </c>
      <c r="AE83" s="254">
        <f t="shared" si="67"/>
        <v>-1577498.4047898215</v>
      </c>
      <c r="AF83" s="254">
        <f t="shared" si="67"/>
        <v>-1708737.8727429975</v>
      </c>
      <c r="AG83" s="254">
        <f t="shared" si="67"/>
        <v>0</v>
      </c>
      <c r="AH83" s="254">
        <f t="shared" si="67"/>
        <v>0</v>
      </c>
      <c r="AI83" s="254">
        <f t="shared" si="67"/>
        <v>0</v>
      </c>
      <c r="AJ83" s="254">
        <f t="shared" si="67"/>
        <v>0</v>
      </c>
      <c r="AK83" s="254">
        <f t="shared" si="67"/>
        <v>0</v>
      </c>
      <c r="AL83" s="254">
        <f t="shared" si="67"/>
        <v>0</v>
      </c>
      <c r="AM83" s="254">
        <f t="shared" si="67"/>
        <v>0</v>
      </c>
      <c r="AN83" s="254">
        <f t="shared" si="67"/>
        <v>0</v>
      </c>
      <c r="AO83" s="254">
        <f t="shared" si="67"/>
        <v>0</v>
      </c>
      <c r="AP83" s="254">
        <f t="shared" si="67"/>
        <v>0</v>
      </c>
      <c r="AQ83" s="254">
        <f t="shared" si="67"/>
        <v>0</v>
      </c>
      <c r="AR83" s="254">
        <f t="shared" si="67"/>
        <v>0</v>
      </c>
      <c r="AS83" s="254">
        <f t="shared" si="67"/>
        <v>0</v>
      </c>
      <c r="AT83" s="254">
        <f t="shared" si="67"/>
        <v>0</v>
      </c>
      <c r="AU83" s="254">
        <f t="shared" si="67"/>
        <v>0</v>
      </c>
      <c r="AV83" s="254">
        <f t="shared" si="67"/>
        <v>0</v>
      </c>
      <c r="AW83" s="254">
        <f t="shared" si="67"/>
        <v>0</v>
      </c>
      <c r="AX83" s="254">
        <f t="shared" si="67"/>
        <v>0</v>
      </c>
      <c r="AY83" s="254">
        <f t="shared" si="67"/>
        <v>0</v>
      </c>
      <c r="AZ83" s="254">
        <f t="shared" si="67"/>
        <v>0</v>
      </c>
      <c r="BA83" s="254">
        <f t="shared" si="67"/>
        <v>0</v>
      </c>
      <c r="BB83" s="254">
        <f t="shared" si="67"/>
        <v>0</v>
      </c>
      <c r="BC83" s="254">
        <f t="shared" si="67"/>
        <v>0</v>
      </c>
      <c r="BD83" s="254">
        <f t="shared" si="67"/>
        <v>0</v>
      </c>
      <c r="BE83" s="254">
        <f t="shared" si="67"/>
        <v>0</v>
      </c>
      <c r="BF83" s="254">
        <f t="shared" si="67"/>
        <v>0</v>
      </c>
      <c r="BG83" s="254">
        <f t="shared" ref="BG83:CK83" si="68">-SUMIF(FINANCINGA_A_YEAR,BG$16,FINANCINGA_A_TOTALDEBTSERVICE)
+IF(OR(BG16="",BG16&lt;YEAR_PROJECTLENGTH_A),0,-VLOOKUP(BG$16*12,FINANCINGA_A_TABLE,3,FALSE))</f>
        <v>0</v>
      </c>
      <c r="BH83" s="254">
        <f t="shared" si="68"/>
        <v>0</v>
      </c>
      <c r="BI83" s="254">
        <f t="shared" si="68"/>
        <v>0</v>
      </c>
      <c r="BJ83" s="254">
        <f t="shared" si="68"/>
        <v>0</v>
      </c>
      <c r="BK83" s="254">
        <f t="shared" si="68"/>
        <v>0</v>
      </c>
      <c r="BL83" s="254">
        <f t="shared" si="68"/>
        <v>0</v>
      </c>
      <c r="BM83" s="254">
        <f t="shared" si="68"/>
        <v>0</v>
      </c>
      <c r="BN83" s="254">
        <f t="shared" si="68"/>
        <v>0</v>
      </c>
      <c r="BO83" s="254">
        <f t="shared" si="68"/>
        <v>0</v>
      </c>
      <c r="BP83" s="254">
        <f t="shared" si="68"/>
        <v>0</v>
      </c>
      <c r="BQ83" s="254">
        <f t="shared" si="68"/>
        <v>0</v>
      </c>
      <c r="BR83" s="254">
        <f t="shared" si="68"/>
        <v>0</v>
      </c>
      <c r="BS83" s="254">
        <f t="shared" si="68"/>
        <v>0</v>
      </c>
      <c r="BT83" s="254">
        <f t="shared" si="68"/>
        <v>0</v>
      </c>
      <c r="BU83" s="254">
        <f t="shared" si="68"/>
        <v>0</v>
      </c>
      <c r="BV83" s="254">
        <f t="shared" si="68"/>
        <v>0</v>
      </c>
      <c r="BW83" s="254">
        <f t="shared" si="68"/>
        <v>0</v>
      </c>
      <c r="BX83" s="254">
        <f t="shared" si="68"/>
        <v>0</v>
      </c>
      <c r="BY83" s="254">
        <f t="shared" si="68"/>
        <v>0</v>
      </c>
      <c r="BZ83" s="254">
        <f t="shared" si="68"/>
        <v>0</v>
      </c>
      <c r="CA83" s="254">
        <f t="shared" si="68"/>
        <v>0</v>
      </c>
      <c r="CB83" s="254">
        <f t="shared" si="68"/>
        <v>0</v>
      </c>
      <c r="CC83" s="254">
        <f t="shared" si="68"/>
        <v>0</v>
      </c>
      <c r="CD83" s="254">
        <f t="shared" si="68"/>
        <v>0</v>
      </c>
      <c r="CE83" s="254">
        <f t="shared" si="68"/>
        <v>0</v>
      </c>
      <c r="CF83" s="254">
        <f t="shared" si="68"/>
        <v>0</v>
      </c>
      <c r="CG83" s="254">
        <f t="shared" si="68"/>
        <v>0</v>
      </c>
      <c r="CH83" s="254">
        <f t="shared" si="68"/>
        <v>0</v>
      </c>
      <c r="CI83" s="254">
        <f t="shared" si="68"/>
        <v>0</v>
      </c>
      <c r="CJ83" s="254">
        <f t="shared" si="68"/>
        <v>0</v>
      </c>
      <c r="CK83" s="254">
        <f t="shared" si="68"/>
        <v>0</v>
      </c>
    </row>
    <row r="84" spans="1:89">
      <c r="A84" s="12" t="s">
        <v>82</v>
      </c>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row>
    <row r="85" spans="1:89">
      <c r="A85" s="25" t="s">
        <v>86</v>
      </c>
      <c r="V85" s="38" t="s">
        <v>1</v>
      </c>
      <c r="X85" s="254">
        <f>SUM(AA85:CK85)</f>
        <v>0</v>
      </c>
      <c r="AA85" s="254">
        <f t="shared" ref="AA85:BF85" si="69">IF(AA$16=0,FINANCINGB_A_PRINCIPAL,0)</f>
        <v>0</v>
      </c>
      <c r="AB85" s="254">
        <f t="shared" si="69"/>
        <v>0</v>
      </c>
      <c r="AC85" s="254">
        <f t="shared" si="69"/>
        <v>0</v>
      </c>
      <c r="AD85" s="254">
        <f t="shared" si="69"/>
        <v>0</v>
      </c>
      <c r="AE85" s="254">
        <f t="shared" si="69"/>
        <v>0</v>
      </c>
      <c r="AF85" s="254">
        <f t="shared" si="69"/>
        <v>0</v>
      </c>
      <c r="AG85" s="254">
        <f t="shared" si="69"/>
        <v>0</v>
      </c>
      <c r="AH85" s="254">
        <f t="shared" si="69"/>
        <v>0</v>
      </c>
      <c r="AI85" s="254">
        <f t="shared" si="69"/>
        <v>0</v>
      </c>
      <c r="AJ85" s="254">
        <f t="shared" si="69"/>
        <v>0</v>
      </c>
      <c r="AK85" s="254">
        <f t="shared" si="69"/>
        <v>0</v>
      </c>
      <c r="AL85" s="254">
        <f t="shared" si="69"/>
        <v>0</v>
      </c>
      <c r="AM85" s="254">
        <f t="shared" si="69"/>
        <v>0</v>
      </c>
      <c r="AN85" s="254">
        <f t="shared" si="69"/>
        <v>0</v>
      </c>
      <c r="AO85" s="254">
        <f t="shared" si="69"/>
        <v>0</v>
      </c>
      <c r="AP85" s="254">
        <f t="shared" si="69"/>
        <v>0</v>
      </c>
      <c r="AQ85" s="254">
        <f t="shared" si="69"/>
        <v>0</v>
      </c>
      <c r="AR85" s="254">
        <f t="shared" si="69"/>
        <v>0</v>
      </c>
      <c r="AS85" s="254">
        <f t="shared" si="69"/>
        <v>0</v>
      </c>
      <c r="AT85" s="254">
        <f t="shared" si="69"/>
        <v>0</v>
      </c>
      <c r="AU85" s="254">
        <f t="shared" si="69"/>
        <v>0</v>
      </c>
      <c r="AV85" s="254">
        <f t="shared" si="69"/>
        <v>0</v>
      </c>
      <c r="AW85" s="254">
        <f t="shared" si="69"/>
        <v>0</v>
      </c>
      <c r="AX85" s="254">
        <f t="shared" si="69"/>
        <v>0</v>
      </c>
      <c r="AY85" s="254">
        <f t="shared" si="69"/>
        <v>0</v>
      </c>
      <c r="AZ85" s="254">
        <f t="shared" si="69"/>
        <v>0</v>
      </c>
      <c r="BA85" s="254">
        <f t="shared" si="69"/>
        <v>0</v>
      </c>
      <c r="BB85" s="254">
        <f t="shared" si="69"/>
        <v>0</v>
      </c>
      <c r="BC85" s="254">
        <f t="shared" si="69"/>
        <v>0</v>
      </c>
      <c r="BD85" s="254">
        <f t="shared" si="69"/>
        <v>0</v>
      </c>
      <c r="BE85" s="254">
        <f t="shared" si="69"/>
        <v>0</v>
      </c>
      <c r="BF85" s="254">
        <f t="shared" si="69"/>
        <v>0</v>
      </c>
      <c r="BG85" s="254">
        <f t="shared" ref="BG85:CK85" si="70">IF(BG$16=0,FINANCINGB_A_PRINCIPAL,0)</f>
        <v>0</v>
      </c>
      <c r="BH85" s="254">
        <f t="shared" si="70"/>
        <v>0</v>
      </c>
      <c r="BI85" s="254">
        <f t="shared" si="70"/>
        <v>0</v>
      </c>
      <c r="BJ85" s="254">
        <f t="shared" si="70"/>
        <v>0</v>
      </c>
      <c r="BK85" s="254">
        <f t="shared" si="70"/>
        <v>0</v>
      </c>
      <c r="BL85" s="254">
        <f t="shared" si="70"/>
        <v>0</v>
      </c>
      <c r="BM85" s="254">
        <f t="shared" si="70"/>
        <v>0</v>
      </c>
      <c r="BN85" s="254">
        <f t="shared" si="70"/>
        <v>0</v>
      </c>
      <c r="BO85" s="254">
        <f t="shared" si="70"/>
        <v>0</v>
      </c>
      <c r="BP85" s="254">
        <f t="shared" si="70"/>
        <v>0</v>
      </c>
      <c r="BQ85" s="254">
        <f t="shared" si="70"/>
        <v>0</v>
      </c>
      <c r="BR85" s="254">
        <f t="shared" si="70"/>
        <v>0</v>
      </c>
      <c r="BS85" s="254">
        <f t="shared" si="70"/>
        <v>0</v>
      </c>
      <c r="BT85" s="254">
        <f t="shared" si="70"/>
        <v>0</v>
      </c>
      <c r="BU85" s="254">
        <f t="shared" si="70"/>
        <v>0</v>
      </c>
      <c r="BV85" s="254">
        <f t="shared" si="70"/>
        <v>0</v>
      </c>
      <c r="BW85" s="254">
        <f t="shared" si="70"/>
        <v>0</v>
      </c>
      <c r="BX85" s="254">
        <f t="shared" si="70"/>
        <v>0</v>
      </c>
      <c r="BY85" s="254">
        <f t="shared" si="70"/>
        <v>0</v>
      </c>
      <c r="BZ85" s="254">
        <f t="shared" si="70"/>
        <v>0</v>
      </c>
      <c r="CA85" s="254">
        <f t="shared" si="70"/>
        <v>0</v>
      </c>
      <c r="CB85" s="254">
        <f t="shared" si="70"/>
        <v>0</v>
      </c>
      <c r="CC85" s="254">
        <f t="shared" si="70"/>
        <v>0</v>
      </c>
      <c r="CD85" s="254">
        <f t="shared" si="70"/>
        <v>0</v>
      </c>
      <c r="CE85" s="254">
        <f t="shared" si="70"/>
        <v>0</v>
      </c>
      <c r="CF85" s="254">
        <f t="shared" si="70"/>
        <v>0</v>
      </c>
      <c r="CG85" s="254">
        <f t="shared" si="70"/>
        <v>0</v>
      </c>
      <c r="CH85" s="254">
        <f t="shared" si="70"/>
        <v>0</v>
      </c>
      <c r="CI85" s="254">
        <f t="shared" si="70"/>
        <v>0</v>
      </c>
      <c r="CJ85" s="254">
        <f t="shared" si="70"/>
        <v>0</v>
      </c>
      <c r="CK85" s="254">
        <f t="shared" si="70"/>
        <v>0</v>
      </c>
    </row>
    <row r="86" spans="1:89">
      <c r="A86" s="25" t="s">
        <v>69</v>
      </c>
      <c r="V86" s="38" t="s">
        <v>1</v>
      </c>
      <c r="X86" s="254">
        <f>SUM(AA86:CK86)</f>
        <v>0</v>
      </c>
      <c r="AA86" s="254">
        <f t="shared" ref="AA86:BF86" si="71">-SUMIF(FINANCINGB_A_YEAR,AA$16,FINANCINGB_A_TOTALDEBTSERVICE)
+IF(OR(AA20="",AA20&lt;YEAR_PROJECTLENGTH_A),0,VLOOKUP(AA$16*12,FINANCINGA_A_TABLE,3,FALSE))</f>
        <v>0</v>
      </c>
      <c r="AB86" s="254">
        <f t="shared" si="71"/>
        <v>0</v>
      </c>
      <c r="AC86" s="254">
        <f t="shared" si="71"/>
        <v>0</v>
      </c>
      <c r="AD86" s="254">
        <f t="shared" si="71"/>
        <v>0</v>
      </c>
      <c r="AE86" s="254">
        <f t="shared" si="71"/>
        <v>0</v>
      </c>
      <c r="AF86" s="254">
        <f t="shared" si="71"/>
        <v>0</v>
      </c>
      <c r="AG86" s="254">
        <f t="shared" si="71"/>
        <v>0</v>
      </c>
      <c r="AH86" s="254">
        <f t="shared" si="71"/>
        <v>0</v>
      </c>
      <c r="AI86" s="254">
        <f t="shared" si="71"/>
        <v>0</v>
      </c>
      <c r="AJ86" s="254">
        <f t="shared" si="71"/>
        <v>0</v>
      </c>
      <c r="AK86" s="254">
        <f t="shared" si="71"/>
        <v>0</v>
      </c>
      <c r="AL86" s="254">
        <f t="shared" si="71"/>
        <v>0</v>
      </c>
      <c r="AM86" s="254">
        <f t="shared" si="71"/>
        <v>0</v>
      </c>
      <c r="AN86" s="254">
        <f t="shared" si="71"/>
        <v>0</v>
      </c>
      <c r="AO86" s="254">
        <f t="shared" si="71"/>
        <v>0</v>
      </c>
      <c r="AP86" s="254">
        <f t="shared" si="71"/>
        <v>0</v>
      </c>
      <c r="AQ86" s="254">
        <f t="shared" si="71"/>
        <v>0</v>
      </c>
      <c r="AR86" s="254">
        <f t="shared" si="71"/>
        <v>0</v>
      </c>
      <c r="AS86" s="254">
        <f t="shared" si="71"/>
        <v>0</v>
      </c>
      <c r="AT86" s="254">
        <f t="shared" si="71"/>
        <v>0</v>
      </c>
      <c r="AU86" s="254">
        <f t="shared" si="71"/>
        <v>0</v>
      </c>
      <c r="AV86" s="254">
        <f t="shared" si="71"/>
        <v>0</v>
      </c>
      <c r="AW86" s="254">
        <f t="shared" si="71"/>
        <v>0</v>
      </c>
      <c r="AX86" s="254">
        <f t="shared" si="71"/>
        <v>0</v>
      </c>
      <c r="AY86" s="254">
        <f t="shared" si="71"/>
        <v>0</v>
      </c>
      <c r="AZ86" s="254">
        <f t="shared" si="71"/>
        <v>0</v>
      </c>
      <c r="BA86" s="254">
        <f t="shared" si="71"/>
        <v>0</v>
      </c>
      <c r="BB86" s="254">
        <f t="shared" si="71"/>
        <v>0</v>
      </c>
      <c r="BC86" s="254">
        <f t="shared" si="71"/>
        <v>0</v>
      </c>
      <c r="BD86" s="254">
        <f t="shared" si="71"/>
        <v>0</v>
      </c>
      <c r="BE86" s="254">
        <f t="shared" si="71"/>
        <v>0</v>
      </c>
      <c r="BF86" s="254">
        <f t="shared" si="71"/>
        <v>0</v>
      </c>
      <c r="BG86" s="254">
        <f t="shared" ref="BG86:CK86" si="72">-SUMIF(FINANCINGB_A_YEAR,BG$16,FINANCINGB_A_TOTALDEBTSERVICE)
+IF(OR(BG20="",BG20&lt;YEAR_PROJECTLENGTH_A),0,VLOOKUP(BG$16*12,FINANCINGA_A_TABLE,3,FALSE))</f>
        <v>0</v>
      </c>
      <c r="BH86" s="254">
        <f t="shared" si="72"/>
        <v>0</v>
      </c>
      <c r="BI86" s="254">
        <f t="shared" si="72"/>
        <v>0</v>
      </c>
      <c r="BJ86" s="254">
        <f t="shared" si="72"/>
        <v>0</v>
      </c>
      <c r="BK86" s="254">
        <f t="shared" si="72"/>
        <v>0</v>
      </c>
      <c r="BL86" s="254">
        <f t="shared" si="72"/>
        <v>0</v>
      </c>
      <c r="BM86" s="254">
        <f t="shared" si="72"/>
        <v>0</v>
      </c>
      <c r="BN86" s="254">
        <f t="shared" si="72"/>
        <v>0</v>
      </c>
      <c r="BO86" s="254">
        <f t="shared" si="72"/>
        <v>0</v>
      </c>
      <c r="BP86" s="254">
        <f t="shared" si="72"/>
        <v>0</v>
      </c>
      <c r="BQ86" s="254">
        <f t="shared" si="72"/>
        <v>0</v>
      </c>
      <c r="BR86" s="254">
        <f t="shared" si="72"/>
        <v>0</v>
      </c>
      <c r="BS86" s="254">
        <f t="shared" si="72"/>
        <v>0</v>
      </c>
      <c r="BT86" s="254">
        <f t="shared" si="72"/>
        <v>0</v>
      </c>
      <c r="BU86" s="254">
        <f t="shared" si="72"/>
        <v>0</v>
      </c>
      <c r="BV86" s="254">
        <f t="shared" si="72"/>
        <v>0</v>
      </c>
      <c r="BW86" s="254">
        <f t="shared" si="72"/>
        <v>0</v>
      </c>
      <c r="BX86" s="254">
        <f t="shared" si="72"/>
        <v>0</v>
      </c>
      <c r="BY86" s="254">
        <f t="shared" si="72"/>
        <v>0</v>
      </c>
      <c r="BZ86" s="254">
        <f t="shared" si="72"/>
        <v>0</v>
      </c>
      <c r="CA86" s="254">
        <f t="shared" si="72"/>
        <v>0</v>
      </c>
      <c r="CB86" s="254">
        <f t="shared" si="72"/>
        <v>0</v>
      </c>
      <c r="CC86" s="254">
        <f t="shared" si="72"/>
        <v>0</v>
      </c>
      <c r="CD86" s="254">
        <f t="shared" si="72"/>
        <v>0</v>
      </c>
      <c r="CE86" s="254">
        <f t="shared" si="72"/>
        <v>0</v>
      </c>
      <c r="CF86" s="254">
        <f t="shared" si="72"/>
        <v>0</v>
      </c>
      <c r="CG86" s="254">
        <f t="shared" si="72"/>
        <v>0</v>
      </c>
      <c r="CH86" s="254">
        <f t="shared" si="72"/>
        <v>0</v>
      </c>
      <c r="CI86" s="254">
        <f t="shared" si="72"/>
        <v>0</v>
      </c>
      <c r="CJ86" s="254">
        <f t="shared" si="72"/>
        <v>0</v>
      </c>
      <c r="CK86" s="254">
        <f t="shared" si="72"/>
        <v>0</v>
      </c>
    </row>
    <row r="87" spans="1:89" ht="5.25" customHeight="1">
      <c r="B87" s="7"/>
      <c r="C87" s="7"/>
      <c r="D87" s="7"/>
      <c r="E87" s="7"/>
      <c r="F87" s="7"/>
      <c r="G87" s="7"/>
      <c r="H87" s="7"/>
      <c r="I87" s="7"/>
      <c r="J87" s="7"/>
      <c r="K87" s="7"/>
      <c r="L87" s="7"/>
      <c r="M87" s="7"/>
      <c r="N87" s="7"/>
      <c r="O87" s="7"/>
      <c r="P87" s="7"/>
      <c r="Q87" s="7"/>
      <c r="R87" s="68"/>
      <c r="S87" s="68"/>
      <c r="T87" s="88">
        <v>41</v>
      </c>
      <c r="U87" s="7"/>
      <c r="V87" s="38"/>
      <c r="W87" s="33"/>
      <c r="Y87" s="27"/>
      <c r="Z87" s="1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row>
    <row r="88" spans="1:89">
      <c r="A88" s="12" t="s">
        <v>106</v>
      </c>
      <c r="V88" s="108" t="s">
        <v>1</v>
      </c>
      <c r="X88" s="255">
        <f>SUM(AA88:CK88)</f>
        <v>-518731.4919123326</v>
      </c>
      <c r="AA88" s="258">
        <f>SUM(AA82:AA86)</f>
        <v>7499999.9999899501</v>
      </c>
      <c r="AB88" s="258">
        <f>SUM(AB82:AB86)</f>
        <v>-1577498.4047898215</v>
      </c>
      <c r="AC88" s="258">
        <f>SUM(AC82:AC86)</f>
        <v>-1577498.4047898215</v>
      </c>
      <c r="AD88" s="258">
        <f t="shared" ref="AD88:AI88" si="73">SUM(AD82:AD86)</f>
        <v>-1577498.4047898215</v>
      </c>
      <c r="AE88" s="258">
        <f t="shared" si="73"/>
        <v>-1577498.4047898215</v>
      </c>
      <c r="AF88" s="258">
        <f t="shared" si="73"/>
        <v>-1708737.8727429975</v>
      </c>
      <c r="AG88" s="258">
        <f t="shared" si="73"/>
        <v>0</v>
      </c>
      <c r="AH88" s="258">
        <f t="shared" si="73"/>
        <v>0</v>
      </c>
      <c r="AI88" s="258">
        <f t="shared" si="73"/>
        <v>0</v>
      </c>
    </row>
    <row r="89" spans="1:89" ht="5.25" customHeight="1">
      <c r="B89" s="7"/>
      <c r="C89" s="7"/>
      <c r="D89" s="7"/>
      <c r="E89" s="7"/>
      <c r="F89" s="7"/>
      <c r="G89" s="7"/>
      <c r="H89" s="7"/>
      <c r="I89" s="7"/>
      <c r="J89" s="7"/>
      <c r="K89" s="7"/>
      <c r="L89" s="7"/>
      <c r="M89" s="7"/>
      <c r="N89" s="7"/>
      <c r="O89" s="7"/>
      <c r="P89" s="7"/>
      <c r="Q89" s="7"/>
      <c r="R89" s="68"/>
      <c r="S89" s="68"/>
      <c r="T89" s="88">
        <v>41</v>
      </c>
      <c r="U89" s="7"/>
      <c r="V89" s="38"/>
      <c r="W89" s="33"/>
      <c r="Y89" s="27"/>
      <c r="Z89" s="1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row>
    <row r="90" spans="1:89">
      <c r="A90" s="260" t="s">
        <v>84</v>
      </c>
      <c r="B90" s="7"/>
      <c r="C90" s="7"/>
      <c r="D90" s="7"/>
      <c r="E90" s="7"/>
      <c r="F90" s="7"/>
      <c r="G90" s="7"/>
      <c r="H90" s="7"/>
      <c r="I90" s="7"/>
      <c r="J90" s="7"/>
      <c r="K90" s="7"/>
      <c r="L90" s="7"/>
      <c r="M90" s="7"/>
      <c r="N90" s="7"/>
      <c r="O90" s="7"/>
      <c r="P90" s="7"/>
      <c r="Q90" s="7"/>
      <c r="R90" s="68"/>
      <c r="S90" s="68"/>
      <c r="T90" s="88">
        <v>44</v>
      </c>
      <c r="U90" s="7"/>
      <c r="V90" s="108" t="s">
        <v>1</v>
      </c>
      <c r="W90" s="33"/>
      <c r="X90" s="255">
        <f>SUM(AA90:CK90)</f>
        <v>2727152.991687682</v>
      </c>
      <c r="Y90" s="36"/>
      <c r="Z90" s="16"/>
      <c r="AA90" s="255">
        <f>AA78+AA88</f>
        <v>-2489999.99999665</v>
      </c>
      <c r="AB90" s="255">
        <f>AB78+AB88</f>
        <v>952025.06317649852</v>
      </c>
      <c r="AC90" s="255">
        <f>AC78+AC88</f>
        <v>1009773.2270406124</v>
      </c>
      <c r="AD90" s="255">
        <f t="shared" ref="AD90:BG90" si="74">AD78+AD88</f>
        <v>1068590.5165560546</v>
      </c>
      <c r="AE90" s="255">
        <f t="shared" si="74"/>
        <v>1128495.7219395468</v>
      </c>
      <c r="AF90" s="255">
        <f t="shared" si="74"/>
        <v>1058268.4629716198</v>
      </c>
      <c r="AG90" s="255">
        <f t="shared" si="74"/>
        <v>0</v>
      </c>
      <c r="AH90" s="255">
        <f t="shared" si="74"/>
        <v>0</v>
      </c>
      <c r="AI90" s="255">
        <f t="shared" si="74"/>
        <v>0</v>
      </c>
      <c r="AJ90" s="255">
        <f t="shared" si="74"/>
        <v>0</v>
      </c>
      <c r="AK90" s="255">
        <f t="shared" si="74"/>
        <v>0</v>
      </c>
      <c r="AL90" s="255">
        <f t="shared" si="74"/>
        <v>0</v>
      </c>
      <c r="AM90" s="255">
        <f t="shared" si="74"/>
        <v>0</v>
      </c>
      <c r="AN90" s="255">
        <f t="shared" si="74"/>
        <v>0</v>
      </c>
      <c r="AO90" s="255">
        <f t="shared" si="74"/>
        <v>0</v>
      </c>
      <c r="AP90" s="255">
        <f t="shared" si="74"/>
        <v>0</v>
      </c>
      <c r="AQ90" s="255">
        <f t="shared" si="74"/>
        <v>0</v>
      </c>
      <c r="AR90" s="255">
        <f t="shared" si="74"/>
        <v>0</v>
      </c>
      <c r="AS90" s="255">
        <f t="shared" si="74"/>
        <v>0</v>
      </c>
      <c r="AT90" s="255">
        <f t="shared" si="74"/>
        <v>0</v>
      </c>
      <c r="AU90" s="255">
        <f t="shared" si="74"/>
        <v>1.7462298274040222E-10</v>
      </c>
      <c r="AV90" s="255">
        <f t="shared" si="74"/>
        <v>0</v>
      </c>
      <c r="AW90" s="255">
        <f t="shared" si="74"/>
        <v>0</v>
      </c>
      <c r="AX90" s="255">
        <f t="shared" si="74"/>
        <v>0</v>
      </c>
      <c r="AY90" s="255">
        <f t="shared" si="74"/>
        <v>0</v>
      </c>
      <c r="AZ90" s="255">
        <f t="shared" si="74"/>
        <v>0</v>
      </c>
      <c r="BA90" s="255">
        <f t="shared" si="74"/>
        <v>0</v>
      </c>
      <c r="BB90" s="255">
        <f t="shared" si="74"/>
        <v>0</v>
      </c>
      <c r="BC90" s="255">
        <f t="shared" si="74"/>
        <v>0</v>
      </c>
      <c r="BD90" s="255">
        <f t="shared" si="74"/>
        <v>0</v>
      </c>
      <c r="BE90" s="255">
        <f t="shared" si="74"/>
        <v>0</v>
      </c>
      <c r="BF90" s="255">
        <f t="shared" si="74"/>
        <v>0</v>
      </c>
      <c r="BG90" s="255">
        <f t="shared" si="74"/>
        <v>0</v>
      </c>
      <c r="BH90" s="255">
        <f t="shared" ref="BH90:CK90" si="75">BH78+BH88</f>
        <v>0</v>
      </c>
      <c r="BI90" s="255">
        <f t="shared" si="75"/>
        <v>0</v>
      </c>
      <c r="BJ90" s="255">
        <f t="shared" si="75"/>
        <v>0</v>
      </c>
      <c r="BK90" s="255">
        <f t="shared" si="75"/>
        <v>0</v>
      </c>
      <c r="BL90" s="255">
        <f t="shared" si="75"/>
        <v>0</v>
      </c>
      <c r="BM90" s="255">
        <f t="shared" si="75"/>
        <v>0</v>
      </c>
      <c r="BN90" s="255">
        <f t="shared" si="75"/>
        <v>0</v>
      </c>
      <c r="BO90" s="255">
        <f t="shared" si="75"/>
        <v>0</v>
      </c>
      <c r="BP90" s="255">
        <f t="shared" si="75"/>
        <v>0</v>
      </c>
      <c r="BQ90" s="255">
        <f t="shared" si="75"/>
        <v>0</v>
      </c>
      <c r="BR90" s="255">
        <f t="shared" si="75"/>
        <v>0</v>
      </c>
      <c r="BS90" s="255">
        <f t="shared" si="75"/>
        <v>0</v>
      </c>
      <c r="BT90" s="255">
        <f t="shared" si="75"/>
        <v>0</v>
      </c>
      <c r="BU90" s="255">
        <f t="shared" si="75"/>
        <v>0</v>
      </c>
      <c r="BV90" s="255">
        <f t="shared" si="75"/>
        <v>0</v>
      </c>
      <c r="BW90" s="255">
        <f t="shared" si="75"/>
        <v>0</v>
      </c>
      <c r="BX90" s="255">
        <f t="shared" si="75"/>
        <v>0</v>
      </c>
      <c r="BY90" s="255">
        <f t="shared" si="75"/>
        <v>0</v>
      </c>
      <c r="BZ90" s="255">
        <f t="shared" si="75"/>
        <v>0</v>
      </c>
      <c r="CA90" s="255">
        <f t="shared" si="75"/>
        <v>0</v>
      </c>
      <c r="CB90" s="255">
        <f t="shared" si="75"/>
        <v>0</v>
      </c>
      <c r="CC90" s="255">
        <f t="shared" si="75"/>
        <v>0</v>
      </c>
      <c r="CD90" s="255">
        <f t="shared" si="75"/>
        <v>0</v>
      </c>
      <c r="CE90" s="255">
        <f t="shared" si="75"/>
        <v>0</v>
      </c>
      <c r="CF90" s="255">
        <f t="shared" si="75"/>
        <v>0</v>
      </c>
      <c r="CG90" s="255">
        <f t="shared" si="75"/>
        <v>0</v>
      </c>
      <c r="CH90" s="255">
        <f t="shared" si="75"/>
        <v>0</v>
      </c>
      <c r="CI90" s="255">
        <f t="shared" si="75"/>
        <v>0</v>
      </c>
      <c r="CJ90" s="255">
        <f t="shared" si="75"/>
        <v>0</v>
      </c>
      <c r="CK90" s="255">
        <f t="shared" si="75"/>
        <v>0</v>
      </c>
    </row>
    <row r="91" spans="1:89" ht="5.25" customHeight="1">
      <c r="B91" s="7"/>
      <c r="C91" s="7"/>
      <c r="D91" s="7"/>
      <c r="E91" s="7"/>
      <c r="F91" s="7"/>
      <c r="G91" s="7"/>
      <c r="H91" s="7"/>
      <c r="I91" s="7"/>
      <c r="J91" s="7"/>
      <c r="K91" s="7"/>
      <c r="L91" s="7"/>
      <c r="M91" s="7"/>
      <c r="N91" s="7"/>
      <c r="O91" s="7"/>
      <c r="P91" s="7"/>
      <c r="Q91" s="7"/>
      <c r="R91" s="68"/>
      <c r="S91" s="68"/>
      <c r="T91" s="88">
        <v>41</v>
      </c>
      <c r="U91" s="7"/>
      <c r="V91" s="38"/>
      <c r="W91" s="33"/>
      <c r="Y91" s="27"/>
      <c r="Z91" s="1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row>
    <row r="92" spans="1:89">
      <c r="A92" s="109" t="s">
        <v>85</v>
      </c>
      <c r="R92" s="66"/>
      <c r="S92" s="66"/>
      <c r="T92" s="88">
        <v>49</v>
      </c>
      <c r="V92" s="13" t="s">
        <v>1</v>
      </c>
      <c r="X92" s="254">
        <f>SUM(AA92:CK92)</f>
        <v>0</v>
      </c>
      <c r="Z92" s="14"/>
      <c r="AA92" s="254">
        <f>IF(AA$16="",0,
IF(AA$16=0,MIN(-RESERVE_OPENING_A,-AA90),
IF(AA$16=YEAR_PROJECTLENGTH_A,-SUM(Z92:$AA92),
IF(AA$16=1,-Z92-RESERVE_OPENING_A,0))))</f>
        <v>-10000</v>
      </c>
      <c r="AB92" s="254">
        <f>IF(AB$16="",0,
IF(AB$16=0,MIN(-RESERVE_OPENING_A,-AB90),
IF(AB$16=YEAR_PROJECTLENGTH_A,-SUM($AA92:AA92),
IF(AB$16=1,-AA92-RESERVE_OPENING_A,0))))</f>
        <v>0</v>
      </c>
      <c r="AC92" s="254">
        <f>IF(AC$16="",0,
IF(AC$16=0,MIN(-RESERVE_OPENING_A,-AC90),
IF(AC$16=YEAR_PROJECTLENGTH_A,-SUM($AA92:AB92),
IF(AC$16=1,-AB92-RESERVE_OPENING_A,0))))</f>
        <v>0</v>
      </c>
      <c r="AD92" s="254">
        <f>IF(AD$16="",0,
IF(AD$16=0,MIN(-RESERVE_OPENING_A,-AD90),
IF(AD$16=YEAR_PROJECTLENGTH_A,-SUM($AA92:AC92),
IF(AD$16=1,-AC92-RESERVE_OPENING_A,0))))</f>
        <v>0</v>
      </c>
      <c r="AE92" s="254">
        <f>IF(AE$16="",0,
IF(AE$16=0,MIN(-RESERVE_OPENING_A,-AE90),
IF(AE$16=YEAR_PROJECTLENGTH_A,-SUM($AA92:AD92),
IF(AE$16=1,-AD92-RESERVE_OPENING_A,0))))</f>
        <v>0</v>
      </c>
      <c r="AF92" s="254">
        <f>IF(AF$16="",0,
IF(AF$16=0,MIN(-RESERVE_OPENING_A,-AF90),
IF(AF$16=YEAR_PROJECTLENGTH_A,-SUM($AA92:AE92),
IF(AF$16=1,-AE92-RESERVE_OPENING_A,0))))</f>
        <v>10000</v>
      </c>
      <c r="AG92" s="254">
        <f>IF(AG$16="",0,
IF(AG$16=0,MIN(-RESERVE_OPENING_A,-AG90),
IF(AG$16=YEAR_PROJECTLENGTH_A,-SUM($AA92:AF92),
IF(AG$16=1,-AF92-RESERVE_OPENING_A,0))))</f>
        <v>0</v>
      </c>
      <c r="AH92" s="254">
        <f>IF(AH$16="",0,
IF(AH$16=0,MIN(-RESERVE_OPENING_A,-AH90),
IF(AH$16=YEAR_PROJECTLENGTH_A,-SUM($AA92:AG92),
IF(AH$16=1,-AG92-RESERVE_OPENING_A,0))))</f>
        <v>0</v>
      </c>
      <c r="AI92" s="254">
        <f>IF(AI$16="",0,
IF(AI$16=0,MIN(-RESERVE_OPENING_A,-AI90),
IF(AI$16=YEAR_PROJECTLENGTH_A,-SUM($AA92:AH92),
IF(AI$16=1,-AH92-RESERVE_OPENING_A,0))))</f>
        <v>0</v>
      </c>
      <c r="AJ92" s="254">
        <f>IF(AJ$16="",0,
IF(AJ$16=0,MIN(-RESERVE_OPENING_A,-AJ90),
IF(AJ$16=YEAR_PROJECTLENGTH_A,-SUM($AA92:AI92),
IF(AJ$16=1,-AI92-RESERVE_OPENING_A,0))))</f>
        <v>0</v>
      </c>
      <c r="AK92" s="254">
        <f>IF(AK$16="",0,
IF(AK$16=0,MIN(-RESERVE_OPENING_A,-AK90),
IF(AK$16=YEAR_PROJECTLENGTH_A,-SUM($AA92:AJ92),
IF(AK$16=1,-AJ92-RESERVE_OPENING_A,0))))</f>
        <v>0</v>
      </c>
      <c r="AL92" s="254">
        <f>IF(AL$16="",0,
IF(AL$16=0,MIN(-RESERVE_OPENING_A,-AL90),
IF(AL$16=YEAR_PROJECTLENGTH_A,-SUM($AA92:AK92),
IF(AL$16=1,-AK92-RESERVE_OPENING_A,0))))</f>
        <v>0</v>
      </c>
      <c r="AM92" s="254">
        <f>IF(AM$16="",0,
IF(AM$16=0,MIN(-RESERVE_OPENING_A,-AM90),
IF(AM$16=YEAR_PROJECTLENGTH_A,-SUM($AA92:AL92),
IF(AM$16=1,-AL92-RESERVE_OPENING_A,0))))</f>
        <v>0</v>
      </c>
      <c r="AN92" s="254">
        <f>IF(AN$16="",0,
IF(AN$16=0,MIN(-RESERVE_OPENING_A,-AN90),
IF(AN$16=YEAR_PROJECTLENGTH_A,-SUM($AA92:AM92),
IF(AN$16=1,-AM92-RESERVE_OPENING_A,0))))</f>
        <v>0</v>
      </c>
      <c r="AO92" s="254">
        <f>IF(AO$16="",0,
IF(AO$16=0,MIN(-RESERVE_OPENING_A,-AO90),
IF(AO$16=YEAR_PROJECTLENGTH_A,-SUM($AA92:AN92),
IF(AO$16=1,-AN92-RESERVE_OPENING_A,0))))</f>
        <v>0</v>
      </c>
      <c r="AP92" s="254">
        <f>IF(AP$16="",0,
IF(AP$16=0,MIN(-RESERVE_OPENING_A,-AP90),
IF(AP$16=YEAR_PROJECTLENGTH_A,-SUM($AA92:AO92),
IF(AP$16=1,-AO92-RESERVE_OPENING_A,0))))</f>
        <v>0</v>
      </c>
      <c r="AQ92" s="254">
        <f>IF(AQ$16="",0,
IF(AQ$16=0,MIN(-RESERVE_OPENING_A,-AQ90),
IF(AQ$16=YEAR_PROJECTLENGTH_A,-SUM($AA92:AP92),
IF(AQ$16=1,-AP92-RESERVE_OPENING_A,0))))</f>
        <v>0</v>
      </c>
      <c r="AR92" s="254">
        <f>IF(AR$16="",0,
IF(AR$16=0,MIN(-RESERVE_OPENING_A,-AR90),
IF(AR$16=YEAR_PROJECTLENGTH_A,-SUM($AA92:AQ92),
IF(AR$16=1,-AQ92-RESERVE_OPENING_A,0))))</f>
        <v>0</v>
      </c>
      <c r="AS92" s="254">
        <f>IF(AS$16="",0,
IF(AS$16=0,MIN(-RESERVE_OPENING_A,-AS90),
IF(AS$16=YEAR_PROJECTLENGTH_A,-SUM($AA92:AR92),
IF(AS$16=1,-AR92-RESERVE_OPENING_A,0))))</f>
        <v>0</v>
      </c>
      <c r="AT92" s="254">
        <f>IF(AT$16="",0,
IF(AT$16=0,MIN(-RESERVE_OPENING_A,-AT90),
IF(AT$16=YEAR_PROJECTLENGTH_A,-SUM($AA92:AS92),
IF(AT$16=1,-AS92-RESERVE_OPENING_A,0))))</f>
        <v>0</v>
      </c>
      <c r="AU92" s="254">
        <f>IF(AU$16="",0,
IF(AU$16=0,MIN(-RESERVE_OPENING_A,-AU90),
IF(AU$16=YEAR_PROJECTLENGTH_A,-SUM($AA92:AT92),
IF(AU$16=1,-AT92-RESERVE_OPENING_A,0))))</f>
        <v>0</v>
      </c>
      <c r="AV92" s="254">
        <f>IF(AV$16="",0,
IF(AV$16=0,MIN(-RESERVE_OPENING_A,-AV90),
IF(AV$16=YEAR_PROJECTLENGTH_A,-SUM($AA92:AU92),
IF(AV$16=1,-AU92-RESERVE_OPENING_A,0))))</f>
        <v>0</v>
      </c>
      <c r="AW92" s="254">
        <f>IF(AW$16="",0,
IF(AW$16=0,MIN(-RESERVE_OPENING_A,-AW90),
IF(AW$16=YEAR_PROJECTLENGTH_A,-SUM($AA92:AV92),
IF(AW$16=1,-AV92-RESERVE_OPENING_A,0))))</f>
        <v>0</v>
      </c>
      <c r="AX92" s="254">
        <f>IF(AX$16="",0,
IF(AX$16=0,MIN(-RESERVE_OPENING_A,-AX90),
IF(AX$16=YEAR_PROJECTLENGTH_A,-SUM($AA92:AW92),
IF(AX$16=1,-AW92-RESERVE_OPENING_A,0))))</f>
        <v>0</v>
      </c>
      <c r="AY92" s="254">
        <f>IF(AY$16="",0,
IF(AY$16=0,MIN(-RESERVE_OPENING_A,-AY90),
IF(AY$16=YEAR_PROJECTLENGTH_A,-SUM($AA92:AX92),
IF(AY$16=1,-AX92-RESERVE_OPENING_A,0))))</f>
        <v>0</v>
      </c>
      <c r="AZ92" s="254">
        <f>IF(AZ$16="",0,
IF(AZ$16=0,MIN(-RESERVE_OPENING_A,-AZ90),
IF(AZ$16=YEAR_PROJECTLENGTH_A,-SUM($AA92:AY92),
IF(AZ$16=1,-AY92-RESERVE_OPENING_A,0))))</f>
        <v>0</v>
      </c>
      <c r="BA92" s="254">
        <f>IF(BA$16="",0,
IF(BA$16=0,MIN(-RESERVE_OPENING_A,-BA90),
IF(BA$16=YEAR_PROJECTLENGTH_A,-SUM($AA92:AZ92),
IF(BA$16=1,-AZ92-RESERVE_OPENING_A,0))))</f>
        <v>0</v>
      </c>
      <c r="BB92" s="254">
        <f>IF(BB$16="",0,
IF(BB$16=0,MIN(-RESERVE_OPENING_A,-BB90),
IF(BB$16=YEAR_PROJECTLENGTH_A,-SUM($AA92:BA92),
IF(BB$16=1,-BA92-RESERVE_OPENING_A,0))))</f>
        <v>0</v>
      </c>
      <c r="BC92" s="254">
        <f>IF(BC$16="",0,
IF(BC$16=0,MIN(-RESERVE_OPENING_A,-BC90),
IF(BC$16=YEAR_PROJECTLENGTH_A,-SUM($AA92:BB92),
IF(BC$16=1,-BB92-RESERVE_OPENING_A,0))))</f>
        <v>0</v>
      </c>
      <c r="BD92" s="254">
        <f>IF(BD$16="",0,
IF(BD$16=0,MIN(-RESERVE_OPENING_A,-BD90),
IF(BD$16=YEAR_PROJECTLENGTH_A,-SUM($AA92:BC92),
IF(BD$16=1,-BC92-RESERVE_OPENING_A,0))))</f>
        <v>0</v>
      </c>
      <c r="BE92" s="254">
        <f>IF(BE$16="",0,
IF(BE$16=0,MIN(-RESERVE_OPENING_A,-BE90),
IF(BE$16=YEAR_PROJECTLENGTH_A,-SUM($AA92:BD92),
IF(BE$16=1,-BD92-RESERVE_OPENING_A,0))))</f>
        <v>0</v>
      </c>
      <c r="BF92" s="254">
        <f>IF(BF$16="",0,
IF(BF$16=0,MIN(-RESERVE_OPENING_A,-BF90),
IF(BF$16=YEAR_PROJECTLENGTH_A,-SUM($AA92:BE92),
IF(BF$16=1,-BE92-RESERVE_OPENING_A,0))))</f>
        <v>0</v>
      </c>
      <c r="BG92" s="254">
        <f>IF(BG$16="",0,
IF(BG$16=0,MIN(-RESERVE_OPENING_A,-BG90),
IF(BG$16=YEAR_PROJECTLENGTH_A,-SUM($AA92:BF92),
IF(BG$16=1,-BF92-RESERVE_OPENING_A,0))))</f>
        <v>0</v>
      </c>
      <c r="BH92" s="254">
        <f>IF(BH$16="",0,
IF(BH$16=0,MIN(-RESERVE_OPENING_A,-BH90),
IF(BH$16=YEAR_PROJECTLENGTH_A,-SUM($AA92:BG92),
IF(BH$16=1,-BG92-RESERVE_OPENING_A,0))))</f>
        <v>0</v>
      </c>
      <c r="BI92" s="254">
        <f>IF(BI$16="",0,
IF(BI$16=0,MIN(-RESERVE_OPENING_A,-BI90),
IF(BI$16=YEAR_PROJECTLENGTH_A,-SUM($AA92:BH92),
IF(BI$16=1,-BH92-RESERVE_OPENING_A,0))))</f>
        <v>0</v>
      </c>
      <c r="BJ92" s="254">
        <f>IF(BJ$16="",0,
IF(BJ$16=0,MIN(-RESERVE_OPENING_A,-BJ90),
IF(BJ$16=YEAR_PROJECTLENGTH_A,-SUM($AA92:BI92),
IF(BJ$16=1,-BI92-RESERVE_OPENING_A,0))))</f>
        <v>0</v>
      </c>
      <c r="BK92" s="254">
        <f>IF(BK$16="",0,
IF(BK$16=0,MIN(-RESERVE_OPENING_A,-BK90),
IF(BK$16=YEAR_PROJECTLENGTH_A,-SUM($AA92:BJ92),
IF(BK$16=1,-BJ92-RESERVE_OPENING_A,0))))</f>
        <v>0</v>
      </c>
      <c r="BL92" s="254">
        <f>IF(BL$16="",0,
IF(BL$16=0,MIN(-RESERVE_OPENING_A,-BL90),
IF(BL$16=YEAR_PROJECTLENGTH_A,-SUM($AA92:BK92),
IF(BL$16=1,-BK92-RESERVE_OPENING_A,0))))</f>
        <v>0</v>
      </c>
      <c r="BM92" s="254">
        <f>IF(BM$16="",0,
IF(BM$16=0,MIN(-RESERVE_OPENING_A,-BM90),
IF(BM$16=YEAR_PROJECTLENGTH_A,-SUM($AA92:BL92),
IF(BM$16=1,-BL92-RESERVE_OPENING_A,0))))</f>
        <v>0</v>
      </c>
      <c r="BN92" s="254">
        <f>IF(BN$16="",0,
IF(BN$16=0,MIN(-RESERVE_OPENING_A,-BN90),
IF(BN$16=YEAR_PROJECTLENGTH_A,-SUM($AA92:BM92),
IF(BN$16=1,-BM92-RESERVE_OPENING_A,0))))</f>
        <v>0</v>
      </c>
      <c r="BO92" s="254">
        <f>IF(BO$16="",0,
IF(BO$16=0,MIN(-RESERVE_OPENING_A,-BO90),
IF(BO$16=YEAR_PROJECTLENGTH_A,-SUM($AA92:BN92),
IF(BO$16=1,-BN92-RESERVE_OPENING_A,0))))</f>
        <v>0</v>
      </c>
      <c r="BP92" s="254">
        <f>IF(BP$16="",0,
IF(BP$16=0,MIN(-RESERVE_OPENING_A,-BP90),
IF(BP$16=YEAR_PROJECTLENGTH_A,-SUM($AA92:BO92),
IF(BP$16=1,-BO92-RESERVE_OPENING_A,0))))</f>
        <v>0</v>
      </c>
      <c r="BQ92" s="254">
        <f>IF(BQ$16="",0,
IF(BQ$16=0,MIN(-RESERVE_OPENING_A,-BQ90),
IF(BQ$16=YEAR_PROJECTLENGTH_A,-SUM($AA92:BP92),
IF(BQ$16=1,-BP92-RESERVE_OPENING_A,0))))</f>
        <v>0</v>
      </c>
      <c r="BR92" s="254">
        <f>IF(BR$16="",0,
IF(BR$16=0,MIN(-RESERVE_OPENING_A,-BR90),
IF(BR$16=YEAR_PROJECTLENGTH_A,-SUM($AA92:BQ92),
IF(BR$16=1,-BQ92-RESERVE_OPENING_A,0))))</f>
        <v>0</v>
      </c>
      <c r="BS92" s="254">
        <f>IF(BS$16="",0,
IF(BS$16=0,MIN(-RESERVE_OPENING_A,-BS90),
IF(BS$16=YEAR_PROJECTLENGTH_A,-SUM($AA92:BR92),
IF(BS$16=1,-BR92-RESERVE_OPENING_A,0))))</f>
        <v>0</v>
      </c>
      <c r="BT92" s="254">
        <f>IF(BT$16="",0,
IF(BT$16=0,MIN(-RESERVE_OPENING_A,-BT90),
IF(BT$16=YEAR_PROJECTLENGTH_A,-SUM($AA92:BS92),
IF(BT$16=1,-BS92-RESERVE_OPENING_A,0))))</f>
        <v>0</v>
      </c>
      <c r="BU92" s="254">
        <f>IF(BU$16="",0,
IF(BU$16=0,MIN(-RESERVE_OPENING_A,-BU90),
IF(BU$16=YEAR_PROJECTLENGTH_A,-SUM($AA92:BT92),
IF(BU$16=1,-BT92-RESERVE_OPENING_A,0))))</f>
        <v>0</v>
      </c>
      <c r="BV92" s="254">
        <f>IF(BV$16="",0,
IF(BV$16=0,MIN(-RESERVE_OPENING_A,-BV90),
IF(BV$16=YEAR_PROJECTLENGTH_A,-SUM($AA92:BU92),
IF(BV$16=1,-BU92-RESERVE_OPENING_A,0))))</f>
        <v>0</v>
      </c>
      <c r="BW92" s="254">
        <f>IF(BW$16="",0,
IF(BW$16=0,MIN(-RESERVE_OPENING_A,-BW90),
IF(BW$16=YEAR_PROJECTLENGTH_A,-SUM($AA92:BV92),
IF(BW$16=1,-BV92-RESERVE_OPENING_A,0))))</f>
        <v>0</v>
      </c>
      <c r="BX92" s="254">
        <f>IF(BX$16="",0,
IF(BX$16=0,MIN(-RESERVE_OPENING_A,-BX90),
IF(BX$16=YEAR_PROJECTLENGTH_A,-SUM($AA92:BW92),
IF(BX$16=1,-BW92-RESERVE_OPENING_A,0))))</f>
        <v>0</v>
      </c>
      <c r="BY92" s="254">
        <f>IF(BY$16="",0,
IF(BY$16=0,MIN(-RESERVE_OPENING_A,-BY90),
IF(BY$16=YEAR_PROJECTLENGTH_A,-SUM($AA92:BX92),
IF(BY$16=1,-BX92-RESERVE_OPENING_A,0))))</f>
        <v>0</v>
      </c>
      <c r="BZ92" s="254">
        <f>IF(BZ$16="",0,
IF(BZ$16=0,MIN(-RESERVE_OPENING_A,-BZ90),
IF(BZ$16=YEAR_PROJECTLENGTH_A,-SUM($AA92:BY92),
IF(BZ$16=1,-BY92-RESERVE_OPENING_A,0))))</f>
        <v>0</v>
      </c>
      <c r="CA92" s="254">
        <f>IF(CA$16="",0,
IF(CA$16=0,MIN(-RESERVE_OPENING_A,-CA90),
IF(CA$16=YEAR_PROJECTLENGTH_A,-SUM($AA92:BZ92),
IF(CA$16=1,-BZ92-RESERVE_OPENING_A,0))))</f>
        <v>0</v>
      </c>
      <c r="CB92" s="254">
        <f>IF(CB$16="",0,
IF(CB$16=0,MIN(-RESERVE_OPENING_A,-CB90),
IF(CB$16=YEAR_PROJECTLENGTH_A,-SUM($AA92:CA92),
IF(CB$16=1,-CA92-RESERVE_OPENING_A,0))))</f>
        <v>0</v>
      </c>
      <c r="CC92" s="254">
        <f>IF(CC$16="",0,
IF(CC$16=0,MIN(-RESERVE_OPENING_A,-CC90),
IF(CC$16=YEAR_PROJECTLENGTH_A,-SUM($AA92:CB92),
IF(CC$16=1,-CB92-RESERVE_OPENING_A,0))))</f>
        <v>0</v>
      </c>
      <c r="CD92" s="254">
        <f>IF(CD$16="",0,
IF(CD$16=0,MIN(-RESERVE_OPENING_A,-CD90),
IF(CD$16=YEAR_PROJECTLENGTH_A,-SUM($AA92:CC92),
IF(CD$16=1,-CC92-RESERVE_OPENING_A,0))))</f>
        <v>0</v>
      </c>
      <c r="CE92" s="254">
        <f>IF(CE$16="",0,
IF(CE$16=0,MIN(-RESERVE_OPENING_A,-CE90),
IF(CE$16=YEAR_PROJECTLENGTH_A,-SUM($AA92:CD92),
IF(CE$16=1,-CD92-RESERVE_OPENING_A,0))))</f>
        <v>0</v>
      </c>
      <c r="CF92" s="254">
        <f>IF(CF$16="",0,
IF(CF$16=0,MIN(-RESERVE_OPENING_A,-CF90),
IF(CF$16=YEAR_PROJECTLENGTH_A,-SUM($AA92:CE92),
IF(CF$16=1,-CE92-RESERVE_OPENING_A,0))))</f>
        <v>0</v>
      </c>
      <c r="CG92" s="254">
        <f>IF(CG$16="",0,
IF(CG$16=0,MIN(-RESERVE_OPENING_A,-CG90),
IF(CG$16=YEAR_PROJECTLENGTH_A,-SUM($AA92:CF92),
IF(CG$16=1,-CF92-RESERVE_OPENING_A,0))))</f>
        <v>0</v>
      </c>
      <c r="CH92" s="254">
        <f>IF(CH$16="",0,
IF(CH$16=0,MIN(-RESERVE_OPENING_A,-CH90),
IF(CH$16=YEAR_PROJECTLENGTH_A,-SUM($AA92:CG92),
IF(CH$16=1,-CG92-RESERVE_OPENING_A,0))))</f>
        <v>0</v>
      </c>
      <c r="CI92" s="254">
        <f>IF(CI$16="",0,
IF(CI$16=0,MIN(-RESERVE_OPENING_A,-CI90),
IF(CI$16=YEAR_PROJECTLENGTH_A,-SUM($AA92:CH92),
IF(CI$16=1,-CH92-RESERVE_OPENING_A,0))))</f>
        <v>0</v>
      </c>
      <c r="CJ92" s="254">
        <f>IF(CJ$16="",0,
IF(CJ$16=0,MIN(-RESERVE_OPENING_A,-CJ90),
IF(CJ$16=YEAR_PROJECTLENGTH_A,-SUM($AA92:CI92),
IF(CJ$16=1,-CI92-RESERVE_OPENING_A,0))))</f>
        <v>0</v>
      </c>
      <c r="CK92" s="254">
        <f>IF(CK$16="",0,
IF(CK$16=0,MIN(-RESERVE_OPENING_A,-CK90),
IF(CK$16=YEAR_PROJECTLENGTH_A,-SUM($AA92:CJ92),
IF(CK$16=1,-CJ92-RESERVE_OPENING_A,0))))</f>
        <v>0</v>
      </c>
    </row>
    <row r="93" spans="1:89" ht="5.25" customHeight="1">
      <c r="B93" s="7"/>
      <c r="C93" s="7"/>
      <c r="D93" s="7"/>
      <c r="E93" s="7"/>
      <c r="F93" s="7"/>
      <c r="G93" s="7"/>
      <c r="H93" s="7"/>
      <c r="I93" s="7"/>
      <c r="J93" s="7"/>
      <c r="K93" s="7"/>
      <c r="L93" s="7"/>
      <c r="M93" s="7"/>
      <c r="N93" s="7"/>
      <c r="O93" s="7"/>
      <c r="P93" s="7"/>
      <c r="Q93" s="7"/>
      <c r="R93" s="68"/>
      <c r="S93" s="68"/>
      <c r="T93" s="88">
        <v>41</v>
      </c>
      <c r="U93" s="7"/>
      <c r="V93" s="38"/>
      <c r="W93" s="33"/>
      <c r="Y93" s="27"/>
      <c r="Z93" s="1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row>
    <row r="94" spans="1:89">
      <c r="A94" s="259" t="s">
        <v>66</v>
      </c>
      <c r="B94" s="29"/>
      <c r="C94" s="29"/>
      <c r="D94" s="29"/>
      <c r="E94" s="29"/>
      <c r="F94" s="29"/>
      <c r="G94" s="29"/>
      <c r="H94" s="29"/>
      <c r="I94" s="29"/>
      <c r="J94" s="29"/>
      <c r="K94" s="29"/>
      <c r="L94" s="29"/>
      <c r="M94" s="29"/>
      <c r="N94" s="29"/>
      <c r="O94" s="29"/>
      <c r="P94" s="29"/>
      <c r="Q94" s="29"/>
      <c r="R94" s="91"/>
      <c r="S94" s="91"/>
      <c r="T94" s="88">
        <v>51</v>
      </c>
      <c r="U94" s="29"/>
      <c r="V94" s="70" t="s">
        <v>1</v>
      </c>
      <c r="W94" s="29"/>
      <c r="X94" s="255">
        <f>SUM(AA94:CK94)</f>
        <v>2727152.991687682</v>
      </c>
      <c r="Z94" s="14"/>
      <c r="AA94" s="255">
        <f t="shared" ref="AA94:AF94" si="76">SUM(AA90:AA92)</f>
        <v>-2499999.99999665</v>
      </c>
      <c r="AB94" s="255">
        <f t="shared" si="76"/>
        <v>952025.06317649852</v>
      </c>
      <c r="AC94" s="255">
        <f t="shared" si="76"/>
        <v>1009773.2270406124</v>
      </c>
      <c r="AD94" s="255">
        <f t="shared" si="76"/>
        <v>1068590.5165560546</v>
      </c>
      <c r="AE94" s="255">
        <f t="shared" si="76"/>
        <v>1128495.7219395468</v>
      </c>
      <c r="AF94" s="255">
        <f t="shared" si="76"/>
        <v>1068268.4629716198</v>
      </c>
      <c r="AG94" s="255">
        <f t="shared" ref="AG94:CK94" si="77">SUM(AG90:AG92)</f>
        <v>0</v>
      </c>
      <c r="AH94" s="255">
        <f t="shared" si="77"/>
        <v>0</v>
      </c>
      <c r="AI94" s="255">
        <f t="shared" si="77"/>
        <v>0</v>
      </c>
      <c r="AJ94" s="255">
        <f t="shared" si="77"/>
        <v>0</v>
      </c>
      <c r="AK94" s="255">
        <f t="shared" si="77"/>
        <v>0</v>
      </c>
      <c r="AL94" s="255">
        <f t="shared" si="77"/>
        <v>0</v>
      </c>
      <c r="AM94" s="255">
        <f t="shared" si="77"/>
        <v>0</v>
      </c>
      <c r="AN94" s="255">
        <f t="shared" si="77"/>
        <v>0</v>
      </c>
      <c r="AO94" s="255">
        <f t="shared" si="77"/>
        <v>0</v>
      </c>
      <c r="AP94" s="255">
        <f t="shared" si="77"/>
        <v>0</v>
      </c>
      <c r="AQ94" s="255">
        <f t="shared" si="77"/>
        <v>0</v>
      </c>
      <c r="AR94" s="255">
        <f t="shared" si="77"/>
        <v>0</v>
      </c>
      <c r="AS94" s="255">
        <f t="shared" si="77"/>
        <v>0</v>
      </c>
      <c r="AT94" s="255">
        <f t="shared" si="77"/>
        <v>0</v>
      </c>
      <c r="AU94" s="255">
        <f t="shared" si="77"/>
        <v>1.7462298274040222E-10</v>
      </c>
      <c r="AV94" s="255">
        <f t="shared" si="77"/>
        <v>0</v>
      </c>
      <c r="AW94" s="255">
        <f t="shared" si="77"/>
        <v>0</v>
      </c>
      <c r="AX94" s="255">
        <f t="shared" si="77"/>
        <v>0</v>
      </c>
      <c r="AY94" s="255">
        <f t="shared" si="77"/>
        <v>0</v>
      </c>
      <c r="AZ94" s="255">
        <f t="shared" si="77"/>
        <v>0</v>
      </c>
      <c r="BA94" s="255">
        <f t="shared" si="77"/>
        <v>0</v>
      </c>
      <c r="BB94" s="255">
        <f t="shared" si="77"/>
        <v>0</v>
      </c>
      <c r="BC94" s="255">
        <f t="shared" si="77"/>
        <v>0</v>
      </c>
      <c r="BD94" s="255">
        <f t="shared" si="77"/>
        <v>0</v>
      </c>
      <c r="BE94" s="255">
        <f t="shared" si="77"/>
        <v>0</v>
      </c>
      <c r="BF94" s="255">
        <f t="shared" si="77"/>
        <v>0</v>
      </c>
      <c r="BG94" s="255">
        <f t="shared" si="77"/>
        <v>0</v>
      </c>
      <c r="BH94" s="255">
        <f t="shared" si="77"/>
        <v>0</v>
      </c>
      <c r="BI94" s="255">
        <f t="shared" si="77"/>
        <v>0</v>
      </c>
      <c r="BJ94" s="255">
        <f t="shared" si="77"/>
        <v>0</v>
      </c>
      <c r="BK94" s="255">
        <f t="shared" si="77"/>
        <v>0</v>
      </c>
      <c r="BL94" s="255">
        <f t="shared" si="77"/>
        <v>0</v>
      </c>
      <c r="BM94" s="255">
        <f t="shared" si="77"/>
        <v>0</v>
      </c>
      <c r="BN94" s="255">
        <f t="shared" si="77"/>
        <v>0</v>
      </c>
      <c r="BO94" s="255">
        <f t="shared" si="77"/>
        <v>0</v>
      </c>
      <c r="BP94" s="255">
        <f t="shared" si="77"/>
        <v>0</v>
      </c>
      <c r="BQ94" s="255">
        <f t="shared" si="77"/>
        <v>0</v>
      </c>
      <c r="BR94" s="255">
        <f t="shared" si="77"/>
        <v>0</v>
      </c>
      <c r="BS94" s="255">
        <f t="shared" si="77"/>
        <v>0</v>
      </c>
      <c r="BT94" s="255">
        <f t="shared" si="77"/>
        <v>0</v>
      </c>
      <c r="BU94" s="255">
        <f t="shared" si="77"/>
        <v>0</v>
      </c>
      <c r="BV94" s="255">
        <f t="shared" si="77"/>
        <v>0</v>
      </c>
      <c r="BW94" s="255">
        <f t="shared" si="77"/>
        <v>0</v>
      </c>
      <c r="BX94" s="255">
        <f t="shared" si="77"/>
        <v>0</v>
      </c>
      <c r="BY94" s="255">
        <f t="shared" si="77"/>
        <v>0</v>
      </c>
      <c r="BZ94" s="255">
        <f t="shared" si="77"/>
        <v>0</v>
      </c>
      <c r="CA94" s="255">
        <f t="shared" si="77"/>
        <v>0</v>
      </c>
      <c r="CB94" s="255">
        <f t="shared" si="77"/>
        <v>0</v>
      </c>
      <c r="CC94" s="255">
        <f t="shared" si="77"/>
        <v>0</v>
      </c>
      <c r="CD94" s="255">
        <f t="shared" si="77"/>
        <v>0</v>
      </c>
      <c r="CE94" s="255">
        <f t="shared" si="77"/>
        <v>0</v>
      </c>
      <c r="CF94" s="255">
        <f t="shared" si="77"/>
        <v>0</v>
      </c>
      <c r="CG94" s="255">
        <f t="shared" si="77"/>
        <v>0</v>
      </c>
      <c r="CH94" s="255">
        <f t="shared" si="77"/>
        <v>0</v>
      </c>
      <c r="CI94" s="255">
        <f t="shared" si="77"/>
        <v>0</v>
      </c>
      <c r="CJ94" s="255">
        <f t="shared" si="77"/>
        <v>0</v>
      </c>
      <c r="CK94" s="255">
        <f t="shared" si="77"/>
        <v>0</v>
      </c>
    </row>
    <row r="95" spans="1:89">
      <c r="A95" s="259" t="s">
        <v>139</v>
      </c>
      <c r="B95" s="29"/>
      <c r="C95" s="29"/>
      <c r="D95" s="29"/>
      <c r="E95" s="29"/>
      <c r="F95" s="29"/>
      <c r="G95" s="29"/>
      <c r="H95" s="29"/>
      <c r="I95" s="29"/>
      <c r="J95" s="29"/>
      <c r="K95" s="29"/>
      <c r="L95" s="29"/>
      <c r="M95" s="29"/>
      <c r="N95" s="29"/>
      <c r="O95" s="29"/>
      <c r="P95" s="29"/>
      <c r="Q95" s="29"/>
      <c r="R95" s="91"/>
      <c r="S95" s="91"/>
      <c r="T95" s="88"/>
      <c r="U95" s="29"/>
      <c r="V95" s="70" t="s">
        <v>1</v>
      </c>
      <c r="W95" s="29"/>
      <c r="X95" s="255">
        <f>SUM(AA95:CK95)</f>
        <v>2727152.991687682</v>
      </c>
      <c r="Z95" s="14"/>
      <c r="AA95" s="255">
        <f>IF(AA$19=HLOOKUP(YEAR_FUNDLENGTH,FUND_DATES,4,FALSE),XNPV(DISCOUNTRATE_A,AA$94:$CK$94,AA$18:$CK$18),
IF(AA19&gt;HLOOKUP(YEAR_FUNDLENGTH,FUND_DATES,4,FALSE),0,AA$94))</f>
        <v>-2499999.99999665</v>
      </c>
      <c r="AB95" s="255">
        <f>IF(AB$19=HLOOKUP(YEAR_FUNDLENGTH,FUND_DATES,4,FALSE),XNPV(DISCOUNTRATE_A,AB$94:$CK$94,AB$18:$CK$18),
IF(AB19&gt;HLOOKUP(YEAR_FUNDLENGTH,FUND_DATES,4,FALSE),0,AB$94))</f>
        <v>952025.06317649852</v>
      </c>
      <c r="AC95" s="255">
        <f>IF(AC$19=HLOOKUP(YEAR_FUNDLENGTH,FUND_DATES,4,FALSE),XNPV(DISCOUNTRATE_A,AC$94:$CK$94,AC$18:$CK$18),
IF(AC19&gt;HLOOKUP(YEAR_FUNDLENGTH,FUND_DATES,4,FALSE),0,AC$94))</f>
        <v>1009773.2270406124</v>
      </c>
      <c r="AD95" s="255">
        <f>IF(AD$19=HLOOKUP(YEAR_FUNDLENGTH,FUND_DATES,4,FALSE),XNPV(DISCOUNTRATE_A,AD$94:$CK$94,AD$18:$CK$18),
IF(AD19&gt;HLOOKUP(YEAR_FUNDLENGTH,FUND_DATES,4,FALSE),0,AD$94))</f>
        <v>1068590.5165560546</v>
      </c>
      <c r="AE95" s="255">
        <f>IF(AE$19=HLOOKUP(YEAR_FUNDLENGTH,FUND_DATES,4,FALSE),XNPV(DISCOUNTRATE_A,AE$94:$CK$94,AE$18:$CK$18),
IF(AE19&gt;HLOOKUP(YEAR_FUNDLENGTH,FUND_DATES,4,FALSE),0,AE$94))</f>
        <v>1128495.7219395468</v>
      </c>
      <c r="AF95" s="255">
        <f>IF(AF$19=HLOOKUP(YEAR_FUNDLENGTH,FUND_DATES,4,FALSE),XNPV(DISCOUNTRATE_A,AF$94:$CK$94,AF$18:$CK$18),
IF(AF19&gt;HLOOKUP(YEAR_FUNDLENGTH,FUND_DATES,4,FALSE),0,AF$94))</f>
        <v>1068268.4629716198</v>
      </c>
      <c r="AG95" s="255">
        <f>IF(AG$19=HLOOKUP(YEAR_FUNDLENGTH,FUND_DATES,4,FALSE),XNPV(DISCOUNTRATE_A,AG$94:$CK$94,AG$18:$CK$18),
IF(AG19&gt;HLOOKUP(YEAR_FUNDLENGTH,FUND_DATES,4,FALSE),0,AG$94))</f>
        <v>0</v>
      </c>
      <c r="AH95" s="255">
        <f>IF(AH$19=HLOOKUP(YEAR_FUNDLENGTH,FUND_DATES,4,FALSE),XNPV(DISCOUNTRATE_A,AH$94:$CK$94,AH$18:$CK$18),
IF(AH19&gt;HLOOKUP(YEAR_FUNDLENGTH,FUND_DATES,4,FALSE),0,AH$94))</f>
        <v>0</v>
      </c>
      <c r="AI95" s="255">
        <f>IF(AI$19=HLOOKUP(YEAR_FUNDLENGTH,FUND_DATES,4,FALSE),XNPV(DISCOUNTRATE_A,AI$94:$CK$94,AI$18:$CK$18),
IF(AI19&gt;HLOOKUP(YEAR_FUNDLENGTH,FUND_DATES,4,FALSE),0,AI$94))</f>
        <v>0</v>
      </c>
      <c r="AJ95" s="255">
        <f>IF(AJ$19=HLOOKUP(YEAR_FUNDLENGTH,FUND_DATES,4,FALSE),XNPV(DISCOUNTRATE_A,AJ$94:$CK$94,AJ$18:$CK$18),
IF(AJ19&gt;HLOOKUP(YEAR_FUNDLENGTH,FUND_DATES,4,FALSE),0,AJ$94))</f>
        <v>0</v>
      </c>
      <c r="AK95" s="255">
        <f>IF(AK$19=HLOOKUP(YEAR_FUNDLENGTH,FUND_DATES,4,FALSE),XNPV(DISCOUNTRATE_A,AK$94:$CK$94,AK$18:$CK$18),
IF(AK19&gt;HLOOKUP(YEAR_FUNDLENGTH,FUND_DATES,4,FALSE),0,AK$94))</f>
        <v>0</v>
      </c>
      <c r="AL95" s="255">
        <f>IF(AL$19=HLOOKUP(YEAR_FUNDLENGTH,FUND_DATES,4,FALSE),XNPV(DISCOUNTRATE_A,AL$94:$CK$94,AL$18:$CK$18),
IF(AL19&gt;HLOOKUP(YEAR_FUNDLENGTH,FUND_DATES,4,FALSE),0,AL$94))</f>
        <v>0</v>
      </c>
      <c r="AM95" s="255">
        <f>IF(AM$19=HLOOKUP(YEAR_FUNDLENGTH,FUND_DATES,4,FALSE),XNPV(DISCOUNTRATE_A,AM$94:$CK$94,AM$18:$CK$18),
IF(AM19&gt;HLOOKUP(YEAR_FUNDLENGTH,FUND_DATES,4,FALSE),0,AM$94))</f>
        <v>0</v>
      </c>
      <c r="AN95" s="255">
        <f>IF(AN$19=HLOOKUP(YEAR_FUNDLENGTH,FUND_DATES,4,FALSE),XNPV(DISCOUNTRATE_A,AN$94:$CK$94,AN$18:$CK$18),
IF(AN19&gt;HLOOKUP(YEAR_FUNDLENGTH,FUND_DATES,4,FALSE),0,AN$94))</f>
        <v>0</v>
      </c>
      <c r="AO95" s="255">
        <f>IF(AO$19=HLOOKUP(YEAR_FUNDLENGTH,FUND_DATES,4,FALSE),XNPV(DISCOUNTRATE_A,AO$94:$CK$94,AO$18:$CK$18),
IF(AO19&gt;HLOOKUP(YEAR_FUNDLENGTH,FUND_DATES,4,FALSE),0,AO$94))</f>
        <v>0</v>
      </c>
      <c r="AP95" s="255">
        <f>IF(AP$19=HLOOKUP(YEAR_FUNDLENGTH,FUND_DATES,4,FALSE),XNPV(DISCOUNTRATE_A,AP$94:$CK$94,AP$18:$CK$18),
IF(AP19&gt;HLOOKUP(YEAR_FUNDLENGTH,FUND_DATES,4,FALSE),0,AP$94))</f>
        <v>0</v>
      </c>
      <c r="AQ95" s="255">
        <f>IF(AQ$19=HLOOKUP(YEAR_FUNDLENGTH,FUND_DATES,4,FALSE),XNPV(DISCOUNTRATE_A,AQ$94:$CK$94,AQ$18:$CK$18),
IF(AQ19&gt;HLOOKUP(YEAR_FUNDLENGTH,FUND_DATES,4,FALSE),0,AQ$94))</f>
        <v>0</v>
      </c>
      <c r="AR95" s="255">
        <f>IF(AR$19=HLOOKUP(YEAR_FUNDLENGTH,FUND_DATES,4,FALSE),XNPV(DISCOUNTRATE_A,AR$94:$CK$94,AR$18:$CK$18),
IF(AR19&gt;HLOOKUP(YEAR_FUNDLENGTH,FUND_DATES,4,FALSE),0,AR$94))</f>
        <v>0</v>
      </c>
      <c r="AS95" s="255">
        <f>IF(AS$19=HLOOKUP(YEAR_FUNDLENGTH,FUND_DATES,4,FALSE),XNPV(DISCOUNTRATE_A,AS$94:$CK$94,AS$18:$CK$18),
IF(AS19&gt;HLOOKUP(YEAR_FUNDLENGTH,FUND_DATES,4,FALSE),0,AS$94))</f>
        <v>0</v>
      </c>
      <c r="AT95" s="255">
        <f>IF(AT$19=HLOOKUP(YEAR_FUNDLENGTH,FUND_DATES,4,FALSE),XNPV(DISCOUNTRATE_A,AT$94:$CK$94,AT$18:$CK$18),
IF(AT19&gt;HLOOKUP(YEAR_FUNDLENGTH,FUND_DATES,4,FALSE),0,AT$94))</f>
        <v>0</v>
      </c>
      <c r="AU95" s="255">
        <f>IF(AU$19=HLOOKUP(YEAR_FUNDLENGTH,FUND_DATES,4,FALSE),XNPV(DISCOUNTRATE_A,AU$94:$CK$94,AU$18:$CK$18),
IF(AU19&gt;HLOOKUP(YEAR_FUNDLENGTH,FUND_DATES,4,FALSE),0,AU$94))</f>
        <v>0</v>
      </c>
      <c r="AV95" s="255">
        <f>IF(AV$19=HLOOKUP(YEAR_FUNDLENGTH,FUND_DATES,4,FALSE),XNPV(DISCOUNTRATE_A,AV$94:$CK$94,AV$18:$CK$18),
IF(AV19&gt;HLOOKUP(YEAR_FUNDLENGTH,FUND_DATES,4,FALSE),0,AV$94))</f>
        <v>0</v>
      </c>
      <c r="AW95" s="255">
        <f>IF(AW$19=HLOOKUP(YEAR_FUNDLENGTH,FUND_DATES,4,FALSE),XNPV(DISCOUNTRATE_A,AW$94:$CK$94,AW$18:$CK$18),
IF(AW19&gt;HLOOKUP(YEAR_FUNDLENGTH,FUND_DATES,4,FALSE),0,AW$94))</f>
        <v>0</v>
      </c>
      <c r="AX95" s="255">
        <f>IF(AX$19=HLOOKUP(YEAR_FUNDLENGTH,FUND_DATES,4,FALSE),XNPV(DISCOUNTRATE_A,AX$94:$CK$94,AX$18:$CK$18),
IF(AX19&gt;HLOOKUP(YEAR_FUNDLENGTH,FUND_DATES,4,FALSE),0,AX$94))</f>
        <v>0</v>
      </c>
      <c r="AY95" s="255">
        <f>IF(AY$19=HLOOKUP(YEAR_FUNDLENGTH,FUND_DATES,4,FALSE),XNPV(DISCOUNTRATE_A,AY$94:$CK$94,AY$18:$CK$18),
IF(AY19&gt;HLOOKUP(YEAR_FUNDLENGTH,FUND_DATES,4,FALSE),0,AY$94))</f>
        <v>0</v>
      </c>
      <c r="AZ95" s="255">
        <f>IF(AZ$19=HLOOKUP(YEAR_FUNDLENGTH,FUND_DATES,4,FALSE),XNPV(DISCOUNTRATE_A,AZ$94:$CK$94,AZ$18:$CK$18),
IF(AZ19&gt;HLOOKUP(YEAR_FUNDLENGTH,FUND_DATES,4,FALSE),0,AZ$94))</f>
        <v>0</v>
      </c>
      <c r="BA95" s="255">
        <f>IF(BA$19=HLOOKUP(YEAR_FUNDLENGTH,FUND_DATES,4,FALSE),XNPV(DISCOUNTRATE_A,BA$94:$CK$94,BA$18:$CK$18),
IF(BA19&gt;HLOOKUP(YEAR_FUNDLENGTH,FUND_DATES,4,FALSE),0,BA$94))</f>
        <v>0</v>
      </c>
      <c r="BB95" s="255">
        <f>IF(BB$19=HLOOKUP(YEAR_FUNDLENGTH,FUND_DATES,4,FALSE),XNPV(DISCOUNTRATE_A,BB$94:$CK$94,BB$18:$CK$18),
IF(BB19&gt;HLOOKUP(YEAR_FUNDLENGTH,FUND_DATES,4,FALSE),0,BB$94))</f>
        <v>0</v>
      </c>
      <c r="BC95" s="255">
        <f>IF(BC$19=HLOOKUP(YEAR_FUNDLENGTH,FUND_DATES,4,FALSE),XNPV(DISCOUNTRATE_A,BC$94:$CK$94,BC$18:$CK$18),
IF(BC19&gt;HLOOKUP(YEAR_FUNDLENGTH,FUND_DATES,4,FALSE),0,BC$94))</f>
        <v>0</v>
      </c>
      <c r="BD95" s="255">
        <f>IF(BD$19=HLOOKUP(YEAR_FUNDLENGTH,FUND_DATES,4,FALSE),XNPV(DISCOUNTRATE_A,BD$94:$CK$94,BD$18:$CK$18),
IF(BD19&gt;HLOOKUP(YEAR_FUNDLENGTH,FUND_DATES,4,FALSE),0,BD$94))</f>
        <v>0</v>
      </c>
      <c r="BE95" s="255">
        <f>IF(BE$19=HLOOKUP(YEAR_FUNDLENGTH,FUND_DATES,4,FALSE),XNPV(DISCOUNTRATE_A,BE$94:$CK$94,BE$18:$CK$18),
IF(BE19&gt;HLOOKUP(YEAR_FUNDLENGTH,FUND_DATES,4,FALSE),0,BE$94))</f>
        <v>0</v>
      </c>
      <c r="BF95" s="255">
        <f>IF(BF$19=HLOOKUP(YEAR_FUNDLENGTH,FUND_DATES,4,FALSE),XNPV(DISCOUNTRATE_A,BF$94:$CK$94,BF$18:$CK$18),
IF(BF19&gt;HLOOKUP(YEAR_FUNDLENGTH,FUND_DATES,4,FALSE),0,BF$94))</f>
        <v>0</v>
      </c>
      <c r="BG95" s="255">
        <f>IF(BG$19=HLOOKUP(YEAR_FUNDLENGTH,FUND_DATES,4,FALSE),XNPV(DISCOUNTRATE_A,BG$94:$CK$94,BG$18:$CK$18),
IF(BG19&gt;HLOOKUP(YEAR_FUNDLENGTH,FUND_DATES,4,FALSE),0,BG$94))</f>
        <v>0</v>
      </c>
      <c r="BH95" s="255">
        <f>IF(BH$19=HLOOKUP(YEAR_FUNDLENGTH,FUND_DATES,4,FALSE),XNPV(DISCOUNTRATE_A,BH$94:$CK$94,BH$18:$CK$18),
IF(BH19&gt;HLOOKUP(YEAR_FUNDLENGTH,FUND_DATES,4,FALSE),0,BH$94))</f>
        <v>0</v>
      </c>
      <c r="BI95" s="255">
        <f>IF(BI$19=HLOOKUP(YEAR_FUNDLENGTH,FUND_DATES,4,FALSE),XNPV(DISCOUNTRATE_A,BI$94:$CK$94,BI$18:$CK$18),
IF(BI19&gt;HLOOKUP(YEAR_FUNDLENGTH,FUND_DATES,4,FALSE),0,BI$94))</f>
        <v>0</v>
      </c>
      <c r="BJ95" s="255">
        <f>IF(BJ$19=HLOOKUP(YEAR_FUNDLENGTH,FUND_DATES,4,FALSE),XNPV(DISCOUNTRATE_A,BJ$94:$CK$94,BJ$18:$CK$18),
IF(BJ19&gt;HLOOKUP(YEAR_FUNDLENGTH,FUND_DATES,4,FALSE),0,BJ$94))</f>
        <v>0</v>
      </c>
      <c r="BK95" s="255">
        <f>IF(BK$19=HLOOKUP(YEAR_FUNDLENGTH,FUND_DATES,4,FALSE),XNPV(DISCOUNTRATE_A,BK$94:$CK$94,BK$18:$CK$18),
IF(BK19&gt;HLOOKUP(YEAR_FUNDLENGTH,FUND_DATES,4,FALSE),0,BK$94))</f>
        <v>0</v>
      </c>
      <c r="BL95" s="255">
        <f>IF(BL$19=HLOOKUP(YEAR_FUNDLENGTH,FUND_DATES,4,FALSE),XNPV(DISCOUNTRATE_A,BL$94:$CK$94,BL$18:$CK$18),
IF(BL19&gt;HLOOKUP(YEAR_FUNDLENGTH,FUND_DATES,4,FALSE),0,BL$94))</f>
        <v>0</v>
      </c>
      <c r="BM95" s="255">
        <f>IF(BM$19=HLOOKUP(YEAR_FUNDLENGTH,FUND_DATES,4,FALSE),XNPV(DISCOUNTRATE_A,BM$94:$CK$94,BM$18:$CK$18),
IF(BM19&gt;HLOOKUP(YEAR_FUNDLENGTH,FUND_DATES,4,FALSE),0,BM$94))</f>
        <v>0</v>
      </c>
      <c r="BN95" s="255">
        <f>IF(BN$19=HLOOKUP(YEAR_FUNDLENGTH,FUND_DATES,4,FALSE),XNPV(DISCOUNTRATE_A,BN$94:$CK$94,BN$18:$CK$18),
IF(BN19&gt;HLOOKUP(YEAR_FUNDLENGTH,FUND_DATES,4,FALSE),0,BN$94))</f>
        <v>0</v>
      </c>
      <c r="BO95" s="255">
        <f>IF(BO$19=HLOOKUP(YEAR_FUNDLENGTH,FUND_DATES,4,FALSE),XNPV(DISCOUNTRATE_A,BO$94:$CK$94,BO$18:$CK$18),
IF(BO19&gt;HLOOKUP(YEAR_FUNDLENGTH,FUND_DATES,4,FALSE),0,BO$94))</f>
        <v>0</v>
      </c>
      <c r="BP95" s="255">
        <f>IF(BP$19=HLOOKUP(YEAR_FUNDLENGTH,FUND_DATES,4,FALSE),XNPV(DISCOUNTRATE_A,BP$94:$CK$94,BP$18:$CK$18),
IF(BP19&gt;HLOOKUP(YEAR_FUNDLENGTH,FUND_DATES,4,FALSE),0,BP$94))</f>
        <v>0</v>
      </c>
      <c r="BQ95" s="255">
        <f>IF(BQ$19=HLOOKUP(YEAR_FUNDLENGTH,FUND_DATES,4,FALSE),XNPV(DISCOUNTRATE_A,BQ$94:$CK$94,BQ$18:$CK$18),
IF(BQ19&gt;HLOOKUP(YEAR_FUNDLENGTH,FUND_DATES,4,FALSE),0,BQ$94))</f>
        <v>0</v>
      </c>
      <c r="BR95" s="255">
        <f>IF(BR$19=HLOOKUP(YEAR_FUNDLENGTH,FUND_DATES,4,FALSE),XNPV(DISCOUNTRATE_A,BR$94:$CK$94,BR$18:$CK$18),
IF(BR19&gt;HLOOKUP(YEAR_FUNDLENGTH,FUND_DATES,4,FALSE),0,BR$94))</f>
        <v>0</v>
      </c>
      <c r="BS95" s="255">
        <f>IF(BS$19=HLOOKUP(YEAR_FUNDLENGTH,FUND_DATES,4,FALSE),XNPV(DISCOUNTRATE_A,BS$94:$CK$94,BS$18:$CK$18),
IF(BS19&gt;HLOOKUP(YEAR_FUNDLENGTH,FUND_DATES,4,FALSE),0,BS$94))</f>
        <v>0</v>
      </c>
      <c r="BT95" s="255">
        <f>IF(BT$19=HLOOKUP(YEAR_FUNDLENGTH,FUND_DATES,4,FALSE),XNPV(DISCOUNTRATE_A,BT$94:$CK$94,BT$18:$CK$18),
IF(BT19&gt;HLOOKUP(YEAR_FUNDLENGTH,FUND_DATES,4,FALSE),0,BT$94))</f>
        <v>0</v>
      </c>
      <c r="BU95" s="255">
        <f>IF(BU$19=HLOOKUP(YEAR_FUNDLENGTH,FUND_DATES,4,FALSE),XNPV(DISCOUNTRATE_A,BU$94:$CK$94,BU$18:$CK$18),
IF(BU19&gt;HLOOKUP(YEAR_FUNDLENGTH,FUND_DATES,4,FALSE),0,BU$94))</f>
        <v>0</v>
      </c>
      <c r="BV95" s="255">
        <f>IF(BV$19=HLOOKUP(YEAR_FUNDLENGTH,FUND_DATES,4,FALSE),XNPV(DISCOUNTRATE_A,BV$94:$CK$94,BV$18:$CK$18),
IF(BV19&gt;HLOOKUP(YEAR_FUNDLENGTH,FUND_DATES,4,FALSE),0,BV$94))</f>
        <v>0</v>
      </c>
      <c r="BW95" s="255">
        <f>IF(BW$19=HLOOKUP(YEAR_FUNDLENGTH,FUND_DATES,4,FALSE),XNPV(DISCOUNTRATE_A,BW$94:$CK$94,BW$18:$CK$18),
IF(BW19&gt;HLOOKUP(YEAR_FUNDLENGTH,FUND_DATES,4,FALSE),0,BW$94))</f>
        <v>0</v>
      </c>
      <c r="BX95" s="255">
        <f>IF(BX$19=HLOOKUP(YEAR_FUNDLENGTH,FUND_DATES,4,FALSE),XNPV(DISCOUNTRATE_A,BX$94:$CK$94,BX$18:$CK$18),
IF(BX19&gt;HLOOKUP(YEAR_FUNDLENGTH,FUND_DATES,4,FALSE),0,BX$94))</f>
        <v>0</v>
      </c>
      <c r="BY95" s="255">
        <f>IF(BY$19=HLOOKUP(YEAR_FUNDLENGTH,FUND_DATES,4,FALSE),XNPV(DISCOUNTRATE_A,BY$94:$CK$94,BY$18:$CK$18),
IF(BY19&gt;HLOOKUP(YEAR_FUNDLENGTH,FUND_DATES,4,FALSE),0,BY$94))</f>
        <v>0</v>
      </c>
      <c r="BZ95" s="255">
        <f>IF(BZ$19=HLOOKUP(YEAR_FUNDLENGTH,FUND_DATES,4,FALSE),XNPV(DISCOUNTRATE_A,BZ$94:$CK$94,BZ$18:$CK$18),
IF(BZ19&gt;HLOOKUP(YEAR_FUNDLENGTH,FUND_DATES,4,FALSE),0,BZ$94))</f>
        <v>0</v>
      </c>
      <c r="CA95" s="255">
        <f>IF(CA$19=HLOOKUP(YEAR_FUNDLENGTH,FUND_DATES,4,FALSE),XNPV(DISCOUNTRATE_A,CA$94:$CK$94,CA$18:$CK$18),
IF(CA19&gt;HLOOKUP(YEAR_FUNDLENGTH,FUND_DATES,4,FALSE),0,CA$94))</f>
        <v>0</v>
      </c>
      <c r="CB95" s="255">
        <f>IF(CB$19=HLOOKUP(YEAR_FUNDLENGTH,FUND_DATES,4,FALSE),XNPV(DISCOUNTRATE_A,CB$94:$CK$94,CB$18:$CK$18),
IF(CB19&gt;HLOOKUP(YEAR_FUNDLENGTH,FUND_DATES,4,FALSE),0,CB$94))</f>
        <v>0</v>
      </c>
      <c r="CC95" s="255">
        <f>IF(CC$19=HLOOKUP(YEAR_FUNDLENGTH,FUND_DATES,4,FALSE),XNPV(DISCOUNTRATE_A,CC$94:$CK$94,CC$18:$CK$18),
IF(CC19&gt;HLOOKUP(YEAR_FUNDLENGTH,FUND_DATES,4,FALSE),0,CC$94))</f>
        <v>0</v>
      </c>
      <c r="CD95" s="255">
        <f>IF(CD$19=HLOOKUP(YEAR_FUNDLENGTH,FUND_DATES,4,FALSE),XNPV(DISCOUNTRATE_A,CD$94:$CK$94,CD$18:$CK$18),
IF(CD19&gt;HLOOKUP(YEAR_FUNDLENGTH,FUND_DATES,4,FALSE),0,CD$94))</f>
        <v>0</v>
      </c>
      <c r="CE95" s="255">
        <f>IF(CE$19=HLOOKUP(YEAR_FUNDLENGTH,FUND_DATES,4,FALSE),XNPV(DISCOUNTRATE_A,CE$94:$CK$94,CE$18:$CK$18),
IF(CE19&gt;HLOOKUP(YEAR_FUNDLENGTH,FUND_DATES,4,FALSE),0,CE$94))</f>
        <v>0</v>
      </c>
      <c r="CF95" s="255">
        <f>IF(CF$19=HLOOKUP(YEAR_FUNDLENGTH,FUND_DATES,4,FALSE),XNPV(DISCOUNTRATE_A,CF$94:$CK$94,CF$18:$CK$18),
IF(CF19&gt;HLOOKUP(YEAR_FUNDLENGTH,FUND_DATES,4,FALSE),0,CF$94))</f>
        <v>0</v>
      </c>
      <c r="CG95" s="255">
        <f>IF(CG$19=HLOOKUP(YEAR_FUNDLENGTH,FUND_DATES,4,FALSE),XNPV(DISCOUNTRATE_A,CG$94:$CK$94,CG$18:$CK$18),
IF(CG19&gt;HLOOKUP(YEAR_FUNDLENGTH,FUND_DATES,4,FALSE),0,CG$94))</f>
        <v>0</v>
      </c>
      <c r="CH95" s="255">
        <f>IF(CH$19=HLOOKUP(YEAR_FUNDLENGTH,FUND_DATES,4,FALSE),XNPV(DISCOUNTRATE_A,CH$94:$CK$94,CH$18:$CK$18),
IF(CH19&gt;HLOOKUP(YEAR_FUNDLENGTH,FUND_DATES,4,FALSE),0,CH$94))</f>
        <v>0</v>
      </c>
      <c r="CI95" s="255">
        <f>IF(CI$19=HLOOKUP(YEAR_FUNDLENGTH,FUND_DATES,4,FALSE),XNPV(DISCOUNTRATE_A,CI$94:$CK$94,CI$18:$CK$18),
IF(CI19&gt;HLOOKUP(YEAR_FUNDLENGTH,FUND_DATES,4,FALSE),0,CI$94))</f>
        <v>0</v>
      </c>
      <c r="CJ95" s="255">
        <f>IF(CJ$19=HLOOKUP(YEAR_FUNDLENGTH,FUND_DATES,4,FALSE),XNPV(DISCOUNTRATE_A,CJ$94:$CK$94,CJ$18:$CK$18),
IF(CJ19&gt;HLOOKUP(YEAR_FUNDLENGTH,FUND_DATES,4,FALSE),0,CJ$94))</f>
        <v>0</v>
      </c>
      <c r="CK95" s="255">
        <f>IF(CK$19=HLOOKUP(YEAR_FUNDLENGTH,FUND_DATES,4,FALSE),XNPV(DISCOUNTRATE_A,CK$94:$CK$94,CK$18:$CK$18),
IF(CK19&gt;HLOOKUP(YEAR_FUNDLENGTH,FUND_DATES,4,FALSE),0,CK$94))</f>
        <v>0</v>
      </c>
    </row>
    <row r="96" spans="1:89" s="112" customFormat="1">
      <c r="A96" s="131" t="s">
        <v>10</v>
      </c>
      <c r="B96" s="131"/>
      <c r="C96" s="131"/>
      <c r="D96" s="131"/>
      <c r="E96" s="131"/>
      <c r="F96" s="131"/>
      <c r="G96" s="131"/>
      <c r="H96" s="131"/>
      <c r="I96" s="131"/>
      <c r="J96" s="131"/>
      <c r="K96" s="131"/>
      <c r="L96" s="131"/>
      <c r="M96" s="131"/>
      <c r="N96" s="131"/>
      <c r="O96" s="131"/>
      <c r="P96" s="131"/>
      <c r="Q96" s="131"/>
      <c r="R96" s="129"/>
      <c r="S96" s="129"/>
      <c r="T96" s="129">
        <v>52</v>
      </c>
      <c r="U96" s="131"/>
      <c r="V96" s="132" t="s">
        <v>1</v>
      </c>
      <c r="W96" s="131"/>
      <c r="X96" s="139"/>
      <c r="Y96" s="136"/>
      <c r="Z96" s="137"/>
      <c r="AA96" s="325">
        <f t="shared" ref="AA96:BF96" si="78">IF(AA$16="",0,
IF(AA$16=0,-AA94,Z96-AA94)
)</f>
        <v>2499999.99999665</v>
      </c>
      <c r="AB96" s="325">
        <f t="shared" si="78"/>
        <v>1547974.9368201515</v>
      </c>
      <c r="AC96" s="325">
        <f t="shared" si="78"/>
        <v>538201.70977953915</v>
      </c>
      <c r="AD96" s="325">
        <f t="shared" si="78"/>
        <v>-530388.80677651544</v>
      </c>
      <c r="AE96" s="325">
        <f t="shared" si="78"/>
        <v>-1658884.5287160622</v>
      </c>
      <c r="AF96" s="325">
        <f t="shared" si="78"/>
        <v>-2727152.991687682</v>
      </c>
      <c r="AG96" s="325">
        <f t="shared" si="78"/>
        <v>0</v>
      </c>
      <c r="AH96" s="325">
        <f t="shared" si="78"/>
        <v>0</v>
      </c>
      <c r="AI96" s="325">
        <f t="shared" si="78"/>
        <v>0</v>
      </c>
      <c r="AJ96" s="325">
        <f t="shared" si="78"/>
        <v>0</v>
      </c>
      <c r="AK96" s="325">
        <f t="shared" si="78"/>
        <v>0</v>
      </c>
      <c r="AL96" s="325">
        <f t="shared" si="78"/>
        <v>0</v>
      </c>
      <c r="AM96" s="325">
        <f t="shared" si="78"/>
        <v>0</v>
      </c>
      <c r="AN96" s="325">
        <f t="shared" si="78"/>
        <v>0</v>
      </c>
      <c r="AO96" s="325">
        <f t="shared" si="78"/>
        <v>0</v>
      </c>
      <c r="AP96" s="325">
        <f t="shared" si="78"/>
        <v>0</v>
      </c>
      <c r="AQ96" s="325">
        <f t="shared" si="78"/>
        <v>0</v>
      </c>
      <c r="AR96" s="325">
        <f t="shared" si="78"/>
        <v>0</v>
      </c>
      <c r="AS96" s="325">
        <f t="shared" si="78"/>
        <v>0</v>
      </c>
      <c r="AT96" s="325">
        <f t="shared" si="78"/>
        <v>0</v>
      </c>
      <c r="AU96" s="325">
        <f t="shared" si="78"/>
        <v>0</v>
      </c>
      <c r="AV96" s="325">
        <f t="shared" si="78"/>
        <v>0</v>
      </c>
      <c r="AW96" s="325">
        <f t="shared" si="78"/>
        <v>0</v>
      </c>
      <c r="AX96" s="325">
        <f t="shared" si="78"/>
        <v>0</v>
      </c>
      <c r="AY96" s="325">
        <f t="shared" si="78"/>
        <v>0</v>
      </c>
      <c r="AZ96" s="325">
        <f t="shared" si="78"/>
        <v>0</v>
      </c>
      <c r="BA96" s="325">
        <f t="shared" si="78"/>
        <v>0</v>
      </c>
      <c r="BB96" s="325">
        <f t="shared" si="78"/>
        <v>0</v>
      </c>
      <c r="BC96" s="325">
        <f t="shared" si="78"/>
        <v>0</v>
      </c>
      <c r="BD96" s="325">
        <f t="shared" si="78"/>
        <v>0</v>
      </c>
      <c r="BE96" s="325">
        <f t="shared" si="78"/>
        <v>0</v>
      </c>
      <c r="BF96" s="325">
        <f t="shared" si="78"/>
        <v>0</v>
      </c>
      <c r="BG96" s="325">
        <f t="shared" ref="BG96:CK96" si="79">IF(BG$16="",0,
IF(BG$16=0,-BG94,BF96-BG94)
)</f>
        <v>0</v>
      </c>
      <c r="BH96" s="325">
        <f t="shared" si="79"/>
        <v>0</v>
      </c>
      <c r="BI96" s="325">
        <f t="shared" si="79"/>
        <v>0</v>
      </c>
      <c r="BJ96" s="325">
        <f t="shared" si="79"/>
        <v>0</v>
      </c>
      <c r="BK96" s="325">
        <f t="shared" si="79"/>
        <v>0</v>
      </c>
      <c r="BL96" s="325">
        <f t="shared" si="79"/>
        <v>0</v>
      </c>
      <c r="BM96" s="325">
        <f t="shared" si="79"/>
        <v>0</v>
      </c>
      <c r="BN96" s="325">
        <f t="shared" si="79"/>
        <v>0</v>
      </c>
      <c r="BO96" s="325">
        <f t="shared" si="79"/>
        <v>0</v>
      </c>
      <c r="BP96" s="325">
        <f t="shared" si="79"/>
        <v>0</v>
      </c>
      <c r="BQ96" s="325">
        <f t="shared" si="79"/>
        <v>0</v>
      </c>
      <c r="BR96" s="325">
        <f t="shared" si="79"/>
        <v>0</v>
      </c>
      <c r="BS96" s="325">
        <f t="shared" si="79"/>
        <v>0</v>
      </c>
      <c r="BT96" s="325">
        <f t="shared" si="79"/>
        <v>0</v>
      </c>
      <c r="BU96" s="325">
        <f t="shared" si="79"/>
        <v>0</v>
      </c>
      <c r="BV96" s="325">
        <f t="shared" si="79"/>
        <v>0</v>
      </c>
      <c r="BW96" s="325">
        <f t="shared" si="79"/>
        <v>0</v>
      </c>
      <c r="BX96" s="325">
        <f t="shared" si="79"/>
        <v>0</v>
      </c>
      <c r="BY96" s="325">
        <f t="shared" si="79"/>
        <v>0</v>
      </c>
      <c r="BZ96" s="325">
        <f t="shared" si="79"/>
        <v>0</v>
      </c>
      <c r="CA96" s="325">
        <f t="shared" si="79"/>
        <v>0</v>
      </c>
      <c r="CB96" s="325">
        <f t="shared" si="79"/>
        <v>0</v>
      </c>
      <c r="CC96" s="325">
        <f t="shared" si="79"/>
        <v>0</v>
      </c>
      <c r="CD96" s="325">
        <f t="shared" si="79"/>
        <v>0</v>
      </c>
      <c r="CE96" s="325">
        <f t="shared" si="79"/>
        <v>0</v>
      </c>
      <c r="CF96" s="325">
        <f t="shared" si="79"/>
        <v>0</v>
      </c>
      <c r="CG96" s="325">
        <f t="shared" si="79"/>
        <v>0</v>
      </c>
      <c r="CH96" s="325">
        <f t="shared" si="79"/>
        <v>0</v>
      </c>
      <c r="CI96" s="325">
        <f t="shared" si="79"/>
        <v>0</v>
      </c>
      <c r="CJ96" s="325">
        <f t="shared" si="79"/>
        <v>0</v>
      </c>
      <c r="CK96" s="325">
        <f t="shared" si="79"/>
        <v>0</v>
      </c>
    </row>
    <row r="97" spans="1:89" s="13" customFormat="1">
      <c r="A97" s="180" t="s">
        <v>140</v>
      </c>
      <c r="B97" s="174"/>
      <c r="C97" s="174"/>
      <c r="D97" s="174"/>
      <c r="E97" s="174"/>
      <c r="F97" s="174"/>
      <c r="G97" s="174"/>
      <c r="H97" s="174"/>
      <c r="I97" s="174"/>
      <c r="J97" s="174"/>
      <c r="K97" s="174"/>
      <c r="L97" s="174"/>
      <c r="M97" s="174"/>
      <c r="N97" s="174"/>
      <c r="O97" s="174"/>
      <c r="P97" s="174"/>
      <c r="Q97" s="174"/>
      <c r="R97" s="173"/>
      <c r="S97" s="173"/>
      <c r="T97" s="173">
        <v>18</v>
      </c>
      <c r="U97" s="174"/>
      <c r="V97" s="174"/>
      <c r="W97" s="174"/>
      <c r="X97" s="182"/>
      <c r="Y97" s="174"/>
      <c r="Z97" s="181"/>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row>
    <row r="98" spans="1:89">
      <c r="A98" s="6" t="s">
        <v>137</v>
      </c>
      <c r="W98" s="324">
        <f>EQUITY_A</f>
        <v>2499999.99999665</v>
      </c>
      <c r="X98" s="254">
        <f>SUM(AA98:CK98)</f>
        <v>2499999.99999665</v>
      </c>
      <c r="AA98" s="254">
        <f>IF(AA$95&lt;0,-AA$95,0)</f>
        <v>2499999.99999665</v>
      </c>
      <c r="AB98" s="254">
        <f t="shared" ref="AB98:CK98" si="80">IF(AB$95&lt;0,-AB$95,0)</f>
        <v>0</v>
      </c>
      <c r="AC98" s="254">
        <f t="shared" si="80"/>
        <v>0</v>
      </c>
      <c r="AD98" s="254">
        <f t="shared" si="80"/>
        <v>0</v>
      </c>
      <c r="AE98" s="254">
        <f t="shared" si="80"/>
        <v>0</v>
      </c>
      <c r="AF98" s="254">
        <f t="shared" si="80"/>
        <v>0</v>
      </c>
      <c r="AG98" s="254">
        <f t="shared" si="80"/>
        <v>0</v>
      </c>
      <c r="AH98" s="254">
        <f t="shared" si="80"/>
        <v>0</v>
      </c>
      <c r="AI98" s="254">
        <f t="shared" si="80"/>
        <v>0</v>
      </c>
      <c r="AJ98" s="254">
        <f t="shared" si="80"/>
        <v>0</v>
      </c>
      <c r="AK98" s="254">
        <f t="shared" si="80"/>
        <v>0</v>
      </c>
      <c r="AL98" s="254">
        <f t="shared" si="80"/>
        <v>0</v>
      </c>
      <c r="AM98" s="254">
        <f t="shared" si="80"/>
        <v>0</v>
      </c>
      <c r="AN98" s="254">
        <f t="shared" si="80"/>
        <v>0</v>
      </c>
      <c r="AO98" s="254">
        <f t="shared" si="80"/>
        <v>0</v>
      </c>
      <c r="AP98" s="254">
        <f t="shared" si="80"/>
        <v>0</v>
      </c>
      <c r="AQ98" s="254">
        <f t="shared" si="80"/>
        <v>0</v>
      </c>
      <c r="AR98" s="254">
        <f t="shared" si="80"/>
        <v>0</v>
      </c>
      <c r="AS98" s="254">
        <f t="shared" si="80"/>
        <v>0</v>
      </c>
      <c r="AT98" s="254">
        <f t="shared" si="80"/>
        <v>0</v>
      </c>
      <c r="AU98" s="254">
        <f t="shared" si="80"/>
        <v>0</v>
      </c>
      <c r="AV98" s="254">
        <f t="shared" si="80"/>
        <v>0</v>
      </c>
      <c r="AW98" s="254">
        <f t="shared" si="80"/>
        <v>0</v>
      </c>
      <c r="AX98" s="254">
        <f t="shared" si="80"/>
        <v>0</v>
      </c>
      <c r="AY98" s="254">
        <f t="shared" si="80"/>
        <v>0</v>
      </c>
      <c r="AZ98" s="254">
        <f t="shared" si="80"/>
        <v>0</v>
      </c>
      <c r="BA98" s="254">
        <f t="shared" si="80"/>
        <v>0</v>
      </c>
      <c r="BB98" s="254">
        <f t="shared" si="80"/>
        <v>0</v>
      </c>
      <c r="BC98" s="254">
        <f t="shared" si="80"/>
        <v>0</v>
      </c>
      <c r="BD98" s="254">
        <f t="shared" si="80"/>
        <v>0</v>
      </c>
      <c r="BE98" s="254">
        <f t="shared" si="80"/>
        <v>0</v>
      </c>
      <c r="BF98" s="254">
        <f t="shared" si="80"/>
        <v>0</v>
      </c>
      <c r="BG98" s="254">
        <f t="shared" si="80"/>
        <v>0</v>
      </c>
      <c r="BH98" s="254">
        <f t="shared" si="80"/>
        <v>0</v>
      </c>
      <c r="BI98" s="254">
        <f t="shared" si="80"/>
        <v>0</v>
      </c>
      <c r="BJ98" s="254">
        <f t="shared" si="80"/>
        <v>0</v>
      </c>
      <c r="BK98" s="254">
        <f t="shared" si="80"/>
        <v>0</v>
      </c>
      <c r="BL98" s="254">
        <f t="shared" si="80"/>
        <v>0</v>
      </c>
      <c r="BM98" s="254">
        <f t="shared" si="80"/>
        <v>0</v>
      </c>
      <c r="BN98" s="254">
        <f t="shared" si="80"/>
        <v>0</v>
      </c>
      <c r="BO98" s="254">
        <f t="shared" si="80"/>
        <v>0</v>
      </c>
      <c r="BP98" s="254">
        <f t="shared" si="80"/>
        <v>0</v>
      </c>
      <c r="BQ98" s="254">
        <f t="shared" si="80"/>
        <v>0</v>
      </c>
      <c r="BR98" s="254">
        <f t="shared" si="80"/>
        <v>0</v>
      </c>
      <c r="BS98" s="254">
        <f t="shared" si="80"/>
        <v>0</v>
      </c>
      <c r="BT98" s="254">
        <f t="shared" si="80"/>
        <v>0</v>
      </c>
      <c r="BU98" s="254">
        <f t="shared" si="80"/>
        <v>0</v>
      </c>
      <c r="BV98" s="254">
        <f t="shared" si="80"/>
        <v>0</v>
      </c>
      <c r="BW98" s="254">
        <f t="shared" si="80"/>
        <v>0</v>
      </c>
      <c r="BX98" s="254">
        <f t="shared" si="80"/>
        <v>0</v>
      </c>
      <c r="BY98" s="254">
        <f t="shared" si="80"/>
        <v>0</v>
      </c>
      <c r="BZ98" s="254">
        <f t="shared" si="80"/>
        <v>0</v>
      </c>
      <c r="CA98" s="254">
        <f t="shared" si="80"/>
        <v>0</v>
      </c>
      <c r="CB98" s="254">
        <f t="shared" si="80"/>
        <v>0</v>
      </c>
      <c r="CC98" s="254">
        <f t="shared" si="80"/>
        <v>0</v>
      </c>
      <c r="CD98" s="254">
        <f t="shared" si="80"/>
        <v>0</v>
      </c>
      <c r="CE98" s="254">
        <f t="shared" si="80"/>
        <v>0</v>
      </c>
      <c r="CF98" s="254">
        <f t="shared" si="80"/>
        <v>0</v>
      </c>
      <c r="CG98" s="254">
        <f t="shared" si="80"/>
        <v>0</v>
      </c>
      <c r="CH98" s="254">
        <f t="shared" si="80"/>
        <v>0</v>
      </c>
      <c r="CI98" s="254">
        <f t="shared" si="80"/>
        <v>0</v>
      </c>
      <c r="CJ98" s="254">
        <f t="shared" si="80"/>
        <v>0</v>
      </c>
      <c r="CK98" s="254">
        <f t="shared" si="80"/>
        <v>0</v>
      </c>
    </row>
    <row r="99" spans="1:89">
      <c r="A99" s="6" t="s">
        <v>138</v>
      </c>
      <c r="X99" s="254">
        <f>SUM(AA99:CK99)</f>
        <v>5227152.9916843325</v>
      </c>
      <c r="AA99" s="254">
        <f>IF(AA$95&gt;0,AA$95,0)</f>
        <v>0</v>
      </c>
      <c r="AB99" s="254">
        <f t="shared" ref="AB99:CK99" si="81">IF(AB$95&gt;0,AB$95,0)</f>
        <v>952025.06317649852</v>
      </c>
      <c r="AC99" s="254">
        <f t="shared" si="81"/>
        <v>1009773.2270406124</v>
      </c>
      <c r="AD99" s="254">
        <f t="shared" si="81"/>
        <v>1068590.5165560546</v>
      </c>
      <c r="AE99" s="254">
        <f t="shared" si="81"/>
        <v>1128495.7219395468</v>
      </c>
      <c r="AF99" s="254">
        <f t="shared" si="81"/>
        <v>1068268.4629716198</v>
      </c>
      <c r="AG99" s="254">
        <f t="shared" si="81"/>
        <v>0</v>
      </c>
      <c r="AH99" s="254">
        <f t="shared" si="81"/>
        <v>0</v>
      </c>
      <c r="AI99" s="254">
        <f t="shared" si="81"/>
        <v>0</v>
      </c>
      <c r="AJ99" s="254">
        <f t="shared" si="81"/>
        <v>0</v>
      </c>
      <c r="AK99" s="254">
        <f t="shared" si="81"/>
        <v>0</v>
      </c>
      <c r="AL99" s="254">
        <f t="shared" si="81"/>
        <v>0</v>
      </c>
      <c r="AM99" s="254">
        <f t="shared" si="81"/>
        <v>0</v>
      </c>
      <c r="AN99" s="254">
        <f t="shared" si="81"/>
        <v>0</v>
      </c>
      <c r="AO99" s="254">
        <f t="shared" si="81"/>
        <v>0</v>
      </c>
      <c r="AP99" s="254">
        <f t="shared" si="81"/>
        <v>0</v>
      </c>
      <c r="AQ99" s="254">
        <f t="shared" si="81"/>
        <v>0</v>
      </c>
      <c r="AR99" s="254">
        <f t="shared" si="81"/>
        <v>0</v>
      </c>
      <c r="AS99" s="254">
        <f t="shared" si="81"/>
        <v>0</v>
      </c>
      <c r="AT99" s="254">
        <f t="shared" si="81"/>
        <v>0</v>
      </c>
      <c r="AU99" s="254">
        <f t="shared" si="81"/>
        <v>0</v>
      </c>
      <c r="AV99" s="254">
        <f t="shared" si="81"/>
        <v>0</v>
      </c>
      <c r="AW99" s="254">
        <f t="shared" si="81"/>
        <v>0</v>
      </c>
      <c r="AX99" s="254">
        <f t="shared" si="81"/>
        <v>0</v>
      </c>
      <c r="AY99" s="254">
        <f t="shared" si="81"/>
        <v>0</v>
      </c>
      <c r="AZ99" s="254">
        <f t="shared" si="81"/>
        <v>0</v>
      </c>
      <c r="BA99" s="254">
        <f t="shared" si="81"/>
        <v>0</v>
      </c>
      <c r="BB99" s="254">
        <f t="shared" si="81"/>
        <v>0</v>
      </c>
      <c r="BC99" s="254">
        <f t="shared" si="81"/>
        <v>0</v>
      </c>
      <c r="BD99" s="254">
        <f t="shared" si="81"/>
        <v>0</v>
      </c>
      <c r="BE99" s="254">
        <f t="shared" si="81"/>
        <v>0</v>
      </c>
      <c r="BF99" s="254">
        <f t="shared" si="81"/>
        <v>0</v>
      </c>
      <c r="BG99" s="254">
        <f t="shared" si="81"/>
        <v>0</v>
      </c>
      <c r="BH99" s="254">
        <f t="shared" si="81"/>
        <v>0</v>
      </c>
      <c r="BI99" s="254">
        <f t="shared" si="81"/>
        <v>0</v>
      </c>
      <c r="BJ99" s="254">
        <f t="shared" si="81"/>
        <v>0</v>
      </c>
      <c r="BK99" s="254">
        <f t="shared" si="81"/>
        <v>0</v>
      </c>
      <c r="BL99" s="254">
        <f t="shared" si="81"/>
        <v>0</v>
      </c>
      <c r="BM99" s="254">
        <f t="shared" si="81"/>
        <v>0</v>
      </c>
      <c r="BN99" s="254">
        <f t="shared" si="81"/>
        <v>0</v>
      </c>
      <c r="BO99" s="254">
        <f t="shared" si="81"/>
        <v>0</v>
      </c>
      <c r="BP99" s="254">
        <f t="shared" si="81"/>
        <v>0</v>
      </c>
      <c r="BQ99" s="254">
        <f t="shared" si="81"/>
        <v>0</v>
      </c>
      <c r="BR99" s="254">
        <f t="shared" si="81"/>
        <v>0</v>
      </c>
      <c r="BS99" s="254">
        <f t="shared" si="81"/>
        <v>0</v>
      </c>
      <c r="BT99" s="254">
        <f t="shared" si="81"/>
        <v>0</v>
      </c>
      <c r="BU99" s="254">
        <f t="shared" si="81"/>
        <v>0</v>
      </c>
      <c r="BV99" s="254">
        <f t="shared" si="81"/>
        <v>0</v>
      </c>
      <c r="BW99" s="254">
        <f t="shared" si="81"/>
        <v>0</v>
      </c>
      <c r="BX99" s="254">
        <f t="shared" si="81"/>
        <v>0</v>
      </c>
      <c r="BY99" s="254">
        <f t="shared" si="81"/>
        <v>0</v>
      </c>
      <c r="BZ99" s="254">
        <f t="shared" si="81"/>
        <v>0</v>
      </c>
      <c r="CA99" s="254">
        <f t="shared" si="81"/>
        <v>0</v>
      </c>
      <c r="CB99" s="254">
        <f t="shared" si="81"/>
        <v>0</v>
      </c>
      <c r="CC99" s="254">
        <f t="shared" si="81"/>
        <v>0</v>
      </c>
      <c r="CD99" s="254">
        <f t="shared" si="81"/>
        <v>0</v>
      </c>
      <c r="CE99" s="254">
        <f t="shared" si="81"/>
        <v>0</v>
      </c>
      <c r="CF99" s="254">
        <f t="shared" si="81"/>
        <v>0</v>
      </c>
      <c r="CG99" s="254">
        <f t="shared" si="81"/>
        <v>0</v>
      </c>
      <c r="CH99" s="254">
        <f t="shared" si="81"/>
        <v>0</v>
      </c>
      <c r="CI99" s="254">
        <f t="shared" si="81"/>
        <v>0</v>
      </c>
      <c r="CJ99" s="254">
        <f t="shared" si="81"/>
        <v>0</v>
      </c>
      <c r="CK99" s="254">
        <f t="shared" si="81"/>
        <v>0</v>
      </c>
    </row>
    <row r="100" spans="1:89" s="13" customFormat="1">
      <c r="A100" s="180" t="s">
        <v>279</v>
      </c>
      <c r="B100" s="174"/>
      <c r="C100" s="174"/>
      <c r="D100" s="174"/>
      <c r="E100" s="174"/>
      <c r="F100" s="174"/>
      <c r="G100" s="174"/>
      <c r="H100" s="174"/>
      <c r="I100" s="174"/>
      <c r="J100" s="174"/>
      <c r="K100" s="174"/>
      <c r="L100" s="174"/>
      <c r="M100" s="174"/>
      <c r="N100" s="174"/>
      <c r="O100" s="174"/>
      <c r="P100" s="174"/>
      <c r="Q100" s="174"/>
      <c r="R100" s="173"/>
      <c r="S100" s="173"/>
      <c r="T100" s="173">
        <v>18</v>
      </c>
      <c r="U100" s="174"/>
      <c r="V100" s="174"/>
      <c r="W100" s="174"/>
      <c r="X100" s="182"/>
      <c r="Y100" s="174"/>
      <c r="Z100" s="181"/>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row>
    <row r="101" spans="1:89">
      <c r="A101" s="6" t="s">
        <v>282</v>
      </c>
      <c r="V101" s="13" t="s">
        <v>280</v>
      </c>
      <c r="Y101" s="398">
        <f>AVERAGE(AA101:CK101)</f>
        <v>2.7091834773028536</v>
      </c>
      <c r="AB101" s="398">
        <f>IF(OR(AB$16=0,AB$16=""),"",-AB$52/(AB$83+AB$86))</f>
        <v>2.6452199173893738</v>
      </c>
      <c r="AC101" s="398">
        <f t="shared" ref="AC101:CK101" si="82">IF(OR(AC$16=0,AC$16=""),"",-AC$52/(AC$83+AC$86))</f>
        <v>2.6981243157371613</v>
      </c>
      <c r="AD101" s="398">
        <f t="shared" si="82"/>
        <v>2.7520868020519038</v>
      </c>
      <c r="AE101" s="398">
        <f t="shared" si="82"/>
        <v>2.8071285380929423</v>
      </c>
      <c r="AF101" s="398">
        <f t="shared" si="82"/>
        <v>2.6433578132428859</v>
      </c>
      <c r="AG101" s="398" t="str">
        <f t="shared" si="82"/>
        <v/>
      </c>
      <c r="AH101" s="398" t="str">
        <f t="shared" si="82"/>
        <v/>
      </c>
      <c r="AI101" s="398" t="str">
        <f t="shared" si="82"/>
        <v/>
      </c>
      <c r="AJ101" s="398" t="str">
        <f t="shared" si="82"/>
        <v/>
      </c>
      <c r="AK101" s="398" t="str">
        <f t="shared" si="82"/>
        <v/>
      </c>
      <c r="AL101" s="398" t="str">
        <f t="shared" si="82"/>
        <v/>
      </c>
      <c r="AM101" s="398" t="str">
        <f t="shared" si="82"/>
        <v/>
      </c>
      <c r="AN101" s="398" t="str">
        <f t="shared" si="82"/>
        <v/>
      </c>
      <c r="AO101" s="398" t="str">
        <f t="shared" si="82"/>
        <v/>
      </c>
      <c r="AP101" s="398" t="str">
        <f t="shared" si="82"/>
        <v/>
      </c>
      <c r="AQ101" s="398" t="str">
        <f t="shared" si="82"/>
        <v/>
      </c>
      <c r="AR101" s="398" t="str">
        <f t="shared" si="82"/>
        <v/>
      </c>
      <c r="AS101" s="398" t="str">
        <f t="shared" si="82"/>
        <v/>
      </c>
      <c r="AT101" s="398" t="str">
        <f t="shared" si="82"/>
        <v/>
      </c>
      <c r="AU101" s="398" t="str">
        <f t="shared" si="82"/>
        <v/>
      </c>
      <c r="AV101" s="398" t="str">
        <f t="shared" si="82"/>
        <v/>
      </c>
      <c r="AW101" s="398" t="str">
        <f t="shared" si="82"/>
        <v/>
      </c>
      <c r="AX101" s="398" t="str">
        <f t="shared" si="82"/>
        <v/>
      </c>
      <c r="AY101" s="398" t="str">
        <f t="shared" si="82"/>
        <v/>
      </c>
      <c r="AZ101" s="398" t="str">
        <f t="shared" si="82"/>
        <v/>
      </c>
      <c r="BA101" s="398" t="str">
        <f t="shared" si="82"/>
        <v/>
      </c>
      <c r="BB101" s="398" t="str">
        <f t="shared" si="82"/>
        <v/>
      </c>
      <c r="BC101" s="398" t="str">
        <f t="shared" si="82"/>
        <v/>
      </c>
      <c r="BD101" s="398" t="str">
        <f t="shared" si="82"/>
        <v/>
      </c>
      <c r="BE101" s="398" t="str">
        <f t="shared" si="82"/>
        <v/>
      </c>
      <c r="BF101" s="398" t="str">
        <f t="shared" si="82"/>
        <v/>
      </c>
      <c r="BG101" s="398" t="str">
        <f t="shared" si="82"/>
        <v/>
      </c>
      <c r="BH101" s="398" t="str">
        <f t="shared" si="82"/>
        <v/>
      </c>
      <c r="BI101" s="398" t="str">
        <f t="shared" si="82"/>
        <v/>
      </c>
      <c r="BJ101" s="398" t="str">
        <f t="shared" si="82"/>
        <v/>
      </c>
      <c r="BK101" s="398" t="str">
        <f t="shared" si="82"/>
        <v/>
      </c>
      <c r="BL101" s="398" t="str">
        <f t="shared" si="82"/>
        <v/>
      </c>
      <c r="BM101" s="398" t="str">
        <f t="shared" si="82"/>
        <v/>
      </c>
      <c r="BN101" s="398" t="str">
        <f t="shared" si="82"/>
        <v/>
      </c>
      <c r="BO101" s="398" t="str">
        <f t="shared" si="82"/>
        <v/>
      </c>
      <c r="BP101" s="398" t="str">
        <f t="shared" si="82"/>
        <v/>
      </c>
      <c r="BQ101" s="398" t="str">
        <f t="shared" si="82"/>
        <v/>
      </c>
      <c r="BR101" s="398" t="str">
        <f t="shared" si="82"/>
        <v/>
      </c>
      <c r="BS101" s="398" t="str">
        <f t="shared" si="82"/>
        <v/>
      </c>
      <c r="BT101" s="398" t="str">
        <f t="shared" si="82"/>
        <v/>
      </c>
      <c r="BU101" s="398" t="str">
        <f t="shared" si="82"/>
        <v/>
      </c>
      <c r="BV101" s="398" t="str">
        <f t="shared" si="82"/>
        <v/>
      </c>
      <c r="BW101" s="398" t="str">
        <f t="shared" si="82"/>
        <v/>
      </c>
      <c r="BX101" s="398" t="str">
        <f t="shared" si="82"/>
        <v/>
      </c>
      <c r="BY101" s="398" t="str">
        <f t="shared" si="82"/>
        <v/>
      </c>
      <c r="BZ101" s="398" t="str">
        <f t="shared" si="82"/>
        <v/>
      </c>
      <c r="CA101" s="398" t="str">
        <f t="shared" si="82"/>
        <v/>
      </c>
      <c r="CB101" s="398" t="str">
        <f t="shared" si="82"/>
        <v/>
      </c>
      <c r="CC101" s="398" t="str">
        <f t="shared" si="82"/>
        <v/>
      </c>
      <c r="CD101" s="398" t="str">
        <f t="shared" si="82"/>
        <v/>
      </c>
      <c r="CE101" s="398" t="str">
        <f t="shared" si="82"/>
        <v/>
      </c>
      <c r="CF101" s="398" t="str">
        <f t="shared" si="82"/>
        <v/>
      </c>
      <c r="CG101" s="398" t="str">
        <f t="shared" si="82"/>
        <v/>
      </c>
      <c r="CH101" s="398" t="str">
        <f t="shared" si="82"/>
        <v/>
      </c>
      <c r="CI101" s="398" t="str">
        <f t="shared" si="82"/>
        <v/>
      </c>
      <c r="CJ101" s="398" t="str">
        <f t="shared" si="82"/>
        <v/>
      </c>
      <c r="CK101" s="398" t="str">
        <f t="shared" si="82"/>
        <v/>
      </c>
    </row>
    <row r="102" spans="1:89">
      <c r="A102" s="6" t="s">
        <v>281</v>
      </c>
      <c r="V102" s="13" t="s">
        <v>280</v>
      </c>
      <c r="Y102" s="398">
        <f>AVERAGE(AA102:CK102)</f>
        <v>2.1478153967201337</v>
      </c>
      <c r="AA102" s="398" t="str">
        <f>IF(OR(AA$16=0,AA$16=""),"",-AA$59/(AA$83+AA$86))</f>
        <v/>
      </c>
      <c r="AB102" s="398">
        <f>IF(OR(AB$16=0,AB$16=""),"",-AB$59/(AB$83+AB$86))</f>
        <v>2.0971056829033441</v>
      </c>
      <c r="AC102" s="398">
        <f t="shared" ref="AC102:CK102" si="83">IF(OR(AC$16=0,AC$16=""),"",-AC$59/(AC$83+AC$86))</f>
        <v>2.1390477965614108</v>
      </c>
      <c r="AD102" s="398">
        <f t="shared" si="83"/>
        <v>2.1818287524926392</v>
      </c>
      <c r="AE102" s="398">
        <f t="shared" si="83"/>
        <v>2.2254653275424925</v>
      </c>
      <c r="AF102" s="398">
        <f t="shared" si="83"/>
        <v>2.0956294241007827</v>
      </c>
      <c r="AG102" s="398" t="str">
        <f t="shared" si="83"/>
        <v/>
      </c>
      <c r="AH102" s="398" t="str">
        <f t="shared" si="83"/>
        <v/>
      </c>
      <c r="AI102" s="398" t="str">
        <f t="shared" si="83"/>
        <v/>
      </c>
      <c r="AJ102" s="398" t="str">
        <f t="shared" si="83"/>
        <v/>
      </c>
      <c r="AK102" s="398" t="str">
        <f t="shared" si="83"/>
        <v/>
      </c>
      <c r="AL102" s="398" t="str">
        <f t="shared" si="83"/>
        <v/>
      </c>
      <c r="AM102" s="398" t="str">
        <f t="shared" si="83"/>
        <v/>
      </c>
      <c r="AN102" s="398" t="str">
        <f t="shared" si="83"/>
        <v/>
      </c>
      <c r="AO102" s="398" t="str">
        <f t="shared" si="83"/>
        <v/>
      </c>
      <c r="AP102" s="398" t="str">
        <f t="shared" si="83"/>
        <v/>
      </c>
      <c r="AQ102" s="398" t="str">
        <f t="shared" si="83"/>
        <v/>
      </c>
      <c r="AR102" s="398" t="str">
        <f t="shared" si="83"/>
        <v/>
      </c>
      <c r="AS102" s="398" t="str">
        <f t="shared" si="83"/>
        <v/>
      </c>
      <c r="AT102" s="398" t="str">
        <f t="shared" si="83"/>
        <v/>
      </c>
      <c r="AU102" s="398" t="str">
        <f t="shared" si="83"/>
        <v/>
      </c>
      <c r="AV102" s="398" t="str">
        <f t="shared" si="83"/>
        <v/>
      </c>
      <c r="AW102" s="398" t="str">
        <f t="shared" si="83"/>
        <v/>
      </c>
      <c r="AX102" s="398" t="str">
        <f t="shared" si="83"/>
        <v/>
      </c>
      <c r="AY102" s="398" t="str">
        <f t="shared" si="83"/>
        <v/>
      </c>
      <c r="AZ102" s="398" t="str">
        <f t="shared" si="83"/>
        <v/>
      </c>
      <c r="BA102" s="398" t="str">
        <f t="shared" si="83"/>
        <v/>
      </c>
      <c r="BB102" s="398" t="str">
        <f t="shared" si="83"/>
        <v/>
      </c>
      <c r="BC102" s="398" t="str">
        <f t="shared" si="83"/>
        <v/>
      </c>
      <c r="BD102" s="398" t="str">
        <f t="shared" si="83"/>
        <v/>
      </c>
      <c r="BE102" s="398" t="str">
        <f t="shared" si="83"/>
        <v/>
      </c>
      <c r="BF102" s="398" t="str">
        <f t="shared" si="83"/>
        <v/>
      </c>
      <c r="BG102" s="398" t="str">
        <f t="shared" si="83"/>
        <v/>
      </c>
      <c r="BH102" s="398" t="str">
        <f t="shared" si="83"/>
        <v/>
      </c>
      <c r="BI102" s="398" t="str">
        <f t="shared" si="83"/>
        <v/>
      </c>
      <c r="BJ102" s="398" t="str">
        <f t="shared" si="83"/>
        <v/>
      </c>
      <c r="BK102" s="398" t="str">
        <f t="shared" si="83"/>
        <v/>
      </c>
      <c r="BL102" s="398" t="str">
        <f t="shared" si="83"/>
        <v/>
      </c>
      <c r="BM102" s="398" t="str">
        <f t="shared" si="83"/>
        <v/>
      </c>
      <c r="BN102" s="398" t="str">
        <f t="shared" si="83"/>
        <v/>
      </c>
      <c r="BO102" s="398" t="str">
        <f t="shared" si="83"/>
        <v/>
      </c>
      <c r="BP102" s="398" t="str">
        <f t="shared" si="83"/>
        <v/>
      </c>
      <c r="BQ102" s="398" t="str">
        <f t="shared" si="83"/>
        <v/>
      </c>
      <c r="BR102" s="398" t="str">
        <f t="shared" si="83"/>
        <v/>
      </c>
      <c r="BS102" s="398" t="str">
        <f t="shared" si="83"/>
        <v/>
      </c>
      <c r="BT102" s="398" t="str">
        <f t="shared" si="83"/>
        <v/>
      </c>
      <c r="BU102" s="398" t="str">
        <f t="shared" si="83"/>
        <v/>
      </c>
      <c r="BV102" s="398" t="str">
        <f t="shared" si="83"/>
        <v/>
      </c>
      <c r="BW102" s="398" t="str">
        <f t="shared" si="83"/>
        <v/>
      </c>
      <c r="BX102" s="398" t="str">
        <f t="shared" si="83"/>
        <v/>
      </c>
      <c r="BY102" s="398" t="str">
        <f t="shared" si="83"/>
        <v/>
      </c>
      <c r="BZ102" s="398" t="str">
        <f t="shared" si="83"/>
        <v/>
      </c>
      <c r="CA102" s="398" t="str">
        <f t="shared" si="83"/>
        <v/>
      </c>
      <c r="CB102" s="398" t="str">
        <f t="shared" si="83"/>
        <v/>
      </c>
      <c r="CC102" s="398" t="str">
        <f t="shared" si="83"/>
        <v/>
      </c>
      <c r="CD102" s="398" t="str">
        <f t="shared" si="83"/>
        <v/>
      </c>
      <c r="CE102" s="398" t="str">
        <f t="shared" si="83"/>
        <v/>
      </c>
      <c r="CF102" s="398" t="str">
        <f t="shared" si="83"/>
        <v/>
      </c>
      <c r="CG102" s="398" t="str">
        <f t="shared" si="83"/>
        <v/>
      </c>
      <c r="CH102" s="398" t="str">
        <f t="shared" si="83"/>
        <v/>
      </c>
      <c r="CI102" s="398" t="str">
        <f t="shared" si="83"/>
        <v/>
      </c>
      <c r="CJ102" s="398" t="str">
        <f t="shared" si="83"/>
        <v/>
      </c>
      <c r="CK102" s="398" t="str">
        <f t="shared" si="83"/>
        <v/>
      </c>
    </row>
    <row r="103" spans="1:89">
      <c r="A103" s="6" t="s">
        <v>283</v>
      </c>
      <c r="V103" s="13" t="s">
        <v>280</v>
      </c>
      <c r="Y103" s="398">
        <f>AVERAGE(AA103:CK103)</f>
        <v>1.6511414219119884</v>
      </c>
      <c r="AA103" s="398" t="str">
        <f>IF(OR(AA$16=0,AA$16=""),"",-AA$78/(AA$83+AA$86))</f>
        <v/>
      </c>
      <c r="AB103" s="398">
        <f t="shared" ref="AB103:CK103" si="84">IF(OR(AB$16=0,AB$16=""),"",-AB$78/(AB$83+AB$86))</f>
        <v>1.6035030275059721</v>
      </c>
      <c r="AC103" s="398">
        <f t="shared" si="84"/>
        <v>1.6401104584160577</v>
      </c>
      <c r="AD103" s="398">
        <f t="shared" si="84"/>
        <v>1.6773956241803165</v>
      </c>
      <c r="AE103" s="398">
        <f t="shared" si="84"/>
        <v>1.7153704362001572</v>
      </c>
      <c r="AF103" s="398">
        <f t="shared" si="84"/>
        <v>1.6193275632574387</v>
      </c>
      <c r="AG103" s="398" t="str">
        <f t="shared" si="84"/>
        <v/>
      </c>
      <c r="AH103" s="398" t="str">
        <f t="shared" si="84"/>
        <v/>
      </c>
      <c r="AI103" s="398" t="str">
        <f t="shared" si="84"/>
        <v/>
      </c>
      <c r="AJ103" s="398" t="str">
        <f t="shared" si="84"/>
        <v/>
      </c>
      <c r="AK103" s="398" t="str">
        <f t="shared" si="84"/>
        <v/>
      </c>
      <c r="AL103" s="398" t="str">
        <f t="shared" si="84"/>
        <v/>
      </c>
      <c r="AM103" s="398" t="str">
        <f t="shared" si="84"/>
        <v/>
      </c>
      <c r="AN103" s="398" t="str">
        <f t="shared" si="84"/>
        <v/>
      </c>
      <c r="AO103" s="398" t="str">
        <f t="shared" si="84"/>
        <v/>
      </c>
      <c r="AP103" s="398" t="str">
        <f t="shared" si="84"/>
        <v/>
      </c>
      <c r="AQ103" s="398" t="str">
        <f t="shared" si="84"/>
        <v/>
      </c>
      <c r="AR103" s="398" t="str">
        <f t="shared" si="84"/>
        <v/>
      </c>
      <c r="AS103" s="398" t="str">
        <f t="shared" si="84"/>
        <v/>
      </c>
      <c r="AT103" s="398" t="str">
        <f t="shared" si="84"/>
        <v/>
      </c>
      <c r="AU103" s="398" t="str">
        <f t="shared" si="84"/>
        <v/>
      </c>
      <c r="AV103" s="398" t="str">
        <f t="shared" si="84"/>
        <v/>
      </c>
      <c r="AW103" s="398" t="str">
        <f t="shared" si="84"/>
        <v/>
      </c>
      <c r="AX103" s="398" t="str">
        <f t="shared" si="84"/>
        <v/>
      </c>
      <c r="AY103" s="398" t="str">
        <f t="shared" si="84"/>
        <v/>
      </c>
      <c r="AZ103" s="398" t="str">
        <f t="shared" si="84"/>
        <v/>
      </c>
      <c r="BA103" s="398" t="str">
        <f t="shared" si="84"/>
        <v/>
      </c>
      <c r="BB103" s="398" t="str">
        <f t="shared" si="84"/>
        <v/>
      </c>
      <c r="BC103" s="398" t="str">
        <f t="shared" si="84"/>
        <v/>
      </c>
      <c r="BD103" s="398" t="str">
        <f t="shared" si="84"/>
        <v/>
      </c>
      <c r="BE103" s="398" t="str">
        <f t="shared" si="84"/>
        <v/>
      </c>
      <c r="BF103" s="398" t="str">
        <f t="shared" si="84"/>
        <v/>
      </c>
      <c r="BG103" s="398" t="str">
        <f t="shared" si="84"/>
        <v/>
      </c>
      <c r="BH103" s="398" t="str">
        <f t="shared" si="84"/>
        <v/>
      </c>
      <c r="BI103" s="398" t="str">
        <f t="shared" si="84"/>
        <v/>
      </c>
      <c r="BJ103" s="398" t="str">
        <f t="shared" si="84"/>
        <v/>
      </c>
      <c r="BK103" s="398" t="str">
        <f t="shared" si="84"/>
        <v/>
      </c>
      <c r="BL103" s="398" t="str">
        <f t="shared" si="84"/>
        <v/>
      </c>
      <c r="BM103" s="398" t="str">
        <f t="shared" si="84"/>
        <v/>
      </c>
      <c r="BN103" s="398" t="str">
        <f t="shared" si="84"/>
        <v/>
      </c>
      <c r="BO103" s="398" t="str">
        <f t="shared" si="84"/>
        <v/>
      </c>
      <c r="BP103" s="398" t="str">
        <f t="shared" si="84"/>
        <v/>
      </c>
      <c r="BQ103" s="398" t="str">
        <f t="shared" si="84"/>
        <v/>
      </c>
      <c r="BR103" s="398" t="str">
        <f t="shared" si="84"/>
        <v/>
      </c>
      <c r="BS103" s="398" t="str">
        <f t="shared" si="84"/>
        <v/>
      </c>
      <c r="BT103" s="398" t="str">
        <f t="shared" si="84"/>
        <v/>
      </c>
      <c r="BU103" s="398" t="str">
        <f t="shared" si="84"/>
        <v/>
      </c>
      <c r="BV103" s="398" t="str">
        <f t="shared" si="84"/>
        <v/>
      </c>
      <c r="BW103" s="398" t="str">
        <f t="shared" si="84"/>
        <v/>
      </c>
      <c r="BX103" s="398" t="str">
        <f t="shared" si="84"/>
        <v/>
      </c>
      <c r="BY103" s="398" t="str">
        <f t="shared" si="84"/>
        <v/>
      </c>
      <c r="BZ103" s="398" t="str">
        <f t="shared" si="84"/>
        <v/>
      </c>
      <c r="CA103" s="398" t="str">
        <f t="shared" si="84"/>
        <v/>
      </c>
      <c r="CB103" s="398" t="str">
        <f t="shared" si="84"/>
        <v/>
      </c>
      <c r="CC103" s="398" t="str">
        <f t="shared" si="84"/>
        <v/>
      </c>
      <c r="CD103" s="398" t="str">
        <f t="shared" si="84"/>
        <v/>
      </c>
      <c r="CE103" s="398" t="str">
        <f t="shared" si="84"/>
        <v/>
      </c>
      <c r="CF103" s="398" t="str">
        <f t="shared" si="84"/>
        <v/>
      </c>
      <c r="CG103" s="398" t="str">
        <f t="shared" si="84"/>
        <v/>
      </c>
      <c r="CH103" s="398" t="str">
        <f t="shared" si="84"/>
        <v/>
      </c>
      <c r="CI103" s="398" t="str">
        <f t="shared" si="84"/>
        <v/>
      </c>
      <c r="CJ103" s="398" t="str">
        <f t="shared" si="84"/>
        <v/>
      </c>
      <c r="CK103" s="398" t="str">
        <f t="shared" si="84"/>
        <v/>
      </c>
    </row>
    <row r="104" spans="1:89">
      <c r="V104" s="13"/>
    </row>
  </sheetData>
  <mergeCells count="2">
    <mergeCell ref="Y16:Y19"/>
    <mergeCell ref="W16:W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tabColor theme="4" tint="0.39997558519241921"/>
  </sheetPr>
  <dimension ref="A1:CK107"/>
  <sheetViews>
    <sheetView showGridLines="0" zoomScale="80" zoomScaleNormal="80" zoomScalePageLayoutView="80" workbookViewId="0">
      <pane xSplit="26" ySplit="19" topLeftCell="AA20" activePane="bottomRight" state="frozenSplit"/>
      <selection activeCell="W57" sqref="W57"/>
      <selection pane="topRight" activeCell="W57" sqref="W57"/>
      <selection pane="bottomLeft" activeCell="W57" sqref="W57"/>
      <selection pane="bottomRight" activeCell="A100" sqref="A100:XFD103"/>
    </sheetView>
  </sheetViews>
  <sheetFormatPr defaultColWidth="8.85546875" defaultRowHeight="15" outlineLevelRow="1" outlineLevelCol="1"/>
  <cols>
    <col min="1" max="1" width="52.85546875" style="6" customWidth="1"/>
    <col min="2" max="19" width="4.42578125" style="6" hidden="1" customWidth="1" outlineLevel="1"/>
    <col min="20" max="20" width="4.42578125" style="50" hidden="1" customWidth="1" outlineLevel="1"/>
    <col min="21" max="21" width="6.42578125" style="6" hidden="1" customWidth="1" outlineLevel="1"/>
    <col min="22" max="22" width="6.42578125" style="13" bestFit="1" customWidth="1" collapsed="1"/>
    <col min="23" max="23" width="15.7109375" style="29" customWidth="1"/>
    <col min="24" max="24" width="19" style="29" customWidth="1"/>
    <col min="25" max="25" width="11.28515625" style="29" customWidth="1"/>
    <col min="26" max="26" width="1.7109375" style="29" customWidth="1"/>
    <col min="27" max="89" width="15.7109375" style="6" customWidth="1"/>
    <col min="90" max="16384" width="8.85546875" style="6"/>
  </cols>
  <sheetData>
    <row r="1" spans="1:89" customFormat="1" ht="21">
      <c r="A1" s="276" t="s">
        <v>71</v>
      </c>
      <c r="C1" s="1"/>
      <c r="E1" s="1"/>
      <c r="T1" s="50"/>
      <c r="V1" s="49"/>
      <c r="W1" s="52"/>
      <c r="X1" s="52"/>
      <c r="Y1" s="52"/>
      <c r="Z1" s="52"/>
    </row>
    <row r="2" spans="1:89" customFormat="1" ht="18.75">
      <c r="A2" s="184" t="s">
        <v>72</v>
      </c>
      <c r="C2" s="1"/>
      <c r="E2" s="1"/>
      <c r="T2" s="50"/>
      <c r="V2" s="49"/>
      <c r="W2" s="52"/>
      <c r="X2" s="52"/>
      <c r="Y2" s="52"/>
      <c r="Z2" s="52"/>
    </row>
    <row r="3" spans="1:89" customFormat="1" ht="15.75">
      <c r="A3" s="272" t="s">
        <v>70</v>
      </c>
      <c r="C3" s="2"/>
      <c r="E3" s="2"/>
      <c r="T3" s="50"/>
      <c r="V3" s="49"/>
      <c r="W3" s="52"/>
      <c r="X3" s="52"/>
      <c r="Y3" s="52"/>
      <c r="Z3" s="52"/>
    </row>
    <row r="4" spans="1:89">
      <c r="A4" s="48" t="s">
        <v>102</v>
      </c>
      <c r="C4" s="1"/>
      <c r="E4" s="1"/>
    </row>
    <row r="5" spans="1:89">
      <c r="C5" s="1"/>
      <c r="E5" s="1"/>
    </row>
    <row r="6" spans="1:89">
      <c r="A6" s="69"/>
      <c r="T6" s="6"/>
      <c r="AA6" s="127"/>
      <c r="AC6" s="127"/>
    </row>
    <row r="7" spans="1:89">
      <c r="A7" s="171" t="s">
        <v>107</v>
      </c>
      <c r="B7" s="172"/>
      <c r="C7" s="172"/>
      <c r="D7" s="172"/>
      <c r="E7" s="172"/>
      <c r="F7" s="172"/>
      <c r="G7" s="172"/>
      <c r="H7" s="172"/>
      <c r="I7" s="172"/>
      <c r="J7" s="172"/>
      <c r="K7" s="172"/>
      <c r="L7" s="172"/>
      <c r="M7" s="172"/>
      <c r="N7" s="172"/>
      <c r="O7" s="172"/>
      <c r="P7" s="172"/>
      <c r="Q7" s="172"/>
      <c r="R7" s="173"/>
      <c r="S7" s="173"/>
      <c r="T7" s="173"/>
      <c r="U7" s="172"/>
      <c r="V7" s="174"/>
      <c r="W7" s="175"/>
      <c r="X7" s="177"/>
      <c r="Y7" s="177"/>
      <c r="Z7" s="177"/>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row>
    <row r="8" spans="1:89" s="5" customFormat="1" outlineLevel="1">
      <c r="A8" s="6" t="s">
        <v>91</v>
      </c>
      <c r="R8" s="66"/>
      <c r="S8" s="66"/>
      <c r="T8" s="66"/>
      <c r="V8" s="13"/>
      <c r="X8" s="209">
        <f ca="1">XIRR(OFFSET($AA$78,,YEAR_ACQUIRE_B-$AA$19):$CK$78,OFFSET($AA$18,,YEAR_ACQUIRE_B-$AA$19):$CK$18)</f>
        <v>9.9998110532760615E-2</v>
      </c>
      <c r="Y8" s="6"/>
      <c r="Z8" s="6"/>
    </row>
    <row r="9" spans="1:89" s="5" customFormat="1" outlineLevel="1">
      <c r="A9" s="6" t="s">
        <v>92</v>
      </c>
      <c r="R9" s="66"/>
      <c r="S9" s="66"/>
      <c r="T9" s="66"/>
      <c r="V9" s="13"/>
      <c r="X9" s="209">
        <f ca="1">XIRR(OFFSET($AA$94,,YEAR_ACQUIRE_B-$AA$19):$CK$94,OFFSET($AA$18,,YEAR_ACQUIRE_B-$AA$19):$CK$18)</f>
        <v>0.29917498230934148</v>
      </c>
      <c r="Y9" s="6"/>
      <c r="Z9" s="6"/>
    </row>
    <row r="10" spans="1:89" s="5" customFormat="1" outlineLevel="1">
      <c r="A10" s="5" t="s">
        <v>16</v>
      </c>
      <c r="P10" s="4"/>
      <c r="S10" s="66"/>
      <c r="T10" s="66"/>
      <c r="U10" s="66">
        <f>$T$94</f>
        <v>51</v>
      </c>
      <c r="V10" s="13"/>
      <c r="X10" s="212">
        <f>PROJECTVALUE_B</f>
        <v>10000000.003375001</v>
      </c>
      <c r="Y10" s="6"/>
      <c r="Z10" s="6"/>
    </row>
    <row r="11" spans="1:89" s="5" customFormat="1" outlineLevel="1">
      <c r="A11" s="5" t="s">
        <v>17</v>
      </c>
      <c r="R11" s="66"/>
      <c r="S11" s="66"/>
      <c r="T11" s="66"/>
      <c r="V11" s="13"/>
      <c r="X11" s="212">
        <f>$X$59</f>
        <v>16110221.637364857</v>
      </c>
      <c r="Y11" s="6"/>
      <c r="Z11" s="6"/>
    </row>
    <row r="12" spans="1:89" s="5" customFormat="1" outlineLevel="1">
      <c r="A12" s="5" t="s">
        <v>18</v>
      </c>
      <c r="R12" s="66"/>
      <c r="S12" s="66"/>
      <c r="T12" s="66"/>
      <c r="V12" s="13"/>
      <c r="X12" s="212">
        <f>-SUMIF(AA94:CK94,"&lt;0",AA94:CK94)</f>
        <v>2500000.0008437503</v>
      </c>
      <c r="Y12" s="6"/>
      <c r="Z12" s="6"/>
    </row>
    <row r="13" spans="1:89" s="5" customFormat="1" outlineLevel="1">
      <c r="A13" s="5" t="s">
        <v>19</v>
      </c>
      <c r="R13" s="66"/>
      <c r="S13" s="66"/>
      <c r="T13" s="66"/>
      <c r="V13" s="13"/>
      <c r="X13" s="212">
        <f>SUMIF(AA94:CK94,"&gt;0",AA94:CK94)</f>
        <v>5228960.9399750419</v>
      </c>
      <c r="Y13" s="6"/>
      <c r="Z13" s="6"/>
    </row>
    <row r="14" spans="1:89" s="5" customFormat="1" outlineLevel="1">
      <c r="A14" s="5" t="s">
        <v>20</v>
      </c>
      <c r="R14" s="66"/>
      <c r="S14" s="66"/>
      <c r="T14" s="66"/>
      <c r="V14" s="13"/>
      <c r="X14" s="211">
        <f>X13/X12</f>
        <v>2.0915843752841066</v>
      </c>
      <c r="Y14" s="6"/>
      <c r="Z14" s="6"/>
    </row>
    <row r="15" spans="1:89" s="5" customFormat="1" outlineLevel="1">
      <c r="A15" s="5" t="s">
        <v>21</v>
      </c>
      <c r="R15" s="66"/>
      <c r="S15" s="66"/>
      <c r="T15" s="66"/>
      <c r="V15" s="13"/>
      <c r="X15" s="212">
        <f>MAX($AA96:$CK96)</f>
        <v>2500000.0008437503</v>
      </c>
      <c r="Y15" s="6"/>
      <c r="Z15" s="6"/>
    </row>
    <row r="16" spans="1:89" s="45" customFormat="1" ht="15" customHeight="1">
      <c r="A16" s="154" t="s">
        <v>7</v>
      </c>
      <c r="B16" s="155"/>
      <c r="C16" s="155"/>
      <c r="D16" s="155"/>
      <c r="E16" s="155"/>
      <c r="F16" s="155"/>
      <c r="G16" s="155"/>
      <c r="H16" s="155"/>
      <c r="I16" s="155"/>
      <c r="J16" s="155"/>
      <c r="K16" s="155"/>
      <c r="L16" s="155"/>
      <c r="M16" s="155"/>
      <c r="N16" s="155"/>
      <c r="O16" s="155"/>
      <c r="P16" s="155"/>
      <c r="Q16" s="155"/>
      <c r="R16" s="156"/>
      <c r="S16" s="156"/>
      <c r="T16" s="156">
        <v>1</v>
      </c>
      <c r="U16" s="157"/>
      <c r="V16" s="155" t="s">
        <v>5</v>
      </c>
      <c r="W16" s="445" t="s">
        <v>6</v>
      </c>
      <c r="X16" s="157" t="s">
        <v>0</v>
      </c>
      <c r="Y16" s="445" t="s">
        <v>11</v>
      </c>
      <c r="Z16" s="158"/>
      <c r="AA16" s="159">
        <f t="shared" ref="AA16:BF16" si="0">IF(OR(AA$19&lt;YEAR_ACQUIRE_B,AA$19&gt;(YEAR_ACQUIRE_B+YEAR_PROJECTLENGTH_B)),"",
IF(AA$19=YEAR_ACQUIRE_B,0,Z16+1))</f>
        <v>0</v>
      </c>
      <c r="AB16" s="159">
        <f t="shared" si="0"/>
        <v>1</v>
      </c>
      <c r="AC16" s="159">
        <f t="shared" si="0"/>
        <v>2</v>
      </c>
      <c r="AD16" s="159">
        <f t="shared" si="0"/>
        <v>3</v>
      </c>
      <c r="AE16" s="159">
        <f t="shared" si="0"/>
        <v>4</v>
      </c>
      <c r="AF16" s="159">
        <f t="shared" si="0"/>
        <v>5</v>
      </c>
      <c r="AG16" s="159" t="str">
        <f t="shared" si="0"/>
        <v/>
      </c>
      <c r="AH16" s="159" t="str">
        <f t="shared" si="0"/>
        <v/>
      </c>
      <c r="AI16" s="159" t="str">
        <f t="shared" si="0"/>
        <v/>
      </c>
      <c r="AJ16" s="159" t="str">
        <f t="shared" si="0"/>
        <v/>
      </c>
      <c r="AK16" s="159" t="str">
        <f t="shared" si="0"/>
        <v/>
      </c>
      <c r="AL16" s="159" t="str">
        <f t="shared" si="0"/>
        <v/>
      </c>
      <c r="AM16" s="159" t="str">
        <f t="shared" si="0"/>
        <v/>
      </c>
      <c r="AN16" s="159" t="str">
        <f t="shared" si="0"/>
        <v/>
      </c>
      <c r="AO16" s="159" t="str">
        <f t="shared" si="0"/>
        <v/>
      </c>
      <c r="AP16" s="159" t="str">
        <f t="shared" si="0"/>
        <v/>
      </c>
      <c r="AQ16" s="159" t="str">
        <f t="shared" si="0"/>
        <v/>
      </c>
      <c r="AR16" s="159" t="str">
        <f t="shared" si="0"/>
        <v/>
      </c>
      <c r="AS16" s="159" t="str">
        <f t="shared" si="0"/>
        <v/>
      </c>
      <c r="AT16" s="159" t="str">
        <f t="shared" si="0"/>
        <v/>
      </c>
      <c r="AU16" s="159" t="str">
        <f t="shared" si="0"/>
        <v/>
      </c>
      <c r="AV16" s="159" t="str">
        <f t="shared" si="0"/>
        <v/>
      </c>
      <c r="AW16" s="159" t="str">
        <f t="shared" si="0"/>
        <v/>
      </c>
      <c r="AX16" s="159" t="str">
        <f t="shared" si="0"/>
        <v/>
      </c>
      <c r="AY16" s="159" t="str">
        <f t="shared" si="0"/>
        <v/>
      </c>
      <c r="AZ16" s="159" t="str">
        <f t="shared" si="0"/>
        <v/>
      </c>
      <c r="BA16" s="159" t="str">
        <f t="shared" si="0"/>
        <v/>
      </c>
      <c r="BB16" s="159" t="str">
        <f t="shared" si="0"/>
        <v/>
      </c>
      <c r="BC16" s="159" t="str">
        <f t="shared" si="0"/>
        <v/>
      </c>
      <c r="BD16" s="159" t="str">
        <f t="shared" si="0"/>
        <v/>
      </c>
      <c r="BE16" s="159" t="str">
        <f t="shared" si="0"/>
        <v/>
      </c>
      <c r="BF16" s="159" t="str">
        <f t="shared" si="0"/>
        <v/>
      </c>
      <c r="BG16" s="159" t="str">
        <f t="shared" ref="BG16:CK16" si="1">IF(OR(BG$19&lt;YEAR_ACQUIRE_B,BG$19&gt;(YEAR_ACQUIRE_B+YEAR_PROJECTLENGTH_B)),"",
IF(BG$19=YEAR_ACQUIRE_B,0,BF16+1))</f>
        <v/>
      </c>
      <c r="BH16" s="159" t="str">
        <f t="shared" si="1"/>
        <v/>
      </c>
      <c r="BI16" s="159" t="str">
        <f t="shared" si="1"/>
        <v/>
      </c>
      <c r="BJ16" s="159" t="str">
        <f t="shared" si="1"/>
        <v/>
      </c>
      <c r="BK16" s="159" t="str">
        <f t="shared" si="1"/>
        <v/>
      </c>
      <c r="BL16" s="159" t="str">
        <f t="shared" si="1"/>
        <v/>
      </c>
      <c r="BM16" s="159" t="str">
        <f t="shared" si="1"/>
        <v/>
      </c>
      <c r="BN16" s="159" t="str">
        <f t="shared" si="1"/>
        <v/>
      </c>
      <c r="BO16" s="159" t="str">
        <f t="shared" si="1"/>
        <v/>
      </c>
      <c r="BP16" s="159" t="str">
        <f t="shared" si="1"/>
        <v/>
      </c>
      <c r="BQ16" s="159" t="str">
        <f t="shared" si="1"/>
        <v/>
      </c>
      <c r="BR16" s="159" t="str">
        <f t="shared" si="1"/>
        <v/>
      </c>
      <c r="BS16" s="159" t="str">
        <f t="shared" si="1"/>
        <v/>
      </c>
      <c r="BT16" s="159" t="str">
        <f t="shared" si="1"/>
        <v/>
      </c>
      <c r="BU16" s="159" t="str">
        <f t="shared" si="1"/>
        <v/>
      </c>
      <c r="BV16" s="159" t="str">
        <f t="shared" si="1"/>
        <v/>
      </c>
      <c r="BW16" s="159" t="str">
        <f t="shared" si="1"/>
        <v/>
      </c>
      <c r="BX16" s="159" t="str">
        <f t="shared" si="1"/>
        <v/>
      </c>
      <c r="BY16" s="159" t="str">
        <f t="shared" si="1"/>
        <v/>
      </c>
      <c r="BZ16" s="159" t="str">
        <f t="shared" si="1"/>
        <v/>
      </c>
      <c r="CA16" s="159" t="str">
        <f t="shared" si="1"/>
        <v/>
      </c>
      <c r="CB16" s="159" t="str">
        <f t="shared" si="1"/>
        <v/>
      </c>
      <c r="CC16" s="159" t="str">
        <f t="shared" si="1"/>
        <v/>
      </c>
      <c r="CD16" s="159" t="str">
        <f t="shared" si="1"/>
        <v/>
      </c>
      <c r="CE16" s="159" t="str">
        <f t="shared" si="1"/>
        <v/>
      </c>
      <c r="CF16" s="159" t="str">
        <f t="shared" si="1"/>
        <v/>
      </c>
      <c r="CG16" s="159" t="str">
        <f t="shared" si="1"/>
        <v/>
      </c>
      <c r="CH16" s="159" t="str">
        <f t="shared" si="1"/>
        <v/>
      </c>
      <c r="CI16" s="159" t="str">
        <f t="shared" si="1"/>
        <v/>
      </c>
      <c r="CJ16" s="159" t="str">
        <f t="shared" si="1"/>
        <v/>
      </c>
      <c r="CK16" s="159" t="str">
        <f t="shared" si="1"/>
        <v/>
      </c>
    </row>
    <row r="17" spans="1:89" s="45" customFormat="1" ht="15" customHeight="1">
      <c r="A17" s="160" t="s">
        <v>212</v>
      </c>
      <c r="B17" s="354"/>
      <c r="C17" s="354"/>
      <c r="D17" s="354"/>
      <c r="E17" s="354"/>
      <c r="F17" s="354"/>
      <c r="G17" s="354"/>
      <c r="H17" s="354"/>
      <c r="I17" s="354"/>
      <c r="J17" s="354"/>
      <c r="K17" s="354"/>
      <c r="L17" s="354"/>
      <c r="M17" s="354"/>
      <c r="N17" s="354"/>
      <c r="O17" s="354"/>
      <c r="P17" s="354"/>
      <c r="Q17" s="354"/>
      <c r="R17" s="355"/>
      <c r="S17" s="355"/>
      <c r="T17" s="355"/>
      <c r="U17" s="356"/>
      <c r="V17" s="354"/>
      <c r="W17" s="446"/>
      <c r="X17" s="356"/>
      <c r="Y17" s="446"/>
      <c r="Z17" s="357"/>
      <c r="AA17" s="358">
        <f t="shared" ref="AA17:BF17" si="2">IF(OR(AA$19&lt;YEAR_ACQUIRE_B,AA$19&gt;(YEAR_ACQUIRE_B+YEAR_MONITORINGLENGTH_B)),"",
IF(AA$19=YEAR_ACQUIRE_B,0,Z17+1))</f>
        <v>0</v>
      </c>
      <c r="AB17" s="360">
        <f t="shared" si="2"/>
        <v>1</v>
      </c>
      <c r="AC17" s="360">
        <f t="shared" si="2"/>
        <v>2</v>
      </c>
      <c r="AD17" s="360">
        <f t="shared" si="2"/>
        <v>3</v>
      </c>
      <c r="AE17" s="360">
        <f t="shared" si="2"/>
        <v>4</v>
      </c>
      <c r="AF17" s="360">
        <f t="shared" si="2"/>
        <v>5</v>
      </c>
      <c r="AG17" s="360">
        <f t="shared" si="2"/>
        <v>6</v>
      </c>
      <c r="AH17" s="360">
        <f t="shared" si="2"/>
        <v>7</v>
      </c>
      <c r="AI17" s="360">
        <f t="shared" si="2"/>
        <v>8</v>
      </c>
      <c r="AJ17" s="360">
        <f t="shared" si="2"/>
        <v>9</v>
      </c>
      <c r="AK17" s="360">
        <f t="shared" si="2"/>
        <v>10</v>
      </c>
      <c r="AL17" s="360">
        <f t="shared" si="2"/>
        <v>11</v>
      </c>
      <c r="AM17" s="360">
        <f t="shared" si="2"/>
        <v>12</v>
      </c>
      <c r="AN17" s="360">
        <f t="shared" si="2"/>
        <v>13</v>
      </c>
      <c r="AO17" s="360">
        <f t="shared" si="2"/>
        <v>14</v>
      </c>
      <c r="AP17" s="360">
        <f t="shared" si="2"/>
        <v>15</v>
      </c>
      <c r="AQ17" s="360">
        <f t="shared" si="2"/>
        <v>16</v>
      </c>
      <c r="AR17" s="360">
        <f t="shared" si="2"/>
        <v>17</v>
      </c>
      <c r="AS17" s="360">
        <f t="shared" si="2"/>
        <v>18</v>
      </c>
      <c r="AT17" s="360">
        <f t="shared" si="2"/>
        <v>19</v>
      </c>
      <c r="AU17" s="360">
        <f t="shared" si="2"/>
        <v>20</v>
      </c>
      <c r="AV17" s="360" t="str">
        <f t="shared" si="2"/>
        <v/>
      </c>
      <c r="AW17" s="360" t="str">
        <f t="shared" si="2"/>
        <v/>
      </c>
      <c r="AX17" s="360" t="str">
        <f t="shared" si="2"/>
        <v/>
      </c>
      <c r="AY17" s="360" t="str">
        <f t="shared" si="2"/>
        <v/>
      </c>
      <c r="AZ17" s="360" t="str">
        <f t="shared" si="2"/>
        <v/>
      </c>
      <c r="BA17" s="360" t="str">
        <f t="shared" si="2"/>
        <v/>
      </c>
      <c r="BB17" s="360" t="str">
        <f t="shared" si="2"/>
        <v/>
      </c>
      <c r="BC17" s="360" t="str">
        <f t="shared" si="2"/>
        <v/>
      </c>
      <c r="BD17" s="360" t="str">
        <f t="shared" si="2"/>
        <v/>
      </c>
      <c r="BE17" s="360" t="str">
        <f t="shared" si="2"/>
        <v/>
      </c>
      <c r="BF17" s="360" t="str">
        <f t="shared" si="2"/>
        <v/>
      </c>
      <c r="BG17" s="360" t="str">
        <f t="shared" ref="BG17:CK17" si="3">IF(OR(BG$19&lt;YEAR_ACQUIRE_B,BG$19&gt;(YEAR_ACQUIRE_B+YEAR_MONITORINGLENGTH_B)),"",
IF(BG$19=YEAR_ACQUIRE_B,0,BF17+1))</f>
        <v/>
      </c>
      <c r="BH17" s="360" t="str">
        <f t="shared" si="3"/>
        <v/>
      </c>
      <c r="BI17" s="360" t="str">
        <f t="shared" si="3"/>
        <v/>
      </c>
      <c r="BJ17" s="360" t="str">
        <f t="shared" si="3"/>
        <v/>
      </c>
      <c r="BK17" s="360" t="str">
        <f t="shared" si="3"/>
        <v/>
      </c>
      <c r="BL17" s="360" t="str">
        <f t="shared" si="3"/>
        <v/>
      </c>
      <c r="BM17" s="360" t="str">
        <f t="shared" si="3"/>
        <v/>
      </c>
      <c r="BN17" s="360" t="str">
        <f t="shared" si="3"/>
        <v/>
      </c>
      <c r="BO17" s="360" t="str">
        <f t="shared" si="3"/>
        <v/>
      </c>
      <c r="BP17" s="360" t="str">
        <f t="shared" si="3"/>
        <v/>
      </c>
      <c r="BQ17" s="360" t="str">
        <f t="shared" si="3"/>
        <v/>
      </c>
      <c r="BR17" s="360" t="str">
        <f t="shared" si="3"/>
        <v/>
      </c>
      <c r="BS17" s="360" t="str">
        <f t="shared" si="3"/>
        <v/>
      </c>
      <c r="BT17" s="360" t="str">
        <f t="shared" si="3"/>
        <v/>
      </c>
      <c r="BU17" s="360" t="str">
        <f t="shared" si="3"/>
        <v/>
      </c>
      <c r="BV17" s="360" t="str">
        <f t="shared" si="3"/>
        <v/>
      </c>
      <c r="BW17" s="360" t="str">
        <f t="shared" si="3"/>
        <v/>
      </c>
      <c r="BX17" s="360" t="str">
        <f t="shared" si="3"/>
        <v/>
      </c>
      <c r="BY17" s="360" t="str">
        <f t="shared" si="3"/>
        <v/>
      </c>
      <c r="BZ17" s="360" t="str">
        <f t="shared" si="3"/>
        <v/>
      </c>
      <c r="CA17" s="360" t="str">
        <f t="shared" si="3"/>
        <v/>
      </c>
      <c r="CB17" s="360" t="str">
        <f t="shared" si="3"/>
        <v/>
      </c>
      <c r="CC17" s="360" t="str">
        <f t="shared" si="3"/>
        <v/>
      </c>
      <c r="CD17" s="360" t="str">
        <f t="shared" si="3"/>
        <v/>
      </c>
      <c r="CE17" s="360" t="str">
        <f t="shared" si="3"/>
        <v/>
      </c>
      <c r="CF17" s="360" t="str">
        <f t="shared" si="3"/>
        <v/>
      </c>
      <c r="CG17" s="360" t="str">
        <f t="shared" si="3"/>
        <v/>
      </c>
      <c r="CH17" s="360" t="str">
        <f t="shared" si="3"/>
        <v/>
      </c>
      <c r="CI17" s="360" t="str">
        <f t="shared" si="3"/>
        <v/>
      </c>
      <c r="CJ17" s="360" t="str">
        <f t="shared" si="3"/>
        <v/>
      </c>
      <c r="CK17" s="360" t="str">
        <f t="shared" si="3"/>
        <v/>
      </c>
    </row>
    <row r="18" spans="1:89" s="13" customFormat="1" ht="15" customHeight="1">
      <c r="A18" s="160" t="s">
        <v>8</v>
      </c>
      <c r="B18" s="161"/>
      <c r="C18" s="161"/>
      <c r="D18" s="161"/>
      <c r="E18" s="161"/>
      <c r="F18" s="161"/>
      <c r="G18" s="161"/>
      <c r="H18" s="161"/>
      <c r="I18" s="161"/>
      <c r="J18" s="161"/>
      <c r="K18" s="161"/>
      <c r="L18" s="161"/>
      <c r="M18" s="161"/>
      <c r="N18" s="161"/>
      <c r="O18" s="161"/>
      <c r="P18" s="161"/>
      <c r="Q18" s="161"/>
      <c r="R18" s="162"/>
      <c r="S18" s="162"/>
      <c r="T18" s="162">
        <v>2</v>
      </c>
      <c r="U18" s="161"/>
      <c r="V18" s="161"/>
      <c r="W18" s="446"/>
      <c r="X18" s="163"/>
      <c r="Y18" s="446"/>
      <c r="Z18" s="164"/>
      <c r="AA18" s="165">
        <v>43465</v>
      </c>
      <c r="AB18" s="165">
        <v>43830</v>
      </c>
      <c r="AC18" s="165">
        <v>44196</v>
      </c>
      <c r="AD18" s="165">
        <v>44561</v>
      </c>
      <c r="AE18" s="165">
        <v>44926</v>
      </c>
      <c r="AF18" s="165">
        <v>45291</v>
      </c>
      <c r="AG18" s="165">
        <v>45657</v>
      </c>
      <c r="AH18" s="165">
        <v>46022</v>
      </c>
      <c r="AI18" s="165">
        <v>46387</v>
      </c>
      <c r="AJ18" s="165">
        <v>46752</v>
      </c>
      <c r="AK18" s="165">
        <v>47118</v>
      </c>
      <c r="AL18" s="165">
        <v>47483</v>
      </c>
      <c r="AM18" s="165">
        <v>47848</v>
      </c>
      <c r="AN18" s="165">
        <v>48213</v>
      </c>
      <c r="AO18" s="165">
        <v>48579</v>
      </c>
      <c r="AP18" s="165">
        <v>48944</v>
      </c>
      <c r="AQ18" s="165">
        <v>49309</v>
      </c>
      <c r="AR18" s="165">
        <v>49674</v>
      </c>
      <c r="AS18" s="165">
        <v>50040</v>
      </c>
      <c r="AT18" s="165">
        <v>50405</v>
      </c>
      <c r="AU18" s="165">
        <v>50770</v>
      </c>
      <c r="AV18" s="165">
        <v>51135</v>
      </c>
      <c r="AW18" s="165">
        <v>51501</v>
      </c>
      <c r="AX18" s="165">
        <v>51866</v>
      </c>
      <c r="AY18" s="165">
        <v>52231</v>
      </c>
      <c r="AZ18" s="165">
        <v>52596</v>
      </c>
      <c r="BA18" s="165">
        <v>52962</v>
      </c>
      <c r="BB18" s="165">
        <v>53327</v>
      </c>
      <c r="BC18" s="165">
        <v>53692</v>
      </c>
      <c r="BD18" s="165">
        <v>54057</v>
      </c>
      <c r="BE18" s="165">
        <v>54423</v>
      </c>
      <c r="BF18" s="165">
        <v>54788</v>
      </c>
      <c r="BG18" s="165">
        <v>55153</v>
      </c>
      <c r="BH18" s="165">
        <v>55518</v>
      </c>
      <c r="BI18" s="165">
        <v>55884</v>
      </c>
      <c r="BJ18" s="165">
        <v>56249</v>
      </c>
      <c r="BK18" s="165">
        <v>56614</v>
      </c>
      <c r="BL18" s="165">
        <v>56979</v>
      </c>
      <c r="BM18" s="165">
        <v>57345</v>
      </c>
      <c r="BN18" s="165">
        <v>57710</v>
      </c>
      <c r="BO18" s="165">
        <v>58075</v>
      </c>
      <c r="BP18" s="165">
        <v>58440</v>
      </c>
      <c r="BQ18" s="165">
        <v>58806</v>
      </c>
      <c r="BR18" s="165">
        <v>59171</v>
      </c>
      <c r="BS18" s="165">
        <v>59536</v>
      </c>
      <c r="BT18" s="165">
        <v>59901</v>
      </c>
      <c r="BU18" s="165">
        <v>60267</v>
      </c>
      <c r="BV18" s="165">
        <v>60632</v>
      </c>
      <c r="BW18" s="165">
        <v>60997</v>
      </c>
      <c r="BX18" s="165">
        <v>61362</v>
      </c>
      <c r="BY18" s="165">
        <v>61728</v>
      </c>
      <c r="BZ18" s="165">
        <v>62093</v>
      </c>
      <c r="CA18" s="165">
        <v>62458</v>
      </c>
      <c r="CB18" s="165">
        <v>62823</v>
      </c>
      <c r="CC18" s="165">
        <v>63189</v>
      </c>
      <c r="CD18" s="165">
        <v>63554</v>
      </c>
      <c r="CE18" s="165">
        <v>63919</v>
      </c>
      <c r="CF18" s="165">
        <v>64284</v>
      </c>
      <c r="CG18" s="165">
        <v>64650</v>
      </c>
      <c r="CH18" s="165">
        <v>65015</v>
      </c>
      <c r="CI18" s="165">
        <v>65380</v>
      </c>
      <c r="CJ18" s="165">
        <v>65745</v>
      </c>
      <c r="CK18" s="165">
        <v>66111</v>
      </c>
    </row>
    <row r="19" spans="1:89" s="13" customFormat="1" ht="15" customHeight="1">
      <c r="A19" s="166" t="s">
        <v>9</v>
      </c>
      <c r="B19" s="167"/>
      <c r="C19" s="167"/>
      <c r="D19" s="167"/>
      <c r="E19" s="167"/>
      <c r="F19" s="167"/>
      <c r="G19" s="167"/>
      <c r="H19" s="167"/>
      <c r="I19" s="167"/>
      <c r="J19" s="167"/>
      <c r="K19" s="167"/>
      <c r="L19" s="167"/>
      <c r="M19" s="167"/>
      <c r="N19" s="167"/>
      <c r="O19" s="167"/>
      <c r="P19" s="167"/>
      <c r="Q19" s="167"/>
      <c r="R19" s="168"/>
      <c r="S19" s="168"/>
      <c r="T19" s="168">
        <v>3</v>
      </c>
      <c r="U19" s="167" t="s">
        <v>3</v>
      </c>
      <c r="V19" s="167"/>
      <c r="W19" s="447"/>
      <c r="X19" s="169"/>
      <c r="Y19" s="447"/>
      <c r="Z19" s="170"/>
      <c r="AA19" s="169">
        <v>2018</v>
      </c>
      <c r="AB19" s="169">
        <v>2019</v>
      </c>
      <c r="AC19" s="169">
        <v>2020</v>
      </c>
      <c r="AD19" s="169">
        <v>2021</v>
      </c>
      <c r="AE19" s="169">
        <v>2022</v>
      </c>
      <c r="AF19" s="169">
        <v>2023</v>
      </c>
      <c r="AG19" s="169">
        <v>2024</v>
      </c>
      <c r="AH19" s="169">
        <v>2025</v>
      </c>
      <c r="AI19" s="169">
        <v>2026</v>
      </c>
      <c r="AJ19" s="169">
        <v>2027</v>
      </c>
      <c r="AK19" s="169">
        <v>2028</v>
      </c>
      <c r="AL19" s="169">
        <v>2029</v>
      </c>
      <c r="AM19" s="169">
        <v>2030</v>
      </c>
      <c r="AN19" s="169">
        <v>2031</v>
      </c>
      <c r="AO19" s="169">
        <v>2032</v>
      </c>
      <c r="AP19" s="169">
        <v>2033</v>
      </c>
      <c r="AQ19" s="169">
        <v>2034</v>
      </c>
      <c r="AR19" s="169">
        <v>2035</v>
      </c>
      <c r="AS19" s="169">
        <v>2036</v>
      </c>
      <c r="AT19" s="169">
        <v>2037</v>
      </c>
      <c r="AU19" s="169">
        <v>2038</v>
      </c>
      <c r="AV19" s="169">
        <v>2039</v>
      </c>
      <c r="AW19" s="169">
        <v>2040</v>
      </c>
      <c r="AX19" s="169">
        <v>2041</v>
      </c>
      <c r="AY19" s="169">
        <v>2042</v>
      </c>
      <c r="AZ19" s="169">
        <v>2043</v>
      </c>
      <c r="BA19" s="169">
        <v>2044</v>
      </c>
      <c r="BB19" s="169">
        <v>2045</v>
      </c>
      <c r="BC19" s="169">
        <v>2046</v>
      </c>
      <c r="BD19" s="169">
        <v>2047</v>
      </c>
      <c r="BE19" s="169">
        <v>2048</v>
      </c>
      <c r="BF19" s="169">
        <v>2049</v>
      </c>
      <c r="BG19" s="169">
        <v>2050</v>
      </c>
      <c r="BH19" s="169">
        <v>2051</v>
      </c>
      <c r="BI19" s="169">
        <v>2052</v>
      </c>
      <c r="BJ19" s="169">
        <v>2053</v>
      </c>
      <c r="BK19" s="169">
        <v>2054</v>
      </c>
      <c r="BL19" s="169">
        <v>2055</v>
      </c>
      <c r="BM19" s="169">
        <v>2056</v>
      </c>
      <c r="BN19" s="169">
        <v>2057</v>
      </c>
      <c r="BO19" s="169">
        <v>2058</v>
      </c>
      <c r="BP19" s="169">
        <v>2059</v>
      </c>
      <c r="BQ19" s="169">
        <v>2060</v>
      </c>
      <c r="BR19" s="169">
        <v>2061</v>
      </c>
      <c r="BS19" s="169">
        <v>2062</v>
      </c>
      <c r="BT19" s="169">
        <v>2063</v>
      </c>
      <c r="BU19" s="169">
        <v>2064</v>
      </c>
      <c r="BV19" s="169">
        <v>2065</v>
      </c>
      <c r="BW19" s="169">
        <v>2066</v>
      </c>
      <c r="BX19" s="169">
        <v>2067</v>
      </c>
      <c r="BY19" s="169">
        <v>2068</v>
      </c>
      <c r="BZ19" s="169">
        <v>2069</v>
      </c>
      <c r="CA19" s="169">
        <v>2070</v>
      </c>
      <c r="CB19" s="169">
        <v>2071</v>
      </c>
      <c r="CC19" s="169">
        <v>2072</v>
      </c>
      <c r="CD19" s="169">
        <v>2073</v>
      </c>
      <c r="CE19" s="169">
        <v>2074</v>
      </c>
      <c r="CF19" s="169">
        <v>2075</v>
      </c>
      <c r="CG19" s="169">
        <v>2076</v>
      </c>
      <c r="CH19" s="169">
        <v>2077</v>
      </c>
      <c r="CI19" s="169">
        <v>2078</v>
      </c>
      <c r="CJ19" s="169">
        <v>2079</v>
      </c>
      <c r="CK19" s="169">
        <v>2080</v>
      </c>
    </row>
    <row r="20" spans="1:89">
      <c r="A20" s="171" t="s">
        <v>35</v>
      </c>
      <c r="B20" s="172"/>
      <c r="C20" s="172"/>
      <c r="D20" s="172"/>
      <c r="E20" s="172"/>
      <c r="F20" s="172"/>
      <c r="G20" s="172"/>
      <c r="H20" s="172"/>
      <c r="I20" s="172"/>
      <c r="J20" s="172"/>
      <c r="K20" s="172"/>
      <c r="L20" s="172"/>
      <c r="M20" s="172"/>
      <c r="N20" s="172"/>
      <c r="O20" s="172"/>
      <c r="P20" s="172"/>
      <c r="Q20" s="172"/>
      <c r="R20" s="173"/>
      <c r="S20" s="173"/>
      <c r="T20" s="173">
        <v>4</v>
      </c>
      <c r="U20" s="172"/>
      <c r="V20" s="174"/>
      <c r="W20" s="172"/>
      <c r="X20" s="172"/>
      <c r="Y20" s="172"/>
      <c r="Z20" s="178"/>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row>
    <row r="21" spans="1:89">
      <c r="A21" s="215" t="s">
        <v>22</v>
      </c>
      <c r="R21" s="66"/>
      <c r="S21" s="66"/>
      <c r="T21" s="66">
        <v>5</v>
      </c>
      <c r="V21" s="214"/>
      <c r="W21" s="57"/>
      <c r="X21" s="248"/>
      <c r="Y21" s="57"/>
      <c r="Z21" s="14"/>
    </row>
    <row r="22" spans="1:89">
      <c r="A22" s="227" t="s">
        <v>23</v>
      </c>
      <c r="R22" s="66"/>
      <c r="S22" s="66"/>
      <c r="T22" s="66">
        <v>6</v>
      </c>
      <c r="V22" s="214" t="s">
        <v>2</v>
      </c>
      <c r="W22" s="57"/>
      <c r="X22" s="249"/>
      <c r="Y22" s="217"/>
      <c r="Z22" s="19"/>
      <c r="AA22" s="240">
        <f t="shared" ref="AA22:BF22" si="4">IF(AA$16=0,CREDITS_INITIAL_B,Z28)</f>
        <v>0</v>
      </c>
      <c r="AB22" s="240">
        <f t="shared" si="4"/>
        <v>0</v>
      </c>
      <c r="AC22" s="240">
        <f>IF(AC$16=0,CREDITS_INITIAL_B,AB28)</f>
        <v>0</v>
      </c>
      <c r="AD22" s="240">
        <f t="shared" si="4"/>
        <v>0</v>
      </c>
      <c r="AE22" s="240">
        <f t="shared" si="4"/>
        <v>0</v>
      </c>
      <c r="AF22" s="240">
        <f t="shared" si="4"/>
        <v>0</v>
      </c>
      <c r="AG22" s="240">
        <f t="shared" si="4"/>
        <v>0</v>
      </c>
      <c r="AH22" s="240">
        <f t="shared" si="4"/>
        <v>0</v>
      </c>
      <c r="AI22" s="240">
        <f t="shared" si="4"/>
        <v>0</v>
      </c>
      <c r="AJ22" s="240">
        <f t="shared" si="4"/>
        <v>0</v>
      </c>
      <c r="AK22" s="240">
        <f t="shared" si="4"/>
        <v>0</v>
      </c>
      <c r="AL22" s="240">
        <f t="shared" si="4"/>
        <v>0</v>
      </c>
      <c r="AM22" s="240">
        <f t="shared" si="4"/>
        <v>0</v>
      </c>
      <c r="AN22" s="240">
        <f t="shared" si="4"/>
        <v>0</v>
      </c>
      <c r="AO22" s="240">
        <f t="shared" si="4"/>
        <v>0</v>
      </c>
      <c r="AP22" s="240">
        <f t="shared" si="4"/>
        <v>0</v>
      </c>
      <c r="AQ22" s="240">
        <f t="shared" si="4"/>
        <v>0</v>
      </c>
      <c r="AR22" s="240">
        <f t="shared" si="4"/>
        <v>0</v>
      </c>
      <c r="AS22" s="240">
        <f t="shared" si="4"/>
        <v>0</v>
      </c>
      <c r="AT22" s="240">
        <f t="shared" si="4"/>
        <v>0</v>
      </c>
      <c r="AU22" s="240">
        <f t="shared" si="4"/>
        <v>0</v>
      </c>
      <c r="AV22" s="240">
        <f t="shared" si="4"/>
        <v>0</v>
      </c>
      <c r="AW22" s="240">
        <f t="shared" si="4"/>
        <v>0</v>
      </c>
      <c r="AX22" s="240">
        <f t="shared" si="4"/>
        <v>0</v>
      </c>
      <c r="AY22" s="240">
        <f t="shared" si="4"/>
        <v>0</v>
      </c>
      <c r="AZ22" s="240">
        <f t="shared" si="4"/>
        <v>0</v>
      </c>
      <c r="BA22" s="240">
        <f t="shared" si="4"/>
        <v>0</v>
      </c>
      <c r="BB22" s="240">
        <f t="shared" si="4"/>
        <v>0</v>
      </c>
      <c r="BC22" s="240">
        <f t="shared" si="4"/>
        <v>0</v>
      </c>
      <c r="BD22" s="240">
        <f t="shared" si="4"/>
        <v>0</v>
      </c>
      <c r="BE22" s="240">
        <f t="shared" si="4"/>
        <v>0</v>
      </c>
      <c r="BF22" s="240">
        <f t="shared" si="4"/>
        <v>0</v>
      </c>
      <c r="BG22" s="240">
        <f t="shared" ref="BG22:CK22" si="5">IF(BG$16=0,CREDITS_INITIAL_B,BF28)</f>
        <v>0</v>
      </c>
      <c r="BH22" s="240">
        <f t="shared" si="5"/>
        <v>0</v>
      </c>
      <c r="BI22" s="240">
        <f t="shared" si="5"/>
        <v>0</v>
      </c>
      <c r="BJ22" s="240">
        <f t="shared" si="5"/>
        <v>0</v>
      </c>
      <c r="BK22" s="240">
        <f t="shared" si="5"/>
        <v>0</v>
      </c>
      <c r="BL22" s="240">
        <f t="shared" si="5"/>
        <v>0</v>
      </c>
      <c r="BM22" s="240">
        <f t="shared" si="5"/>
        <v>0</v>
      </c>
      <c r="BN22" s="240">
        <f t="shared" si="5"/>
        <v>0</v>
      </c>
      <c r="BO22" s="240">
        <f t="shared" si="5"/>
        <v>0</v>
      </c>
      <c r="BP22" s="240">
        <f t="shared" si="5"/>
        <v>0</v>
      </c>
      <c r="BQ22" s="240">
        <f t="shared" si="5"/>
        <v>0</v>
      </c>
      <c r="BR22" s="240">
        <f t="shared" si="5"/>
        <v>0</v>
      </c>
      <c r="BS22" s="240">
        <f t="shared" si="5"/>
        <v>0</v>
      </c>
      <c r="BT22" s="240">
        <f t="shared" si="5"/>
        <v>0</v>
      </c>
      <c r="BU22" s="240">
        <f t="shared" si="5"/>
        <v>0</v>
      </c>
      <c r="BV22" s="240">
        <f t="shared" si="5"/>
        <v>0</v>
      </c>
      <c r="BW22" s="240">
        <f t="shared" si="5"/>
        <v>0</v>
      </c>
      <c r="BX22" s="240">
        <f t="shared" si="5"/>
        <v>0</v>
      </c>
      <c r="BY22" s="240">
        <f t="shared" si="5"/>
        <v>0</v>
      </c>
      <c r="BZ22" s="240">
        <f t="shared" si="5"/>
        <v>0</v>
      </c>
      <c r="CA22" s="240">
        <f t="shared" si="5"/>
        <v>0</v>
      </c>
      <c r="CB22" s="240">
        <f t="shared" si="5"/>
        <v>0</v>
      </c>
      <c r="CC22" s="240">
        <f t="shared" si="5"/>
        <v>0</v>
      </c>
      <c r="CD22" s="240">
        <f t="shared" si="5"/>
        <v>0</v>
      </c>
      <c r="CE22" s="240">
        <f t="shared" si="5"/>
        <v>0</v>
      </c>
      <c r="CF22" s="240">
        <f t="shared" si="5"/>
        <v>0</v>
      </c>
      <c r="CG22" s="240">
        <f t="shared" si="5"/>
        <v>0</v>
      </c>
      <c r="CH22" s="240">
        <f t="shared" si="5"/>
        <v>0</v>
      </c>
      <c r="CI22" s="240">
        <f t="shared" si="5"/>
        <v>0</v>
      </c>
      <c r="CJ22" s="240">
        <f t="shared" si="5"/>
        <v>0</v>
      </c>
      <c r="CK22" s="240">
        <f t="shared" si="5"/>
        <v>0</v>
      </c>
    </row>
    <row r="23" spans="1:89" s="3" customFormat="1" ht="11.25">
      <c r="A23" s="228"/>
      <c r="R23" s="67"/>
      <c r="S23" s="67"/>
      <c r="T23" s="67">
        <v>7</v>
      </c>
      <c r="V23" s="218"/>
      <c r="W23" s="219"/>
      <c r="X23" s="250"/>
      <c r="Y23" s="220"/>
      <c r="Z23" s="2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c r="A24" s="227" t="s">
        <v>24</v>
      </c>
      <c r="R24" s="66"/>
      <c r="S24" s="66"/>
      <c r="T24" s="66">
        <v>8</v>
      </c>
      <c r="U24" s="92"/>
      <c r="V24" s="214" t="s">
        <v>2</v>
      </c>
      <c r="W24" s="216"/>
      <c r="X24" s="252">
        <f>CREDITS_B-CREDITS_INITIAL_B</f>
        <v>51</v>
      </c>
      <c r="Y24" s="221"/>
      <c r="Z24" s="18"/>
      <c r="AA24" s="240">
        <f t="shared" ref="AA24:CK24" si="6">$X24*AA25</f>
        <v>0</v>
      </c>
      <c r="AB24" s="240">
        <f t="shared" si="6"/>
        <v>10.200000000000001</v>
      </c>
      <c r="AC24" s="240">
        <f t="shared" si="6"/>
        <v>10.200000000000001</v>
      </c>
      <c r="AD24" s="240">
        <f t="shared" si="6"/>
        <v>10.200000000000001</v>
      </c>
      <c r="AE24" s="240">
        <f t="shared" si="6"/>
        <v>10.200000000000001</v>
      </c>
      <c r="AF24" s="240">
        <f t="shared" si="6"/>
        <v>10.200000000000001</v>
      </c>
      <c r="AG24" s="240">
        <f t="shared" si="6"/>
        <v>0</v>
      </c>
      <c r="AH24" s="240">
        <f t="shared" si="6"/>
        <v>0</v>
      </c>
      <c r="AI24" s="240">
        <f t="shared" si="6"/>
        <v>0</v>
      </c>
      <c r="AJ24" s="240">
        <f t="shared" si="6"/>
        <v>0</v>
      </c>
      <c r="AK24" s="240">
        <f t="shared" si="6"/>
        <v>0</v>
      </c>
      <c r="AL24" s="240">
        <f t="shared" si="6"/>
        <v>0</v>
      </c>
      <c r="AM24" s="240">
        <f t="shared" si="6"/>
        <v>0</v>
      </c>
      <c r="AN24" s="240">
        <f t="shared" si="6"/>
        <v>0</v>
      </c>
      <c r="AO24" s="240">
        <f t="shared" si="6"/>
        <v>0</v>
      </c>
      <c r="AP24" s="240">
        <f t="shared" si="6"/>
        <v>0</v>
      </c>
      <c r="AQ24" s="240">
        <f t="shared" si="6"/>
        <v>0</v>
      </c>
      <c r="AR24" s="240">
        <f t="shared" si="6"/>
        <v>0</v>
      </c>
      <c r="AS24" s="240">
        <f t="shared" si="6"/>
        <v>0</v>
      </c>
      <c r="AT24" s="240">
        <f t="shared" si="6"/>
        <v>0</v>
      </c>
      <c r="AU24" s="240">
        <f t="shared" si="6"/>
        <v>0</v>
      </c>
      <c r="AV24" s="240">
        <f t="shared" si="6"/>
        <v>0</v>
      </c>
      <c r="AW24" s="240">
        <f t="shared" si="6"/>
        <v>0</v>
      </c>
      <c r="AX24" s="240">
        <f t="shared" si="6"/>
        <v>0</v>
      </c>
      <c r="AY24" s="240">
        <f t="shared" si="6"/>
        <v>0</v>
      </c>
      <c r="AZ24" s="240">
        <f t="shared" si="6"/>
        <v>0</v>
      </c>
      <c r="BA24" s="240">
        <f t="shared" si="6"/>
        <v>0</v>
      </c>
      <c r="BB24" s="240">
        <f t="shared" si="6"/>
        <v>0</v>
      </c>
      <c r="BC24" s="240">
        <f t="shared" si="6"/>
        <v>0</v>
      </c>
      <c r="BD24" s="240">
        <f t="shared" si="6"/>
        <v>0</v>
      </c>
      <c r="BE24" s="240">
        <f t="shared" si="6"/>
        <v>0</v>
      </c>
      <c r="BF24" s="240">
        <f t="shared" si="6"/>
        <v>0</v>
      </c>
      <c r="BG24" s="240">
        <f t="shared" si="6"/>
        <v>0</v>
      </c>
      <c r="BH24" s="240">
        <f t="shared" si="6"/>
        <v>0</v>
      </c>
      <c r="BI24" s="240">
        <f t="shared" si="6"/>
        <v>0</v>
      </c>
      <c r="BJ24" s="240">
        <f t="shared" si="6"/>
        <v>0</v>
      </c>
      <c r="BK24" s="240">
        <f t="shared" si="6"/>
        <v>0</v>
      </c>
      <c r="BL24" s="240">
        <f t="shared" si="6"/>
        <v>0</v>
      </c>
      <c r="BM24" s="240">
        <f t="shared" si="6"/>
        <v>0</v>
      </c>
      <c r="BN24" s="240">
        <f t="shared" si="6"/>
        <v>0</v>
      </c>
      <c r="BO24" s="240">
        <f t="shared" si="6"/>
        <v>0</v>
      </c>
      <c r="BP24" s="240">
        <f t="shared" si="6"/>
        <v>0</v>
      </c>
      <c r="BQ24" s="240">
        <f t="shared" si="6"/>
        <v>0</v>
      </c>
      <c r="BR24" s="240">
        <f t="shared" si="6"/>
        <v>0</v>
      </c>
      <c r="BS24" s="240">
        <f t="shared" si="6"/>
        <v>0</v>
      </c>
      <c r="BT24" s="240">
        <f t="shared" si="6"/>
        <v>0</v>
      </c>
      <c r="BU24" s="240">
        <f t="shared" si="6"/>
        <v>0</v>
      </c>
      <c r="BV24" s="240">
        <f t="shared" si="6"/>
        <v>0</v>
      </c>
      <c r="BW24" s="240">
        <f t="shared" si="6"/>
        <v>0</v>
      </c>
      <c r="BX24" s="240">
        <f t="shared" si="6"/>
        <v>0</v>
      </c>
      <c r="BY24" s="240">
        <f t="shared" si="6"/>
        <v>0</v>
      </c>
      <c r="BZ24" s="240">
        <f t="shared" si="6"/>
        <v>0</v>
      </c>
      <c r="CA24" s="240">
        <f t="shared" si="6"/>
        <v>0</v>
      </c>
      <c r="CB24" s="240">
        <f t="shared" si="6"/>
        <v>0</v>
      </c>
      <c r="CC24" s="240">
        <f t="shared" si="6"/>
        <v>0</v>
      </c>
      <c r="CD24" s="240">
        <f t="shared" si="6"/>
        <v>0</v>
      </c>
      <c r="CE24" s="240">
        <f t="shared" si="6"/>
        <v>0</v>
      </c>
      <c r="CF24" s="240">
        <f t="shared" si="6"/>
        <v>0</v>
      </c>
      <c r="CG24" s="240">
        <f t="shared" si="6"/>
        <v>0</v>
      </c>
      <c r="CH24" s="240">
        <f t="shared" si="6"/>
        <v>0</v>
      </c>
      <c r="CI24" s="240">
        <f t="shared" si="6"/>
        <v>0</v>
      </c>
      <c r="CJ24" s="240">
        <f t="shared" si="6"/>
        <v>0</v>
      </c>
      <c r="CK24" s="240">
        <f t="shared" si="6"/>
        <v>0</v>
      </c>
    </row>
    <row r="25" spans="1:89" s="59" customFormat="1" ht="11.25" customHeight="1">
      <c r="A25" s="229"/>
      <c r="B25" s="79"/>
      <c r="C25" s="79"/>
      <c r="D25" s="79"/>
      <c r="E25" s="79"/>
      <c r="F25" s="79"/>
      <c r="G25" s="79"/>
      <c r="H25" s="79"/>
      <c r="I25" s="79"/>
      <c r="J25" s="79"/>
      <c r="K25" s="79"/>
      <c r="L25" s="79"/>
      <c r="M25" s="79"/>
      <c r="N25" s="79"/>
      <c r="O25" s="79"/>
      <c r="P25" s="79"/>
      <c r="Q25" s="79"/>
      <c r="R25" s="80"/>
      <c r="S25" s="80"/>
      <c r="T25" s="80">
        <v>9</v>
      </c>
      <c r="U25" s="81"/>
      <c r="V25" s="222"/>
      <c r="W25" s="216"/>
      <c r="X25" s="251">
        <f>SUM(AA25:CK25)</f>
        <v>1</v>
      </c>
      <c r="Y25" s="223"/>
      <c r="Z25" s="82"/>
      <c r="AA25" s="213">
        <f t="shared" ref="AA25:BF25" si="7">IF(OR(AA$16="",AA$16=0),0,
IF(AA$16=1,CREDITS_RELEASEDYR1_B,(1-CREDITS_RELEASEDYR1_B)/(YEAR_PROJECTLENGTH_B-1)))</f>
        <v>0</v>
      </c>
      <c r="AB25" s="213">
        <f t="shared" si="7"/>
        <v>0.2</v>
      </c>
      <c r="AC25" s="213">
        <f t="shared" si="7"/>
        <v>0.2</v>
      </c>
      <c r="AD25" s="213">
        <f t="shared" si="7"/>
        <v>0.2</v>
      </c>
      <c r="AE25" s="213">
        <f t="shared" si="7"/>
        <v>0.2</v>
      </c>
      <c r="AF25" s="213">
        <f t="shared" si="7"/>
        <v>0.2</v>
      </c>
      <c r="AG25" s="213">
        <f t="shared" si="7"/>
        <v>0</v>
      </c>
      <c r="AH25" s="213">
        <f t="shared" si="7"/>
        <v>0</v>
      </c>
      <c r="AI25" s="213">
        <f t="shared" si="7"/>
        <v>0</v>
      </c>
      <c r="AJ25" s="213">
        <f t="shared" si="7"/>
        <v>0</v>
      </c>
      <c r="AK25" s="213">
        <f t="shared" si="7"/>
        <v>0</v>
      </c>
      <c r="AL25" s="213">
        <f t="shared" si="7"/>
        <v>0</v>
      </c>
      <c r="AM25" s="213">
        <f t="shared" si="7"/>
        <v>0</v>
      </c>
      <c r="AN25" s="213">
        <f t="shared" si="7"/>
        <v>0</v>
      </c>
      <c r="AO25" s="213">
        <f t="shared" si="7"/>
        <v>0</v>
      </c>
      <c r="AP25" s="213">
        <f t="shared" si="7"/>
        <v>0</v>
      </c>
      <c r="AQ25" s="213">
        <f t="shared" si="7"/>
        <v>0</v>
      </c>
      <c r="AR25" s="213">
        <f t="shared" si="7"/>
        <v>0</v>
      </c>
      <c r="AS25" s="213">
        <f t="shared" si="7"/>
        <v>0</v>
      </c>
      <c r="AT25" s="213">
        <f t="shared" si="7"/>
        <v>0</v>
      </c>
      <c r="AU25" s="213">
        <f t="shared" si="7"/>
        <v>0</v>
      </c>
      <c r="AV25" s="213">
        <f t="shared" si="7"/>
        <v>0</v>
      </c>
      <c r="AW25" s="213">
        <f t="shared" si="7"/>
        <v>0</v>
      </c>
      <c r="AX25" s="213">
        <f t="shared" si="7"/>
        <v>0</v>
      </c>
      <c r="AY25" s="213">
        <f t="shared" si="7"/>
        <v>0</v>
      </c>
      <c r="AZ25" s="213">
        <f t="shared" si="7"/>
        <v>0</v>
      </c>
      <c r="BA25" s="213">
        <f t="shared" si="7"/>
        <v>0</v>
      </c>
      <c r="BB25" s="213">
        <f t="shared" si="7"/>
        <v>0</v>
      </c>
      <c r="BC25" s="213">
        <f t="shared" si="7"/>
        <v>0</v>
      </c>
      <c r="BD25" s="213">
        <f t="shared" si="7"/>
        <v>0</v>
      </c>
      <c r="BE25" s="213">
        <f t="shared" si="7"/>
        <v>0</v>
      </c>
      <c r="BF25" s="213">
        <f t="shared" si="7"/>
        <v>0</v>
      </c>
      <c r="BG25" s="213">
        <f t="shared" ref="BG25:CK25" si="8">IF(OR(BG$16="",BG$16=0),0,
IF(BG$16=1,CREDITS_RELEASEDYR1_B,(1-CREDITS_RELEASEDYR1_B)/(YEAR_PROJECTLENGTH_B-1)))</f>
        <v>0</v>
      </c>
      <c r="BH25" s="213">
        <f t="shared" si="8"/>
        <v>0</v>
      </c>
      <c r="BI25" s="213">
        <f t="shared" si="8"/>
        <v>0</v>
      </c>
      <c r="BJ25" s="213">
        <f t="shared" si="8"/>
        <v>0</v>
      </c>
      <c r="BK25" s="213">
        <f t="shared" si="8"/>
        <v>0</v>
      </c>
      <c r="BL25" s="213">
        <f t="shared" si="8"/>
        <v>0</v>
      </c>
      <c r="BM25" s="213">
        <f t="shared" si="8"/>
        <v>0</v>
      </c>
      <c r="BN25" s="213">
        <f t="shared" si="8"/>
        <v>0</v>
      </c>
      <c r="BO25" s="213">
        <f t="shared" si="8"/>
        <v>0</v>
      </c>
      <c r="BP25" s="213">
        <f t="shared" si="8"/>
        <v>0</v>
      </c>
      <c r="BQ25" s="213">
        <f t="shared" si="8"/>
        <v>0</v>
      </c>
      <c r="BR25" s="213">
        <f t="shared" si="8"/>
        <v>0</v>
      </c>
      <c r="BS25" s="213">
        <f t="shared" si="8"/>
        <v>0</v>
      </c>
      <c r="BT25" s="213">
        <f t="shared" si="8"/>
        <v>0</v>
      </c>
      <c r="BU25" s="213">
        <f t="shared" si="8"/>
        <v>0</v>
      </c>
      <c r="BV25" s="213">
        <f t="shared" si="8"/>
        <v>0</v>
      </c>
      <c r="BW25" s="213">
        <f t="shared" si="8"/>
        <v>0</v>
      </c>
      <c r="BX25" s="213">
        <f t="shared" si="8"/>
        <v>0</v>
      </c>
      <c r="BY25" s="213">
        <f t="shared" si="8"/>
        <v>0</v>
      </c>
      <c r="BZ25" s="213">
        <f t="shared" si="8"/>
        <v>0</v>
      </c>
      <c r="CA25" s="213">
        <f t="shared" si="8"/>
        <v>0</v>
      </c>
      <c r="CB25" s="213">
        <f t="shared" si="8"/>
        <v>0</v>
      </c>
      <c r="CC25" s="213">
        <f t="shared" si="8"/>
        <v>0</v>
      </c>
      <c r="CD25" s="213">
        <f t="shared" si="8"/>
        <v>0</v>
      </c>
      <c r="CE25" s="213">
        <f t="shared" si="8"/>
        <v>0</v>
      </c>
      <c r="CF25" s="213">
        <f t="shared" si="8"/>
        <v>0</v>
      </c>
      <c r="CG25" s="213">
        <f t="shared" si="8"/>
        <v>0</v>
      </c>
      <c r="CH25" s="213">
        <f t="shared" si="8"/>
        <v>0</v>
      </c>
      <c r="CI25" s="213">
        <f t="shared" si="8"/>
        <v>0</v>
      </c>
      <c r="CJ25" s="213">
        <f t="shared" si="8"/>
        <v>0</v>
      </c>
      <c r="CK25" s="213">
        <f t="shared" si="8"/>
        <v>0</v>
      </c>
    </row>
    <row r="26" spans="1:89">
      <c r="A26" s="230" t="s">
        <v>25</v>
      </c>
      <c r="B26" s="7"/>
      <c r="C26" s="7"/>
      <c r="D26" s="7"/>
      <c r="E26" s="7"/>
      <c r="F26" s="7"/>
      <c r="G26" s="7"/>
      <c r="H26" s="7"/>
      <c r="I26" s="7"/>
      <c r="J26" s="7"/>
      <c r="K26" s="7"/>
      <c r="L26" s="7"/>
      <c r="M26" s="7"/>
      <c r="N26" s="7"/>
      <c r="O26" s="7"/>
      <c r="P26" s="7"/>
      <c r="Q26" s="7"/>
      <c r="R26" s="68"/>
      <c r="S26" s="68"/>
      <c r="T26" s="68">
        <v>10</v>
      </c>
      <c r="U26" s="92"/>
      <c r="V26" s="224" t="s">
        <v>2</v>
      </c>
      <c r="W26" s="242">
        <f>CREDITS_SOLD_B</f>
        <v>1</v>
      </c>
      <c r="X26" s="253">
        <f>SUM(AA26:CK26)</f>
        <v>51</v>
      </c>
      <c r="Y26" s="225"/>
      <c r="Z26" s="85"/>
      <c r="AA26" s="240">
        <f>IF(OR(AA$16="",AA$16=0),0,
IF(AA$16&lt;YEAR_PROJECTLENGTH_B,AA24*CREDITS_SOLD_B,$X24+CREDITS_INITIAL_B-CREDITS_END_B-SUM(Z26:$AA26)))</f>
        <v>0</v>
      </c>
      <c r="AB26" s="240">
        <f>IF(OR(AB$16="",AB$16=0),0,
IF(AB$16&lt;YEAR_PROJECTLENGTH_B,AB24*CREDITS_SOLD_B,$X24+CREDITS_INITIAL_B-CREDITS_END_B-SUM(AA26:$AA26)))</f>
        <v>10.200000000000001</v>
      </c>
      <c r="AC26" s="240">
        <f>IF(OR(AC$16="",AC$16=0),0,
IF(AC$16&lt;YEAR_PROJECTLENGTH_B,AC24*CREDITS_SOLD_B,$X24+CREDITS_INITIAL_B-CREDITS_END_B-SUM($AA26:AB26)))</f>
        <v>10.200000000000001</v>
      </c>
      <c r="AD26" s="240">
        <f>IF(OR(AD$16="",AD$16=0),0,
IF(AD$16&lt;YEAR_PROJECTLENGTH_B,AD24*CREDITS_SOLD_B,$X24+CREDITS_INITIAL_B-CREDITS_END_B-SUM($AA26:AC26)))</f>
        <v>10.200000000000001</v>
      </c>
      <c r="AE26" s="240">
        <f>IF(OR(AE$16="",AE$16=0),0,
IF(AE$16&lt;YEAR_PROJECTLENGTH_B,AE24*CREDITS_SOLD_B,$X24+CREDITS_INITIAL_B-CREDITS_END_B-SUM($AA26:AD26)))</f>
        <v>10.200000000000001</v>
      </c>
      <c r="AF26" s="240">
        <f>IF(OR(AF$16="",AF$16=0),0,
IF(AF$16&lt;YEAR_PROJECTLENGTH_B,AF24*CREDITS_SOLD_B,$X24+CREDITS_INITIAL_B-CREDITS_END_B-SUM($AA26:AE26)))</f>
        <v>10.199999999999996</v>
      </c>
      <c r="AG26" s="240">
        <f>IF(OR(AG$16="",AG$16=0),0,
IF(AG$16&lt;YEAR_PROJECTLENGTH_B,AG24*CREDITS_SOLD_B,$X24+CREDITS_INITIAL_B-CREDITS_END_B-SUM($AA26:AF26)))</f>
        <v>0</v>
      </c>
      <c r="AH26" s="240">
        <f>IF(OR(AH$16="",AH$16=0),0,
IF(AH$16&lt;YEAR_PROJECTLENGTH_B,AH24*CREDITS_SOLD_B,$X24+CREDITS_INITIAL_B-CREDITS_END_B-SUM($AA26:AG26)))</f>
        <v>0</v>
      </c>
      <c r="AI26" s="240">
        <f>IF(OR(AI$16="",AI$16=0),0,
IF(AI$16&lt;YEAR_PROJECTLENGTH_B,AI24*CREDITS_SOLD_B,$X24+CREDITS_INITIAL_B-CREDITS_END_B-SUM($AA26:AH26)))</f>
        <v>0</v>
      </c>
      <c r="AJ26" s="240">
        <f>IF(OR(AJ$16="",AJ$16=0),0,
IF(AJ$16&lt;YEAR_PROJECTLENGTH_B,AJ24*CREDITS_SOLD_B,$X24+CREDITS_INITIAL_B-CREDITS_END_B-SUM($AA26:AI26)))</f>
        <v>0</v>
      </c>
      <c r="AK26" s="240">
        <f>IF(OR(AK$16="",AK$16=0),0,
IF(AK$16&lt;YEAR_PROJECTLENGTH_B,AK24*CREDITS_SOLD_B,$X24+CREDITS_INITIAL_B-CREDITS_END_B-SUM($AA26:AJ26)))</f>
        <v>0</v>
      </c>
      <c r="AL26" s="240">
        <f>IF(OR(AL$16="",AL$16=0),0,
IF(AL$16&lt;YEAR_PROJECTLENGTH_B,AL24*CREDITS_SOLD_B,$X24+CREDITS_INITIAL_B-CREDITS_END_B-SUM($AA26:AK26)))</f>
        <v>0</v>
      </c>
      <c r="AM26" s="240">
        <f>IF(OR(AM$16="",AM$16=0),0,
IF(AM$16&lt;YEAR_PROJECTLENGTH_B,AM24*CREDITS_SOLD_B,$X24+CREDITS_INITIAL_B-CREDITS_END_B-SUM($AA26:AL26)))</f>
        <v>0</v>
      </c>
      <c r="AN26" s="240">
        <f>IF(OR(AN$16="",AN$16=0),0,
IF(AN$16&lt;YEAR_PROJECTLENGTH_B,AN24*CREDITS_SOLD_B,$X24+CREDITS_INITIAL_B-CREDITS_END_B-SUM($AA26:AM26)))</f>
        <v>0</v>
      </c>
      <c r="AO26" s="240">
        <f>IF(OR(AO$16="",AO$16=0),0,
IF(AO$16&lt;YEAR_PROJECTLENGTH_B,AO24*CREDITS_SOLD_B,$X24+CREDITS_INITIAL_B-CREDITS_END_B-SUM($AA26:AN26)))</f>
        <v>0</v>
      </c>
      <c r="AP26" s="240">
        <f>IF(OR(AP$16="",AP$16=0),0,
IF(AP$16&lt;YEAR_PROJECTLENGTH_B,AP24*CREDITS_SOLD_B,$X24+CREDITS_INITIAL_B-CREDITS_END_B-SUM($AA26:AO26)))</f>
        <v>0</v>
      </c>
      <c r="AQ26" s="240">
        <f>IF(OR(AQ$16="",AQ$16=0),0,
IF(AQ$16&lt;YEAR_PROJECTLENGTH_B,AQ24*CREDITS_SOLD_B,$X24+CREDITS_INITIAL_B-CREDITS_END_B-SUM($AA26:AP26)))</f>
        <v>0</v>
      </c>
      <c r="AR26" s="240">
        <f>IF(OR(AR$16="",AR$16=0),0,
IF(AR$16&lt;YEAR_PROJECTLENGTH_B,AR24*CREDITS_SOLD_B,$X24+CREDITS_INITIAL_B-CREDITS_END_B-SUM($AA26:AQ26)))</f>
        <v>0</v>
      </c>
      <c r="AS26" s="240">
        <f>IF(OR(AS$16="",AS$16=0),0,
IF(AS$16&lt;YEAR_PROJECTLENGTH_B,AS24*CREDITS_SOLD_B,$X24+CREDITS_INITIAL_B-CREDITS_END_B-SUM($AA26:AR26)))</f>
        <v>0</v>
      </c>
      <c r="AT26" s="240">
        <f>IF(OR(AT$16="",AT$16=0),0,
IF(AT$16&lt;YEAR_PROJECTLENGTH_B,AT24*CREDITS_SOLD_B,$X24+CREDITS_INITIAL_B-CREDITS_END_B-SUM($AA26:AS26)))</f>
        <v>0</v>
      </c>
      <c r="AU26" s="240">
        <f>IF(OR(AU$16="",AU$16=0),0,
IF(AU$16&lt;YEAR_PROJECTLENGTH_B,AU24*CREDITS_SOLD_B,$X24+CREDITS_INITIAL_B-CREDITS_END_B-SUM($AA26:AT26)))</f>
        <v>0</v>
      </c>
      <c r="AV26" s="240">
        <f>IF(OR(AV$16="",AV$16=0),0,
IF(AV$16&lt;YEAR_PROJECTLENGTH_B,AV24*CREDITS_SOLD_B,$X24+CREDITS_INITIAL_B-CREDITS_END_B-SUM($AA26:AU26)))</f>
        <v>0</v>
      </c>
      <c r="AW26" s="240">
        <f>IF(OR(AW$16="",AW$16=0),0,
IF(AW$16&lt;YEAR_PROJECTLENGTH_B,AW24*CREDITS_SOLD_B,$X24+CREDITS_INITIAL_B-CREDITS_END_B-SUM($AA26:AV26)))</f>
        <v>0</v>
      </c>
      <c r="AX26" s="240">
        <f>IF(OR(AX$16="",AX$16=0),0,
IF(AX$16&lt;YEAR_PROJECTLENGTH_B,AX24*CREDITS_SOLD_B,$X24+CREDITS_INITIAL_B-CREDITS_END_B-SUM($AA26:AW26)))</f>
        <v>0</v>
      </c>
      <c r="AY26" s="240">
        <f>IF(OR(AY$16="",AY$16=0),0,
IF(AY$16&lt;YEAR_PROJECTLENGTH_B,AY24*CREDITS_SOLD_B,$X24+CREDITS_INITIAL_B-CREDITS_END_B-SUM($AA26:AX26)))</f>
        <v>0</v>
      </c>
      <c r="AZ26" s="240">
        <f>IF(OR(AZ$16="",AZ$16=0),0,
IF(AZ$16&lt;YEAR_PROJECTLENGTH_B,AZ24*CREDITS_SOLD_B,$X24+CREDITS_INITIAL_B-CREDITS_END_B-SUM($AA26:AY26)))</f>
        <v>0</v>
      </c>
      <c r="BA26" s="240">
        <f>IF(OR(BA$16="",BA$16=0),0,
IF(BA$16&lt;YEAR_PROJECTLENGTH_B,BA24*CREDITS_SOLD_B,$X24+CREDITS_INITIAL_B-CREDITS_END_B-SUM($AA26:AZ26)))</f>
        <v>0</v>
      </c>
      <c r="BB26" s="240">
        <f>IF(OR(BB$16="",BB$16=0),0,
IF(BB$16&lt;YEAR_PROJECTLENGTH_B,BB24*CREDITS_SOLD_B,$X24+CREDITS_INITIAL_B-CREDITS_END_B-SUM($AA26:BA26)))</f>
        <v>0</v>
      </c>
      <c r="BC26" s="240">
        <f>IF(OR(BC$16="",BC$16=0),0,
IF(BC$16&lt;YEAR_PROJECTLENGTH_B,BC24*CREDITS_SOLD_B,$X24+CREDITS_INITIAL_B-CREDITS_END_B-SUM($AA26:BB26)))</f>
        <v>0</v>
      </c>
      <c r="BD26" s="240">
        <f>IF(OR(BD$16="",BD$16=0),0,
IF(BD$16&lt;YEAR_PROJECTLENGTH_B,BD24*CREDITS_SOLD_B,$X24+CREDITS_INITIAL_B-CREDITS_END_B-SUM($AA26:BC26)))</f>
        <v>0</v>
      </c>
      <c r="BE26" s="240">
        <f>IF(OR(BE$16="",BE$16=0),0,
IF(BE$16&lt;YEAR_PROJECTLENGTH_B,BE24*CREDITS_SOLD_B,$X24+CREDITS_INITIAL_B-CREDITS_END_B-SUM($AA26:BD26)))</f>
        <v>0</v>
      </c>
      <c r="BF26" s="240">
        <f>IF(OR(BF$16="",BF$16=0),0,
IF(BF$16&lt;YEAR_PROJECTLENGTH_B,BF24*CREDITS_SOLD_B,$X24+CREDITS_INITIAL_B-CREDITS_END_B-SUM($AA26:BE26)))</f>
        <v>0</v>
      </c>
      <c r="BG26" s="240">
        <f>IF(OR(BG$16="",BG$16=0),0,
IF(BG$16&lt;YEAR_PROJECTLENGTH_B,BG24*CREDITS_SOLD_B,$X24+CREDITS_INITIAL_B-CREDITS_END_B-SUM($AA26:BF26)))</f>
        <v>0</v>
      </c>
      <c r="BH26" s="240">
        <f>IF(OR(BH$16="",BH$16=0),0,
IF(BH$16&lt;YEAR_PROJECTLENGTH_B,BH24*CREDITS_SOLD_B,$X24+CREDITS_INITIAL_B-CREDITS_END_B-SUM($AA26:BG26)))</f>
        <v>0</v>
      </c>
      <c r="BI26" s="240">
        <f>IF(OR(BI$16="",BI$16=0),0,
IF(BI$16&lt;YEAR_PROJECTLENGTH_B,BI24*CREDITS_SOLD_B,$X24+CREDITS_INITIAL_B-CREDITS_END_B-SUM($AA26:BH26)))</f>
        <v>0</v>
      </c>
      <c r="BJ26" s="240">
        <f>IF(OR(BJ$16="",BJ$16=0),0,
IF(BJ$16&lt;YEAR_PROJECTLENGTH_B,BJ24*CREDITS_SOLD_B,$X24+CREDITS_INITIAL_B-CREDITS_END_B-SUM($AA26:BI26)))</f>
        <v>0</v>
      </c>
      <c r="BK26" s="240">
        <f>IF(OR(BK$16="",BK$16=0),0,
IF(BK$16&lt;YEAR_PROJECTLENGTH_B,BK24*CREDITS_SOLD_B,$X24+CREDITS_INITIAL_B-CREDITS_END_B-SUM($AA26:BJ26)))</f>
        <v>0</v>
      </c>
      <c r="BL26" s="240">
        <f>IF(OR(BL$16="",BL$16=0),0,
IF(BL$16&lt;YEAR_PROJECTLENGTH_B,BL24*CREDITS_SOLD_B,$X24+CREDITS_INITIAL_B-CREDITS_END_B-SUM($AA26:BK26)))</f>
        <v>0</v>
      </c>
      <c r="BM26" s="240">
        <f>IF(OR(BM$16="",BM$16=0),0,
IF(BM$16&lt;YEAR_PROJECTLENGTH_B,BM24*CREDITS_SOLD_B,$X24+CREDITS_INITIAL_B-CREDITS_END_B-SUM($AA26:BL26)))</f>
        <v>0</v>
      </c>
      <c r="BN26" s="240">
        <f>IF(OR(BN$16="",BN$16=0),0,
IF(BN$16&lt;YEAR_PROJECTLENGTH_B,BN24*CREDITS_SOLD_B,$X24+CREDITS_INITIAL_B-CREDITS_END_B-SUM($AA26:BM26)))</f>
        <v>0</v>
      </c>
      <c r="BO26" s="240">
        <f>IF(OR(BO$16="",BO$16=0),0,
IF(BO$16&lt;YEAR_PROJECTLENGTH_B,BO24*CREDITS_SOLD_B,$X24+CREDITS_INITIAL_B-CREDITS_END_B-SUM($AA26:BN26)))</f>
        <v>0</v>
      </c>
      <c r="BP26" s="240">
        <f>IF(OR(BP$16="",BP$16=0),0,
IF(BP$16&lt;YEAR_PROJECTLENGTH_B,BP24*CREDITS_SOLD_B,$X24+CREDITS_INITIAL_B-CREDITS_END_B-SUM($AA26:BO26)))</f>
        <v>0</v>
      </c>
      <c r="BQ26" s="240">
        <f>IF(OR(BQ$16="",BQ$16=0),0,
IF(BQ$16&lt;YEAR_PROJECTLENGTH_B,BQ24*CREDITS_SOLD_B,$X24+CREDITS_INITIAL_B-CREDITS_END_B-SUM($AA26:BP26)))</f>
        <v>0</v>
      </c>
      <c r="BR26" s="240">
        <f>IF(OR(BR$16="",BR$16=0),0,
IF(BR$16&lt;YEAR_PROJECTLENGTH_B,BR24*CREDITS_SOLD_B,$X24+CREDITS_INITIAL_B-CREDITS_END_B-SUM($AA26:BQ26)))</f>
        <v>0</v>
      </c>
      <c r="BS26" s="240">
        <f>IF(OR(BS$16="",BS$16=0),0,
IF(BS$16&lt;YEAR_PROJECTLENGTH_B,BS24*CREDITS_SOLD_B,$X24+CREDITS_INITIAL_B-CREDITS_END_B-SUM($AA26:BR26)))</f>
        <v>0</v>
      </c>
      <c r="BT26" s="240">
        <f>IF(OR(BT$16="",BT$16=0),0,
IF(BT$16&lt;YEAR_PROJECTLENGTH_B,BT24*CREDITS_SOLD_B,$X24+CREDITS_INITIAL_B-CREDITS_END_B-SUM($AA26:BS26)))</f>
        <v>0</v>
      </c>
      <c r="BU26" s="240">
        <f>IF(OR(BU$16="",BU$16=0),0,
IF(BU$16&lt;YEAR_PROJECTLENGTH_B,BU24*CREDITS_SOLD_B,$X24+CREDITS_INITIAL_B-CREDITS_END_B-SUM($AA26:BT26)))</f>
        <v>0</v>
      </c>
      <c r="BV26" s="240">
        <f>IF(OR(BV$16="",BV$16=0),0,
IF(BV$16&lt;YEAR_PROJECTLENGTH_B,BV24*CREDITS_SOLD_B,$X24+CREDITS_INITIAL_B-CREDITS_END_B-SUM($AA26:BU26)))</f>
        <v>0</v>
      </c>
      <c r="BW26" s="240">
        <f>IF(OR(BW$16="",BW$16=0),0,
IF(BW$16&lt;YEAR_PROJECTLENGTH_B,BW24*CREDITS_SOLD_B,$X24+CREDITS_INITIAL_B-CREDITS_END_B-SUM($AA26:BV26)))</f>
        <v>0</v>
      </c>
      <c r="BX26" s="240">
        <f>IF(OR(BX$16="",BX$16=0),0,
IF(BX$16&lt;YEAR_PROJECTLENGTH_B,BX24*CREDITS_SOLD_B,$X24+CREDITS_INITIAL_B-CREDITS_END_B-SUM($AA26:BW26)))</f>
        <v>0</v>
      </c>
      <c r="BY26" s="240">
        <f>IF(OR(BY$16="",BY$16=0),0,
IF(BY$16&lt;YEAR_PROJECTLENGTH_B,BY24*CREDITS_SOLD_B,$X24+CREDITS_INITIAL_B-CREDITS_END_B-SUM($AA26:BX26)))</f>
        <v>0</v>
      </c>
      <c r="BZ26" s="240">
        <f>IF(OR(BZ$16="",BZ$16=0),0,
IF(BZ$16&lt;YEAR_PROJECTLENGTH_B,BZ24*CREDITS_SOLD_B,$X24+CREDITS_INITIAL_B-CREDITS_END_B-SUM($AA26:BY26)))</f>
        <v>0</v>
      </c>
      <c r="CA26" s="240">
        <f>IF(OR(CA$16="",CA$16=0),0,
IF(CA$16&lt;YEAR_PROJECTLENGTH_B,CA24*CREDITS_SOLD_B,$X24+CREDITS_INITIAL_B-CREDITS_END_B-SUM($AA26:BZ26)))</f>
        <v>0</v>
      </c>
      <c r="CB26" s="240">
        <f>IF(OR(CB$16="",CB$16=0),0,
IF(CB$16&lt;YEAR_PROJECTLENGTH_B,CB24*CREDITS_SOLD_B,$X24+CREDITS_INITIAL_B-CREDITS_END_B-SUM($AA26:CA26)))</f>
        <v>0</v>
      </c>
      <c r="CC26" s="240">
        <f>IF(OR(CC$16="",CC$16=0),0,
IF(CC$16&lt;YEAR_PROJECTLENGTH_B,CC24*CREDITS_SOLD_B,$X24+CREDITS_INITIAL_B-CREDITS_END_B-SUM($AA26:CB26)))</f>
        <v>0</v>
      </c>
      <c r="CD26" s="240">
        <f>IF(OR(CD$16="",CD$16=0),0,
IF(CD$16&lt;YEAR_PROJECTLENGTH_B,CD24*CREDITS_SOLD_B,$X24+CREDITS_INITIAL_B-CREDITS_END_B-SUM($AA26:CC26)))</f>
        <v>0</v>
      </c>
      <c r="CE26" s="240">
        <f>IF(OR(CE$16="",CE$16=0),0,
IF(CE$16&lt;YEAR_PROJECTLENGTH_B,CE24*CREDITS_SOLD_B,$X24+CREDITS_INITIAL_B-CREDITS_END_B-SUM($AA26:CD26)))</f>
        <v>0</v>
      </c>
      <c r="CF26" s="240">
        <f>IF(OR(CF$16="",CF$16=0),0,
IF(CF$16&lt;YEAR_PROJECTLENGTH_B,CF24*CREDITS_SOLD_B,$X24+CREDITS_INITIAL_B-CREDITS_END_B-SUM($AA26:CE26)))</f>
        <v>0</v>
      </c>
      <c r="CG26" s="240">
        <f>IF(OR(CG$16="",CG$16=0),0,
IF(CG$16&lt;YEAR_PROJECTLENGTH_B,CG24*CREDITS_SOLD_B,$X24+CREDITS_INITIAL_B-CREDITS_END_B-SUM($AA26:CF26)))</f>
        <v>0</v>
      </c>
      <c r="CH26" s="240">
        <f>IF(OR(CH$16="",CH$16=0),0,
IF(CH$16&lt;YEAR_PROJECTLENGTH_B,CH24*CREDITS_SOLD_B,$X24+CREDITS_INITIAL_B-CREDITS_END_B-SUM($AA26:CG26)))</f>
        <v>0</v>
      </c>
      <c r="CI26" s="240">
        <f>IF(OR(CI$16="",CI$16=0),0,
IF(CI$16&lt;YEAR_PROJECTLENGTH_B,CI24*CREDITS_SOLD_B,$X24+CREDITS_INITIAL_B-CREDITS_END_B-SUM($AA26:CH26)))</f>
        <v>0</v>
      </c>
      <c r="CJ26" s="240">
        <f>IF(OR(CJ$16="",CJ$16=0),0,
IF(CJ$16&lt;YEAR_PROJECTLENGTH_B,CJ24*CREDITS_SOLD_B,$X24+CREDITS_INITIAL_B-CREDITS_END_B-SUM($AA26:CI26)))</f>
        <v>0</v>
      </c>
      <c r="CK26" s="240">
        <f>IF(OR(CK$16="",CK$16=0),0,
IF(CK$16&lt;YEAR_PROJECTLENGTH_B,CK24*CREDITS_SOLD_B,$X24+CREDITS_INITIAL_B-CREDITS_END_B-SUM($AA26:CJ26)))</f>
        <v>0</v>
      </c>
    </row>
    <row r="27" spans="1:89" s="3" customFormat="1" ht="11.25" customHeight="1">
      <c r="A27" s="231"/>
      <c r="B27" s="86"/>
      <c r="C27" s="86"/>
      <c r="D27" s="86"/>
      <c r="E27" s="86"/>
      <c r="F27" s="86"/>
      <c r="G27" s="86"/>
      <c r="H27" s="86"/>
      <c r="I27" s="86"/>
      <c r="J27" s="86"/>
      <c r="K27" s="86"/>
      <c r="L27" s="86"/>
      <c r="M27" s="86"/>
      <c r="N27" s="86"/>
      <c r="O27" s="86"/>
      <c r="P27" s="86"/>
      <c r="Q27" s="86"/>
      <c r="R27" s="80"/>
      <c r="S27" s="80"/>
      <c r="T27" s="80">
        <v>11</v>
      </c>
      <c r="U27" s="86"/>
      <c r="V27" s="226"/>
      <c r="W27" s="243"/>
      <c r="X27" s="251">
        <f>SUM(AA27:CK27)</f>
        <v>1</v>
      </c>
      <c r="Y27" s="223"/>
      <c r="Z27" s="82"/>
      <c r="AA27" s="213">
        <f>AA26/$X26</f>
        <v>0</v>
      </c>
      <c r="AB27" s="213">
        <f t="shared" ref="AB27:CK27" si="9">AB26/$X26</f>
        <v>0.2</v>
      </c>
      <c r="AC27" s="213">
        <f t="shared" si="9"/>
        <v>0.2</v>
      </c>
      <c r="AD27" s="213">
        <f t="shared" si="9"/>
        <v>0.2</v>
      </c>
      <c r="AE27" s="213">
        <f t="shared" si="9"/>
        <v>0.2</v>
      </c>
      <c r="AF27" s="213">
        <f t="shared" si="9"/>
        <v>0.19999999999999993</v>
      </c>
      <c r="AG27" s="213">
        <f t="shared" si="9"/>
        <v>0</v>
      </c>
      <c r="AH27" s="213">
        <f t="shared" si="9"/>
        <v>0</v>
      </c>
      <c r="AI27" s="213">
        <f t="shared" si="9"/>
        <v>0</v>
      </c>
      <c r="AJ27" s="213">
        <f t="shared" si="9"/>
        <v>0</v>
      </c>
      <c r="AK27" s="213">
        <f t="shared" si="9"/>
        <v>0</v>
      </c>
      <c r="AL27" s="213">
        <f t="shared" si="9"/>
        <v>0</v>
      </c>
      <c r="AM27" s="213">
        <f t="shared" si="9"/>
        <v>0</v>
      </c>
      <c r="AN27" s="213">
        <f t="shared" si="9"/>
        <v>0</v>
      </c>
      <c r="AO27" s="213">
        <f t="shared" si="9"/>
        <v>0</v>
      </c>
      <c r="AP27" s="213">
        <f t="shared" si="9"/>
        <v>0</v>
      </c>
      <c r="AQ27" s="213">
        <f t="shared" si="9"/>
        <v>0</v>
      </c>
      <c r="AR27" s="213">
        <f t="shared" si="9"/>
        <v>0</v>
      </c>
      <c r="AS27" s="213">
        <f t="shared" si="9"/>
        <v>0</v>
      </c>
      <c r="AT27" s="213">
        <f t="shared" si="9"/>
        <v>0</v>
      </c>
      <c r="AU27" s="213">
        <f t="shared" si="9"/>
        <v>0</v>
      </c>
      <c r="AV27" s="213">
        <f t="shared" si="9"/>
        <v>0</v>
      </c>
      <c r="AW27" s="213">
        <f t="shared" si="9"/>
        <v>0</v>
      </c>
      <c r="AX27" s="213">
        <f t="shared" si="9"/>
        <v>0</v>
      </c>
      <c r="AY27" s="213">
        <f t="shared" si="9"/>
        <v>0</v>
      </c>
      <c r="AZ27" s="213">
        <f t="shared" si="9"/>
        <v>0</v>
      </c>
      <c r="BA27" s="213">
        <f t="shared" si="9"/>
        <v>0</v>
      </c>
      <c r="BB27" s="213">
        <f t="shared" si="9"/>
        <v>0</v>
      </c>
      <c r="BC27" s="213">
        <f t="shared" si="9"/>
        <v>0</v>
      </c>
      <c r="BD27" s="213">
        <f t="shared" si="9"/>
        <v>0</v>
      </c>
      <c r="BE27" s="213">
        <f t="shared" si="9"/>
        <v>0</v>
      </c>
      <c r="BF27" s="213">
        <f t="shared" si="9"/>
        <v>0</v>
      </c>
      <c r="BG27" s="213">
        <f t="shared" si="9"/>
        <v>0</v>
      </c>
      <c r="BH27" s="213">
        <f t="shared" si="9"/>
        <v>0</v>
      </c>
      <c r="BI27" s="213">
        <f t="shared" si="9"/>
        <v>0</v>
      </c>
      <c r="BJ27" s="213">
        <f t="shared" si="9"/>
        <v>0</v>
      </c>
      <c r="BK27" s="213">
        <f t="shared" si="9"/>
        <v>0</v>
      </c>
      <c r="BL27" s="213">
        <f t="shared" si="9"/>
        <v>0</v>
      </c>
      <c r="BM27" s="213">
        <f t="shared" si="9"/>
        <v>0</v>
      </c>
      <c r="BN27" s="213">
        <f t="shared" si="9"/>
        <v>0</v>
      </c>
      <c r="BO27" s="213">
        <f t="shared" si="9"/>
        <v>0</v>
      </c>
      <c r="BP27" s="213">
        <f t="shared" si="9"/>
        <v>0</v>
      </c>
      <c r="BQ27" s="213">
        <f t="shared" si="9"/>
        <v>0</v>
      </c>
      <c r="BR27" s="213">
        <f t="shared" si="9"/>
        <v>0</v>
      </c>
      <c r="BS27" s="213">
        <f t="shared" si="9"/>
        <v>0</v>
      </c>
      <c r="BT27" s="213">
        <f t="shared" si="9"/>
        <v>0</v>
      </c>
      <c r="BU27" s="213">
        <f t="shared" si="9"/>
        <v>0</v>
      </c>
      <c r="BV27" s="213">
        <f t="shared" si="9"/>
        <v>0</v>
      </c>
      <c r="BW27" s="213">
        <f t="shared" si="9"/>
        <v>0</v>
      </c>
      <c r="BX27" s="213">
        <f t="shared" si="9"/>
        <v>0</v>
      </c>
      <c r="BY27" s="213">
        <f t="shared" si="9"/>
        <v>0</v>
      </c>
      <c r="BZ27" s="213">
        <f t="shared" si="9"/>
        <v>0</v>
      </c>
      <c r="CA27" s="213">
        <f t="shared" si="9"/>
        <v>0</v>
      </c>
      <c r="CB27" s="213">
        <f t="shared" si="9"/>
        <v>0</v>
      </c>
      <c r="CC27" s="213">
        <f t="shared" si="9"/>
        <v>0</v>
      </c>
      <c r="CD27" s="213">
        <f t="shared" si="9"/>
        <v>0</v>
      </c>
      <c r="CE27" s="213">
        <f t="shared" si="9"/>
        <v>0</v>
      </c>
      <c r="CF27" s="213">
        <f t="shared" si="9"/>
        <v>0</v>
      </c>
      <c r="CG27" s="213">
        <f t="shared" si="9"/>
        <v>0</v>
      </c>
      <c r="CH27" s="213">
        <f t="shared" si="9"/>
        <v>0</v>
      </c>
      <c r="CI27" s="213">
        <f t="shared" si="9"/>
        <v>0</v>
      </c>
      <c r="CJ27" s="213">
        <f t="shared" si="9"/>
        <v>0</v>
      </c>
      <c r="CK27" s="213">
        <f t="shared" si="9"/>
        <v>0</v>
      </c>
    </row>
    <row r="28" spans="1:89">
      <c r="A28" s="227" t="s">
        <v>26</v>
      </c>
      <c r="R28" s="66"/>
      <c r="S28" s="66"/>
      <c r="T28" s="66">
        <v>12</v>
      </c>
      <c r="V28" s="214" t="s">
        <v>2</v>
      </c>
      <c r="W28" s="244"/>
      <c r="X28" s="248"/>
      <c r="Y28" s="57"/>
      <c r="Z28" s="14"/>
      <c r="AA28" s="240">
        <f>AA22+AA24-AA26</f>
        <v>0</v>
      </c>
      <c r="AB28" s="240">
        <f t="shared" ref="AB28:CK28" si="10">AB22+AB24-AB26</f>
        <v>0</v>
      </c>
      <c r="AC28" s="240">
        <f t="shared" si="10"/>
        <v>0</v>
      </c>
      <c r="AD28" s="240">
        <f t="shared" si="10"/>
        <v>0</v>
      </c>
      <c r="AE28" s="240">
        <f t="shared" si="10"/>
        <v>0</v>
      </c>
      <c r="AF28" s="240">
        <f t="shared" si="10"/>
        <v>0</v>
      </c>
      <c r="AG28" s="240">
        <f t="shared" si="10"/>
        <v>0</v>
      </c>
      <c r="AH28" s="240">
        <f t="shared" si="10"/>
        <v>0</v>
      </c>
      <c r="AI28" s="240">
        <f t="shared" si="10"/>
        <v>0</v>
      </c>
      <c r="AJ28" s="240">
        <f t="shared" si="10"/>
        <v>0</v>
      </c>
      <c r="AK28" s="240">
        <f t="shared" si="10"/>
        <v>0</v>
      </c>
      <c r="AL28" s="240">
        <f t="shared" si="10"/>
        <v>0</v>
      </c>
      <c r="AM28" s="240">
        <f t="shared" si="10"/>
        <v>0</v>
      </c>
      <c r="AN28" s="240">
        <f t="shared" si="10"/>
        <v>0</v>
      </c>
      <c r="AO28" s="240">
        <f t="shared" si="10"/>
        <v>0</v>
      </c>
      <c r="AP28" s="240">
        <f t="shared" si="10"/>
        <v>0</v>
      </c>
      <c r="AQ28" s="240">
        <f t="shared" si="10"/>
        <v>0</v>
      </c>
      <c r="AR28" s="240">
        <f t="shared" si="10"/>
        <v>0</v>
      </c>
      <c r="AS28" s="240">
        <f t="shared" si="10"/>
        <v>0</v>
      </c>
      <c r="AT28" s="240">
        <f t="shared" si="10"/>
        <v>0</v>
      </c>
      <c r="AU28" s="240">
        <f t="shared" si="10"/>
        <v>0</v>
      </c>
      <c r="AV28" s="240">
        <f t="shared" si="10"/>
        <v>0</v>
      </c>
      <c r="AW28" s="240">
        <f t="shared" si="10"/>
        <v>0</v>
      </c>
      <c r="AX28" s="240">
        <f t="shared" si="10"/>
        <v>0</v>
      </c>
      <c r="AY28" s="240">
        <f t="shared" si="10"/>
        <v>0</v>
      </c>
      <c r="AZ28" s="240">
        <f t="shared" si="10"/>
        <v>0</v>
      </c>
      <c r="BA28" s="240">
        <f t="shared" si="10"/>
        <v>0</v>
      </c>
      <c r="BB28" s="240">
        <f t="shared" si="10"/>
        <v>0</v>
      </c>
      <c r="BC28" s="240">
        <f t="shared" si="10"/>
        <v>0</v>
      </c>
      <c r="BD28" s="240">
        <f t="shared" si="10"/>
        <v>0</v>
      </c>
      <c r="BE28" s="240">
        <f t="shared" si="10"/>
        <v>0</v>
      </c>
      <c r="BF28" s="240">
        <f t="shared" si="10"/>
        <v>0</v>
      </c>
      <c r="BG28" s="240">
        <f t="shared" si="10"/>
        <v>0</v>
      </c>
      <c r="BH28" s="240">
        <f t="shared" si="10"/>
        <v>0</v>
      </c>
      <c r="BI28" s="240">
        <f t="shared" si="10"/>
        <v>0</v>
      </c>
      <c r="BJ28" s="240">
        <f t="shared" si="10"/>
        <v>0</v>
      </c>
      <c r="BK28" s="240">
        <f t="shared" si="10"/>
        <v>0</v>
      </c>
      <c r="BL28" s="240">
        <f t="shared" si="10"/>
        <v>0</v>
      </c>
      <c r="BM28" s="240">
        <f t="shared" si="10"/>
        <v>0</v>
      </c>
      <c r="BN28" s="240">
        <f t="shared" si="10"/>
        <v>0</v>
      </c>
      <c r="BO28" s="240">
        <f t="shared" si="10"/>
        <v>0</v>
      </c>
      <c r="BP28" s="240">
        <f t="shared" si="10"/>
        <v>0</v>
      </c>
      <c r="BQ28" s="240">
        <f t="shared" si="10"/>
        <v>0</v>
      </c>
      <c r="BR28" s="240">
        <f t="shared" si="10"/>
        <v>0</v>
      </c>
      <c r="BS28" s="240">
        <f t="shared" si="10"/>
        <v>0</v>
      </c>
      <c r="BT28" s="240">
        <f t="shared" si="10"/>
        <v>0</v>
      </c>
      <c r="BU28" s="240">
        <f t="shared" si="10"/>
        <v>0</v>
      </c>
      <c r="BV28" s="240">
        <f t="shared" si="10"/>
        <v>0</v>
      </c>
      <c r="BW28" s="240">
        <f t="shared" si="10"/>
        <v>0</v>
      </c>
      <c r="BX28" s="240">
        <f t="shared" si="10"/>
        <v>0</v>
      </c>
      <c r="BY28" s="240">
        <f t="shared" si="10"/>
        <v>0</v>
      </c>
      <c r="BZ28" s="240">
        <f t="shared" si="10"/>
        <v>0</v>
      </c>
      <c r="CA28" s="240">
        <f t="shared" si="10"/>
        <v>0</v>
      </c>
      <c r="CB28" s="240">
        <f t="shared" si="10"/>
        <v>0</v>
      </c>
      <c r="CC28" s="240">
        <f t="shared" si="10"/>
        <v>0</v>
      </c>
      <c r="CD28" s="240">
        <f t="shared" si="10"/>
        <v>0</v>
      </c>
      <c r="CE28" s="240">
        <f t="shared" si="10"/>
        <v>0</v>
      </c>
      <c r="CF28" s="240">
        <f t="shared" si="10"/>
        <v>0</v>
      </c>
      <c r="CG28" s="240">
        <f t="shared" si="10"/>
        <v>0</v>
      </c>
      <c r="CH28" s="240">
        <f t="shared" si="10"/>
        <v>0</v>
      </c>
      <c r="CI28" s="240">
        <f t="shared" si="10"/>
        <v>0</v>
      </c>
      <c r="CJ28" s="240">
        <f t="shared" si="10"/>
        <v>0</v>
      </c>
      <c r="CK28" s="240">
        <f t="shared" si="10"/>
        <v>0</v>
      </c>
    </row>
    <row r="29" spans="1:89" s="3" customFormat="1" ht="11.25">
      <c r="A29" s="228"/>
      <c r="R29" s="67"/>
      <c r="S29" s="67"/>
      <c r="T29" s="67">
        <v>13</v>
      </c>
      <c r="V29" s="218"/>
      <c r="W29" s="245"/>
      <c r="X29" s="250"/>
      <c r="Y29" s="220"/>
      <c r="Z29" s="21"/>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row>
    <row r="30" spans="1:89">
      <c r="A30" s="232" t="s">
        <v>27</v>
      </c>
      <c r="R30" s="66"/>
      <c r="S30" s="66"/>
      <c r="T30" s="66">
        <v>14</v>
      </c>
      <c r="U30" s="26"/>
      <c r="V30" s="214" t="s">
        <v>1</v>
      </c>
      <c r="W30" s="246"/>
      <c r="X30" s="220"/>
      <c r="Y30" s="220"/>
      <c r="Z30" s="21"/>
      <c r="AA30" s="255">
        <f t="shared" ref="AA30:BF30" si="11">IF(AA$19&lt;2018,"",
IF(AA$19=2018,CREDITS_PRICE_B,CREDITS_PRICE_B*AA$32))</f>
        <v>327150</v>
      </c>
      <c r="AB30" s="255">
        <f t="shared" si="11"/>
        <v>333693</v>
      </c>
      <c r="AC30" s="255">
        <f t="shared" si="11"/>
        <v>340366.86</v>
      </c>
      <c r="AD30" s="255">
        <f t="shared" si="11"/>
        <v>347174.1972</v>
      </c>
      <c r="AE30" s="255">
        <f t="shared" si="11"/>
        <v>354117.68114399997</v>
      </c>
      <c r="AF30" s="255">
        <f t="shared" si="11"/>
        <v>361200.03476687998</v>
      </c>
      <c r="AG30" s="255">
        <f t="shared" si="11"/>
        <v>368424.03546221764</v>
      </c>
      <c r="AH30" s="255">
        <f t="shared" si="11"/>
        <v>375792.51617146196</v>
      </c>
      <c r="AI30" s="255">
        <f t="shared" si="11"/>
        <v>383308.36649489123</v>
      </c>
      <c r="AJ30" s="255">
        <f t="shared" si="11"/>
        <v>390974.53382478905</v>
      </c>
      <c r="AK30" s="255">
        <f t="shared" si="11"/>
        <v>398794.02450128488</v>
      </c>
      <c r="AL30" s="255">
        <f t="shared" si="11"/>
        <v>406769.90499131056</v>
      </c>
      <c r="AM30" s="255">
        <f t="shared" si="11"/>
        <v>414905.30309113674</v>
      </c>
      <c r="AN30" s="255">
        <f t="shared" si="11"/>
        <v>423203.40915295947</v>
      </c>
      <c r="AO30" s="255">
        <f t="shared" si="11"/>
        <v>431667.4773360187</v>
      </c>
      <c r="AP30" s="255">
        <f t="shared" si="11"/>
        <v>440300.82688273909</v>
      </c>
      <c r="AQ30" s="255">
        <f t="shared" si="11"/>
        <v>449106.84342039388</v>
      </c>
      <c r="AR30" s="255">
        <f t="shared" si="11"/>
        <v>458088.98028880177</v>
      </c>
      <c r="AS30" s="255">
        <f t="shared" si="11"/>
        <v>467250.75989457784</v>
      </c>
      <c r="AT30" s="255">
        <f t="shared" si="11"/>
        <v>476595.77509246935</v>
      </c>
      <c r="AU30" s="255">
        <f t="shared" si="11"/>
        <v>486127.69059431879</v>
      </c>
      <c r="AV30" s="255">
        <f t="shared" si="11"/>
        <v>495850.24440620519</v>
      </c>
      <c r="AW30" s="255">
        <f t="shared" si="11"/>
        <v>505767.24929432932</v>
      </c>
      <c r="AX30" s="255">
        <f t="shared" si="11"/>
        <v>515882.59428021591</v>
      </c>
      <c r="AY30" s="255">
        <f t="shared" si="11"/>
        <v>526200.24616582028</v>
      </c>
      <c r="AZ30" s="255">
        <f t="shared" si="11"/>
        <v>536724.25108913658</v>
      </c>
      <c r="BA30" s="255">
        <f t="shared" si="11"/>
        <v>547458.73611091939</v>
      </c>
      <c r="BB30" s="255">
        <f t="shared" si="11"/>
        <v>558407.91083313781</v>
      </c>
      <c r="BC30" s="255">
        <f t="shared" si="11"/>
        <v>569576.06904980051</v>
      </c>
      <c r="BD30" s="255">
        <f t="shared" si="11"/>
        <v>580967.5904307965</v>
      </c>
      <c r="BE30" s="255">
        <f t="shared" si="11"/>
        <v>592586.94223941257</v>
      </c>
      <c r="BF30" s="255">
        <f t="shared" si="11"/>
        <v>604438.68108420074</v>
      </c>
      <c r="BG30" s="255">
        <f t="shared" ref="BG30:CK30" si="12">IF(BG$19&lt;2018,"",
IF(BG$19=2018,CREDITS_PRICE_B,CREDITS_PRICE_B*BG$32))</f>
        <v>616527.4547058848</v>
      </c>
      <c r="BH30" s="255">
        <f t="shared" si="12"/>
        <v>628858.00380000251</v>
      </c>
      <c r="BI30" s="255">
        <f t="shared" si="12"/>
        <v>641435.16387600265</v>
      </c>
      <c r="BJ30" s="255">
        <f t="shared" si="12"/>
        <v>654263.86715352267</v>
      </c>
      <c r="BK30" s="255">
        <f t="shared" si="12"/>
        <v>667349.14449659304</v>
      </c>
      <c r="BL30" s="255">
        <f t="shared" si="12"/>
        <v>680696.12738652504</v>
      </c>
      <c r="BM30" s="255">
        <f t="shared" si="12"/>
        <v>694310.04993425554</v>
      </c>
      <c r="BN30" s="255">
        <f t="shared" si="12"/>
        <v>708196.25093294063</v>
      </c>
      <c r="BO30" s="255">
        <f t="shared" si="12"/>
        <v>722360.17595159949</v>
      </c>
      <c r="BP30" s="255">
        <f t="shared" si="12"/>
        <v>736807.37947063148</v>
      </c>
      <c r="BQ30" s="255">
        <f t="shared" si="12"/>
        <v>751543.527060044</v>
      </c>
      <c r="BR30" s="255">
        <f t="shared" si="12"/>
        <v>766574.39760124497</v>
      </c>
      <c r="BS30" s="255">
        <f t="shared" si="12"/>
        <v>781905.88555326988</v>
      </c>
      <c r="BT30" s="255">
        <f t="shared" si="12"/>
        <v>797544.00326433533</v>
      </c>
      <c r="BU30" s="255">
        <f t="shared" si="12"/>
        <v>813494.88332962198</v>
      </c>
      <c r="BV30" s="255">
        <f t="shared" si="12"/>
        <v>829764.78099621437</v>
      </c>
      <c r="BW30" s="255">
        <f t="shared" si="12"/>
        <v>846360.07661613869</v>
      </c>
      <c r="BX30" s="255">
        <f t="shared" si="12"/>
        <v>863287.27814846148</v>
      </c>
      <c r="BY30" s="255">
        <f t="shared" si="12"/>
        <v>880553.02371143061</v>
      </c>
      <c r="BZ30" s="255">
        <f t="shared" si="12"/>
        <v>898164.0841856593</v>
      </c>
      <c r="CA30" s="255">
        <f t="shared" si="12"/>
        <v>916127.3658693725</v>
      </c>
      <c r="CB30" s="255">
        <f t="shared" si="12"/>
        <v>934449.91318675992</v>
      </c>
      <c r="CC30" s="255">
        <f t="shared" si="12"/>
        <v>953138.91145049501</v>
      </c>
      <c r="CD30" s="255">
        <f t="shared" si="12"/>
        <v>972201.68967950495</v>
      </c>
      <c r="CE30" s="255">
        <f t="shared" si="12"/>
        <v>991645.7234730951</v>
      </c>
      <c r="CF30" s="255">
        <f t="shared" si="12"/>
        <v>1011478.637942557</v>
      </c>
      <c r="CG30" s="255">
        <f t="shared" si="12"/>
        <v>1031708.2107014081</v>
      </c>
      <c r="CH30" s="255">
        <f t="shared" si="12"/>
        <v>1052342.3749154361</v>
      </c>
      <c r="CI30" s="255">
        <f t="shared" si="12"/>
        <v>1073389.222413745</v>
      </c>
      <c r="CJ30" s="255">
        <f t="shared" si="12"/>
        <v>1094857.0068620199</v>
      </c>
      <c r="CK30" s="255">
        <f t="shared" si="12"/>
        <v>1116754.1469992602</v>
      </c>
    </row>
    <row r="31" spans="1:89" ht="5.25" customHeight="1">
      <c r="A31" s="7"/>
      <c r="B31" s="7"/>
      <c r="C31" s="7"/>
      <c r="D31" s="7"/>
      <c r="E31" s="7"/>
      <c r="F31" s="7"/>
      <c r="G31" s="7"/>
      <c r="H31" s="7"/>
      <c r="I31" s="7"/>
      <c r="J31" s="7"/>
      <c r="K31" s="7"/>
      <c r="L31" s="7"/>
      <c r="M31" s="7"/>
      <c r="N31" s="7"/>
      <c r="O31" s="7"/>
      <c r="P31" s="7"/>
      <c r="Q31" s="7"/>
      <c r="R31" s="68"/>
      <c r="S31" s="68"/>
      <c r="T31" s="68">
        <v>15</v>
      </c>
      <c r="U31" s="7"/>
      <c r="V31" s="224"/>
      <c r="W31" s="243"/>
      <c r="X31" s="57"/>
      <c r="Y31" s="57"/>
      <c r="Z31" s="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c r="A32" s="216" t="s">
        <v>28</v>
      </c>
      <c r="R32" s="66"/>
      <c r="S32" s="66"/>
      <c r="T32" s="66">
        <v>16</v>
      </c>
      <c r="V32" s="214" t="s">
        <v>4</v>
      </c>
      <c r="W32" s="247">
        <f>((1+ESC_CREDIT_B)*(1+FUND_INFLATION))-1</f>
        <v>2.0000000000000018E-2</v>
      </c>
      <c r="X32" s="57"/>
      <c r="Y32" s="57"/>
      <c r="Z32" s="14"/>
      <c r="AA32" s="239">
        <f t="shared" ref="AA32:BF32" si="13">IF(AA$19&lt;2018,"",
IF(AA$19=2018,1,Z32*((1+ESC_CREDIT_B)*(1+FUND_INFLATION))))</f>
        <v>1</v>
      </c>
      <c r="AB32" s="239">
        <f t="shared" si="13"/>
        <v>1.02</v>
      </c>
      <c r="AC32" s="239">
        <f t="shared" si="13"/>
        <v>1.0404</v>
      </c>
      <c r="AD32" s="239">
        <f t="shared" si="13"/>
        <v>1.0612079999999999</v>
      </c>
      <c r="AE32" s="239">
        <f t="shared" si="13"/>
        <v>1.08243216</v>
      </c>
      <c r="AF32" s="239">
        <f t="shared" si="13"/>
        <v>1.1040808032</v>
      </c>
      <c r="AG32" s="239">
        <f t="shared" si="13"/>
        <v>1.1261624192640001</v>
      </c>
      <c r="AH32" s="239">
        <f t="shared" si="13"/>
        <v>1.14868566764928</v>
      </c>
      <c r="AI32" s="239">
        <f t="shared" si="13"/>
        <v>1.1716593810022657</v>
      </c>
      <c r="AJ32" s="239">
        <f t="shared" si="13"/>
        <v>1.1950925686223111</v>
      </c>
      <c r="AK32" s="239">
        <f t="shared" si="13"/>
        <v>1.2189944199947573</v>
      </c>
      <c r="AL32" s="239">
        <f t="shared" si="13"/>
        <v>1.2433743083946525</v>
      </c>
      <c r="AM32" s="239">
        <f t="shared" si="13"/>
        <v>1.2682417945625455</v>
      </c>
      <c r="AN32" s="239">
        <f t="shared" si="13"/>
        <v>1.2936066304537963</v>
      </c>
      <c r="AO32" s="239">
        <f t="shared" si="13"/>
        <v>1.3194787630628724</v>
      </c>
      <c r="AP32" s="239">
        <f t="shared" si="13"/>
        <v>1.3458683383241299</v>
      </c>
      <c r="AQ32" s="239">
        <f t="shared" si="13"/>
        <v>1.3727857050906125</v>
      </c>
      <c r="AR32" s="239">
        <f t="shared" si="13"/>
        <v>1.4002414191924248</v>
      </c>
      <c r="AS32" s="239">
        <f t="shared" si="13"/>
        <v>1.4282462475762734</v>
      </c>
      <c r="AT32" s="239">
        <f t="shared" si="13"/>
        <v>1.4568111725277988</v>
      </c>
      <c r="AU32" s="239">
        <f t="shared" si="13"/>
        <v>1.4859473959783549</v>
      </c>
      <c r="AV32" s="239">
        <f t="shared" si="13"/>
        <v>1.5156663438979221</v>
      </c>
      <c r="AW32" s="239">
        <f t="shared" si="13"/>
        <v>1.5459796707758806</v>
      </c>
      <c r="AX32" s="239">
        <f t="shared" si="13"/>
        <v>1.5768992641913981</v>
      </c>
      <c r="AY32" s="239">
        <f t="shared" si="13"/>
        <v>1.6084372494752261</v>
      </c>
      <c r="AZ32" s="239">
        <f t="shared" si="13"/>
        <v>1.6406059944647307</v>
      </c>
      <c r="BA32" s="239">
        <f t="shared" si="13"/>
        <v>1.6734181143540252</v>
      </c>
      <c r="BB32" s="239">
        <f t="shared" si="13"/>
        <v>1.7068864766411058</v>
      </c>
      <c r="BC32" s="239">
        <f t="shared" si="13"/>
        <v>1.7410242061739281</v>
      </c>
      <c r="BD32" s="239">
        <f t="shared" si="13"/>
        <v>1.7758446902974065</v>
      </c>
      <c r="BE32" s="239">
        <f t="shared" si="13"/>
        <v>1.8113615841033548</v>
      </c>
      <c r="BF32" s="239">
        <f t="shared" si="13"/>
        <v>1.8475888157854219</v>
      </c>
      <c r="BG32" s="239">
        <f t="shared" ref="BG32:CK32" si="14">IF(BG$19&lt;2018,"",
IF(BG$19=2018,1,BF32*((1+ESC_CREDIT_B)*(1+FUND_INFLATION))))</f>
        <v>1.8845405921011305</v>
      </c>
      <c r="BH32" s="239">
        <f t="shared" si="14"/>
        <v>1.9222314039431532</v>
      </c>
      <c r="BI32" s="239">
        <f t="shared" si="14"/>
        <v>1.9606760320220162</v>
      </c>
      <c r="BJ32" s="239">
        <f t="shared" si="14"/>
        <v>1.9998895526624565</v>
      </c>
      <c r="BK32" s="239">
        <f t="shared" si="14"/>
        <v>2.0398873437157055</v>
      </c>
      <c r="BL32" s="239">
        <f t="shared" si="14"/>
        <v>2.0806850905900198</v>
      </c>
      <c r="BM32" s="239">
        <f t="shared" si="14"/>
        <v>2.1222987924018204</v>
      </c>
      <c r="BN32" s="239">
        <f t="shared" si="14"/>
        <v>2.1647447682498568</v>
      </c>
      <c r="BO32" s="239">
        <f t="shared" si="14"/>
        <v>2.208039663614854</v>
      </c>
      <c r="BP32" s="239">
        <f t="shared" si="14"/>
        <v>2.252200456887151</v>
      </c>
      <c r="BQ32" s="239">
        <f t="shared" si="14"/>
        <v>2.2972444660248938</v>
      </c>
      <c r="BR32" s="239">
        <f t="shared" si="14"/>
        <v>2.343189355345392</v>
      </c>
      <c r="BS32" s="239">
        <f t="shared" si="14"/>
        <v>2.3900531424522997</v>
      </c>
      <c r="BT32" s="239">
        <f t="shared" si="14"/>
        <v>2.4378542053013459</v>
      </c>
      <c r="BU32" s="239">
        <f t="shared" si="14"/>
        <v>2.4866112894073726</v>
      </c>
      <c r="BV32" s="239">
        <f t="shared" si="14"/>
        <v>2.53634351519552</v>
      </c>
      <c r="BW32" s="239">
        <f t="shared" si="14"/>
        <v>2.5870703854994304</v>
      </c>
      <c r="BX32" s="239">
        <f t="shared" si="14"/>
        <v>2.6388117932094191</v>
      </c>
      <c r="BY32" s="239">
        <f t="shared" si="14"/>
        <v>2.6915880290736074</v>
      </c>
      <c r="BZ32" s="239">
        <f t="shared" si="14"/>
        <v>2.7454197896550796</v>
      </c>
      <c r="CA32" s="239">
        <f t="shared" si="14"/>
        <v>2.8003281854481812</v>
      </c>
      <c r="CB32" s="239">
        <f t="shared" si="14"/>
        <v>2.8563347491571447</v>
      </c>
      <c r="CC32" s="239">
        <f t="shared" si="14"/>
        <v>2.9134614441402875</v>
      </c>
      <c r="CD32" s="239">
        <f t="shared" si="14"/>
        <v>2.9717306730230932</v>
      </c>
      <c r="CE32" s="239">
        <f t="shared" si="14"/>
        <v>3.0311652864835552</v>
      </c>
      <c r="CF32" s="239">
        <f t="shared" si="14"/>
        <v>3.0917885922132262</v>
      </c>
      <c r="CG32" s="239">
        <f t="shared" si="14"/>
        <v>3.1536243640574906</v>
      </c>
      <c r="CH32" s="239">
        <f t="shared" si="14"/>
        <v>3.2166968513386403</v>
      </c>
      <c r="CI32" s="239">
        <f t="shared" si="14"/>
        <v>3.2810307883654133</v>
      </c>
      <c r="CJ32" s="239">
        <f t="shared" si="14"/>
        <v>3.3466514041327216</v>
      </c>
      <c r="CK32" s="239">
        <f t="shared" si="14"/>
        <v>3.4135844322153761</v>
      </c>
    </row>
    <row r="33" spans="1:89">
      <c r="A33" s="216" t="s">
        <v>29</v>
      </c>
      <c r="R33" s="66"/>
      <c r="S33" s="66"/>
      <c r="T33" s="66">
        <v>17</v>
      </c>
      <c r="V33" s="214" t="s">
        <v>4</v>
      </c>
      <c r="W33" s="247">
        <f>((1+ESC_COST_B)*(1+FUND_INFLATION))-1</f>
        <v>3.0200000000000005E-2</v>
      </c>
      <c r="X33" s="57"/>
      <c r="Y33" s="57"/>
      <c r="Z33" s="14"/>
      <c r="AA33" s="239">
        <f t="shared" ref="AA33:BF33" si="15">IF(AA$19&lt;2018,"",
IF(AA$19=2018,1,Z33*((1+ESC_COST_B)*(1+FUND_INFLATION))))</f>
        <v>1</v>
      </c>
      <c r="AB33" s="239">
        <f t="shared" si="15"/>
        <v>1.0302</v>
      </c>
      <c r="AC33" s="239">
        <f t="shared" si="15"/>
        <v>1.06131204</v>
      </c>
      <c r="AD33" s="239">
        <f t="shared" si="15"/>
        <v>1.093363663608</v>
      </c>
      <c r="AE33" s="239">
        <f t="shared" si="15"/>
        <v>1.1263832462489616</v>
      </c>
      <c r="AF33" s="239">
        <f t="shared" si="15"/>
        <v>1.1604000202856801</v>
      </c>
      <c r="AG33" s="239">
        <f t="shared" si="15"/>
        <v>1.1954441008983077</v>
      </c>
      <c r="AH33" s="239">
        <f t="shared" si="15"/>
        <v>1.2315465127454366</v>
      </c>
      <c r="AI33" s="239">
        <f t="shared" si="15"/>
        <v>1.2687392174303487</v>
      </c>
      <c r="AJ33" s="239">
        <f t="shared" si="15"/>
        <v>1.3070551417967453</v>
      </c>
      <c r="AK33" s="239">
        <f t="shared" si="15"/>
        <v>1.346528207079007</v>
      </c>
      <c r="AL33" s="239">
        <f t="shared" si="15"/>
        <v>1.3871933589327929</v>
      </c>
      <c r="AM33" s="239">
        <f t="shared" si="15"/>
        <v>1.4290865983725634</v>
      </c>
      <c r="AN33" s="239">
        <f t="shared" si="15"/>
        <v>1.4722450136434149</v>
      </c>
      <c r="AO33" s="239">
        <f t="shared" si="15"/>
        <v>1.516706813055446</v>
      </c>
      <c r="AP33" s="239">
        <f t="shared" si="15"/>
        <v>1.5625113588097204</v>
      </c>
      <c r="AQ33" s="239">
        <f t="shared" si="15"/>
        <v>1.6096992018457739</v>
      </c>
      <c r="AR33" s="239">
        <f t="shared" si="15"/>
        <v>1.6583121177415163</v>
      </c>
      <c r="AS33" s="239">
        <f t="shared" si="15"/>
        <v>1.7083931436973101</v>
      </c>
      <c r="AT33" s="239">
        <f t="shared" si="15"/>
        <v>1.7599866166369689</v>
      </c>
      <c r="AU33" s="239">
        <f t="shared" si="15"/>
        <v>1.8131382124594053</v>
      </c>
      <c r="AV33" s="239">
        <f t="shared" si="15"/>
        <v>1.8678949864756793</v>
      </c>
      <c r="AW33" s="239">
        <f t="shared" si="15"/>
        <v>1.9243054150672447</v>
      </c>
      <c r="AX33" s="239">
        <f t="shared" si="15"/>
        <v>1.9824194386022755</v>
      </c>
      <c r="AY33" s="239">
        <f t="shared" si="15"/>
        <v>2.0422885056480644</v>
      </c>
      <c r="AZ33" s="239">
        <f t="shared" si="15"/>
        <v>2.1039656185186359</v>
      </c>
      <c r="BA33" s="239">
        <f t="shared" si="15"/>
        <v>2.1675053801978987</v>
      </c>
      <c r="BB33" s="239">
        <f t="shared" si="15"/>
        <v>2.2329640426798751</v>
      </c>
      <c r="BC33" s="239">
        <f t="shared" si="15"/>
        <v>2.3003995567688076</v>
      </c>
      <c r="BD33" s="239">
        <f t="shared" si="15"/>
        <v>2.3698716233832258</v>
      </c>
      <c r="BE33" s="239">
        <f t="shared" si="15"/>
        <v>2.4414417464093994</v>
      </c>
      <c r="BF33" s="239">
        <f t="shared" si="15"/>
        <v>2.5151732871509633</v>
      </c>
      <c r="BG33" s="239">
        <f t="shared" ref="BG33:CK33" si="16">IF(BG$19&lt;2018,"",
IF(BG$19=2018,1,BF33*((1+ESC_COST_B)*(1+FUND_INFLATION))))</f>
        <v>2.5911315204229224</v>
      </c>
      <c r="BH33" s="239">
        <f t="shared" si="16"/>
        <v>2.6693836923396947</v>
      </c>
      <c r="BI33" s="239">
        <f t="shared" si="16"/>
        <v>2.7499990798483536</v>
      </c>
      <c r="BJ33" s="239">
        <f t="shared" si="16"/>
        <v>2.8330490520597738</v>
      </c>
      <c r="BK33" s="239">
        <f t="shared" si="16"/>
        <v>2.918607133431979</v>
      </c>
      <c r="BL33" s="239">
        <f t="shared" si="16"/>
        <v>3.006749068861625</v>
      </c>
      <c r="BM33" s="239">
        <f t="shared" si="16"/>
        <v>3.097552890741246</v>
      </c>
      <c r="BN33" s="239">
        <f t="shared" si="16"/>
        <v>3.1910989880416314</v>
      </c>
      <c r="BO33" s="239">
        <f t="shared" si="16"/>
        <v>3.2874701774804889</v>
      </c>
      <c r="BP33" s="239">
        <f t="shared" si="16"/>
        <v>3.3867517768403999</v>
      </c>
      <c r="BQ33" s="239">
        <f t="shared" si="16"/>
        <v>3.4890316805009798</v>
      </c>
      <c r="BR33" s="239">
        <f t="shared" si="16"/>
        <v>3.5944004372521094</v>
      </c>
      <c r="BS33" s="239">
        <f t="shared" si="16"/>
        <v>3.7029513304571231</v>
      </c>
      <c r="BT33" s="239">
        <f t="shared" si="16"/>
        <v>3.8147804606369284</v>
      </c>
      <c r="BU33" s="239">
        <f t="shared" si="16"/>
        <v>3.9299868305481636</v>
      </c>
      <c r="BV33" s="239">
        <f t="shared" si="16"/>
        <v>4.0486724328307178</v>
      </c>
      <c r="BW33" s="239">
        <f t="shared" si="16"/>
        <v>4.1709423403022052</v>
      </c>
      <c r="BX33" s="239">
        <f t="shared" si="16"/>
        <v>4.2969047989793321</v>
      </c>
      <c r="BY33" s="239">
        <f t="shared" si="16"/>
        <v>4.4266713239085078</v>
      </c>
      <c r="BZ33" s="239">
        <f t="shared" si="16"/>
        <v>4.5603567978905444</v>
      </c>
      <c r="CA33" s="239">
        <f t="shared" si="16"/>
        <v>4.6980795731868392</v>
      </c>
      <c r="CB33" s="239">
        <f t="shared" si="16"/>
        <v>4.8399615762970818</v>
      </c>
      <c r="CC33" s="239">
        <f t="shared" si="16"/>
        <v>4.9861284159012538</v>
      </c>
      <c r="CD33" s="239">
        <f t="shared" si="16"/>
        <v>5.1367094940614715</v>
      </c>
      <c r="CE33" s="239">
        <f t="shared" si="16"/>
        <v>5.2918381207821277</v>
      </c>
      <c r="CF33" s="239">
        <f t="shared" si="16"/>
        <v>5.4516516320297477</v>
      </c>
      <c r="CG33" s="239">
        <f t="shared" si="16"/>
        <v>5.616291511317046</v>
      </c>
      <c r="CH33" s="239">
        <f t="shared" si="16"/>
        <v>5.7859035149588207</v>
      </c>
      <c r="CI33" s="239">
        <f t="shared" si="16"/>
        <v>5.9606378011105772</v>
      </c>
      <c r="CJ33" s="239">
        <f t="shared" si="16"/>
        <v>6.1406490627041164</v>
      </c>
      <c r="CK33" s="239">
        <f t="shared" si="16"/>
        <v>6.326096664397781</v>
      </c>
    </row>
    <row r="34" spans="1:89">
      <c r="A34" s="216"/>
      <c r="R34" s="66"/>
      <c r="S34" s="66"/>
      <c r="T34" s="66"/>
      <c r="V34" s="214"/>
      <c r="W34" s="247"/>
      <c r="X34" s="57"/>
      <c r="Y34" s="57"/>
      <c r="Z34" s="14"/>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row>
    <row r="35" spans="1:89">
      <c r="A35" s="215" t="s">
        <v>208</v>
      </c>
      <c r="R35" s="66"/>
      <c r="S35" s="66"/>
      <c r="T35" s="66"/>
      <c r="V35" s="214"/>
      <c r="W35" s="247"/>
      <c r="X35" s="57"/>
      <c r="Y35" s="57"/>
      <c r="Z35" s="14"/>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row>
    <row r="36" spans="1:89">
      <c r="A36" s="227" t="s">
        <v>23</v>
      </c>
      <c r="R36" s="66"/>
      <c r="S36" s="66"/>
      <c r="T36" s="66"/>
      <c r="V36" s="214"/>
      <c r="W36" s="247"/>
      <c r="X36" s="57"/>
      <c r="Y36" s="57"/>
      <c r="Z36" s="14"/>
      <c r="AA36" s="255">
        <f>IF(AA$17=0,0,Z40)</f>
        <v>0</v>
      </c>
      <c r="AB36" s="255">
        <f t="shared" ref="AB36:CK36" si="17">IF(AB$17=0,0,AA40)</f>
        <v>0</v>
      </c>
      <c r="AC36" s="255">
        <f t="shared" si="17"/>
        <v>176907.53749926473</v>
      </c>
      <c r="AD36" s="255">
        <f t="shared" si="17"/>
        <v>366304.74714597751</v>
      </c>
      <c r="AE36" s="255">
        <f t="shared" si="17"/>
        <v>568894.36936579901</v>
      </c>
      <c r="AF36" s="255">
        <f t="shared" si="17"/>
        <v>785416.11851022812</v>
      </c>
      <c r="AG36" s="255">
        <f t="shared" si="17"/>
        <v>1016648.5820424557</v>
      </c>
      <c r="AH36" s="255">
        <f t="shared" si="17"/>
        <v>986701.08924749761</v>
      </c>
      <c r="AI36" s="255">
        <f t="shared" si="17"/>
        <v>952780.27800351626</v>
      </c>
      <c r="AJ36" s="255">
        <f t="shared" si="17"/>
        <v>914610.8675425204</v>
      </c>
      <c r="AK36" s="255">
        <f t="shared" si="17"/>
        <v>871901.40611785336</v>
      </c>
      <c r="AL36" s="255">
        <f t="shared" si="17"/>
        <v>824343.38505116408</v>
      </c>
      <c r="AM36" s="255">
        <f t="shared" si="17"/>
        <v>771610.30590556958</v>
      </c>
      <c r="AN36" s="255">
        <f t="shared" si="17"/>
        <v>713356.69835144666</v>
      </c>
      <c r="AO36" s="255">
        <f t="shared" si="17"/>
        <v>649217.0861662901</v>
      </c>
      <c r="AP36" s="255">
        <f t="shared" si="17"/>
        <v>578804.8986786881</v>
      </c>
      <c r="AQ36" s="255">
        <f t="shared" si="17"/>
        <v>501711.32482837542</v>
      </c>
      <c r="AR36" s="255">
        <f t="shared" si="17"/>
        <v>417504.10686918866</v>
      </c>
      <c r="AS36" s="255">
        <f t="shared" si="17"/>
        <v>325726.27058920288</v>
      </c>
      <c r="AT36" s="255">
        <f t="shared" si="17"/>
        <v>225894.78876200525</v>
      </c>
      <c r="AU36" s="255">
        <f t="shared" si="17"/>
        <v>117499.17437455729</v>
      </c>
      <c r="AV36" s="255">
        <f t="shared" si="17"/>
        <v>0</v>
      </c>
      <c r="AW36" s="255">
        <f t="shared" si="17"/>
        <v>0</v>
      </c>
      <c r="AX36" s="255">
        <f t="shared" si="17"/>
        <v>0</v>
      </c>
      <c r="AY36" s="255">
        <f t="shared" si="17"/>
        <v>0</v>
      </c>
      <c r="AZ36" s="255">
        <f t="shared" si="17"/>
        <v>0</v>
      </c>
      <c r="BA36" s="255">
        <f t="shared" si="17"/>
        <v>0</v>
      </c>
      <c r="BB36" s="255">
        <f t="shared" si="17"/>
        <v>0</v>
      </c>
      <c r="BC36" s="255">
        <f t="shared" si="17"/>
        <v>0</v>
      </c>
      <c r="BD36" s="255">
        <f t="shared" si="17"/>
        <v>0</v>
      </c>
      <c r="BE36" s="255">
        <f t="shared" si="17"/>
        <v>0</v>
      </c>
      <c r="BF36" s="255">
        <f t="shared" si="17"/>
        <v>0</v>
      </c>
      <c r="BG36" s="255">
        <f t="shared" si="17"/>
        <v>0</v>
      </c>
      <c r="BH36" s="255">
        <f t="shared" si="17"/>
        <v>0</v>
      </c>
      <c r="BI36" s="255">
        <f t="shared" si="17"/>
        <v>0</v>
      </c>
      <c r="BJ36" s="255">
        <f t="shared" si="17"/>
        <v>0</v>
      </c>
      <c r="BK36" s="255">
        <f t="shared" si="17"/>
        <v>0</v>
      </c>
      <c r="BL36" s="255">
        <f t="shared" si="17"/>
        <v>0</v>
      </c>
      <c r="BM36" s="255">
        <f t="shared" si="17"/>
        <v>0</v>
      </c>
      <c r="BN36" s="255">
        <f t="shared" si="17"/>
        <v>0</v>
      </c>
      <c r="BO36" s="255">
        <f t="shared" si="17"/>
        <v>0</v>
      </c>
      <c r="BP36" s="255">
        <f t="shared" si="17"/>
        <v>0</v>
      </c>
      <c r="BQ36" s="255">
        <f t="shared" si="17"/>
        <v>0</v>
      </c>
      <c r="BR36" s="255">
        <f t="shared" si="17"/>
        <v>0</v>
      </c>
      <c r="BS36" s="255">
        <f t="shared" si="17"/>
        <v>0</v>
      </c>
      <c r="BT36" s="255">
        <f t="shared" si="17"/>
        <v>0</v>
      </c>
      <c r="BU36" s="255">
        <f t="shared" si="17"/>
        <v>0</v>
      </c>
      <c r="BV36" s="255">
        <f t="shared" si="17"/>
        <v>0</v>
      </c>
      <c r="BW36" s="255">
        <f t="shared" si="17"/>
        <v>0</v>
      </c>
      <c r="BX36" s="255">
        <f t="shared" si="17"/>
        <v>0</v>
      </c>
      <c r="BY36" s="255">
        <f t="shared" si="17"/>
        <v>0</v>
      </c>
      <c r="BZ36" s="255">
        <f t="shared" si="17"/>
        <v>0</v>
      </c>
      <c r="CA36" s="255">
        <f t="shared" si="17"/>
        <v>0</v>
      </c>
      <c r="CB36" s="255">
        <f t="shared" si="17"/>
        <v>0</v>
      </c>
      <c r="CC36" s="255">
        <f t="shared" si="17"/>
        <v>0</v>
      </c>
      <c r="CD36" s="255">
        <f t="shared" si="17"/>
        <v>0</v>
      </c>
      <c r="CE36" s="255">
        <f t="shared" si="17"/>
        <v>0</v>
      </c>
      <c r="CF36" s="255">
        <f t="shared" si="17"/>
        <v>0</v>
      </c>
      <c r="CG36" s="255">
        <f t="shared" si="17"/>
        <v>0</v>
      </c>
      <c r="CH36" s="255">
        <f t="shared" si="17"/>
        <v>0</v>
      </c>
      <c r="CI36" s="255">
        <f t="shared" si="17"/>
        <v>0</v>
      </c>
      <c r="CJ36" s="255">
        <f t="shared" si="17"/>
        <v>0</v>
      </c>
      <c r="CK36" s="255">
        <f t="shared" si="17"/>
        <v>0</v>
      </c>
    </row>
    <row r="37" spans="1:89">
      <c r="A37" s="227" t="s">
        <v>215</v>
      </c>
      <c r="R37" s="66"/>
      <c r="S37" s="66"/>
      <c r="T37" s="66"/>
      <c r="V37" s="214"/>
      <c r="W37" s="247"/>
      <c r="X37" s="254">
        <f>SUM(AA37:CK37)</f>
        <v>595351.15157361084</v>
      </c>
      <c r="Y37" s="57"/>
      <c r="Z37" s="14"/>
      <c r="AA37" s="254">
        <f t="shared" ref="AA37:BF37" si="18">AA36*((1+ENDOWMENT_GROWTH_B)*(1+FUND_INFLATION)-1)</f>
        <v>0</v>
      </c>
      <c r="AB37" s="254">
        <f t="shared" si="18"/>
        <v>0</v>
      </c>
      <c r="AC37" s="254">
        <f t="shared" si="18"/>
        <v>8951.5213974627914</v>
      </c>
      <c r="AD37" s="254">
        <f t="shared" si="18"/>
        <v>18535.020205586454</v>
      </c>
      <c r="AE37" s="254">
        <f t="shared" si="18"/>
        <v>28786.055089909416</v>
      </c>
      <c r="AF37" s="254">
        <f t="shared" si="18"/>
        <v>39742.055596617523</v>
      </c>
      <c r="AG37" s="254">
        <f t="shared" si="18"/>
        <v>51442.418251348237</v>
      </c>
      <c r="AH37" s="254">
        <f t="shared" si="18"/>
        <v>49927.075115923355</v>
      </c>
      <c r="AI37" s="254">
        <f t="shared" si="18"/>
        <v>48210.682066977904</v>
      </c>
      <c r="AJ37" s="254">
        <f t="shared" si="18"/>
        <v>46279.30989765151</v>
      </c>
      <c r="AK37" s="254">
        <f t="shared" si="18"/>
        <v>44118.211149563358</v>
      </c>
      <c r="AL37" s="254">
        <f t="shared" si="18"/>
        <v>41711.775283588882</v>
      </c>
      <c r="AM37" s="254">
        <f t="shared" si="18"/>
        <v>39043.481478821806</v>
      </c>
      <c r="AN37" s="254">
        <f t="shared" si="18"/>
        <v>36095.848936583185</v>
      </c>
      <c r="AO37" s="254">
        <f t="shared" si="18"/>
        <v>32850.384560014267</v>
      </c>
      <c r="AP37" s="254">
        <f t="shared" si="18"/>
        <v>29287.527873141604</v>
      </c>
      <c r="AQ37" s="254">
        <f t="shared" si="18"/>
        <v>25386.593036315786</v>
      </c>
      <c r="AR37" s="254">
        <f t="shared" si="18"/>
        <v>21125.707807580937</v>
      </c>
      <c r="AS37" s="254">
        <f t="shared" si="18"/>
        <v>16481.74929181366</v>
      </c>
      <c r="AT37" s="254">
        <f t="shared" si="18"/>
        <v>11430.27631135746</v>
      </c>
      <c r="AU37" s="254">
        <f t="shared" si="18"/>
        <v>5945.4582233525962</v>
      </c>
      <c r="AV37" s="254">
        <f t="shared" si="18"/>
        <v>0</v>
      </c>
      <c r="AW37" s="254">
        <f t="shared" si="18"/>
        <v>0</v>
      </c>
      <c r="AX37" s="254">
        <f t="shared" si="18"/>
        <v>0</v>
      </c>
      <c r="AY37" s="254">
        <f t="shared" si="18"/>
        <v>0</v>
      </c>
      <c r="AZ37" s="254">
        <f t="shared" si="18"/>
        <v>0</v>
      </c>
      <c r="BA37" s="254">
        <f t="shared" si="18"/>
        <v>0</v>
      </c>
      <c r="BB37" s="254">
        <f t="shared" si="18"/>
        <v>0</v>
      </c>
      <c r="BC37" s="254">
        <f t="shared" si="18"/>
        <v>0</v>
      </c>
      <c r="BD37" s="254">
        <f t="shared" si="18"/>
        <v>0</v>
      </c>
      <c r="BE37" s="254">
        <f t="shared" si="18"/>
        <v>0</v>
      </c>
      <c r="BF37" s="254">
        <f t="shared" si="18"/>
        <v>0</v>
      </c>
      <c r="BG37" s="254">
        <f t="shared" ref="BG37:CK37" si="19">BG36*((1+ENDOWMENT_GROWTH_B)*(1+FUND_INFLATION)-1)</f>
        <v>0</v>
      </c>
      <c r="BH37" s="254">
        <f t="shared" si="19"/>
        <v>0</v>
      </c>
      <c r="BI37" s="254">
        <f t="shared" si="19"/>
        <v>0</v>
      </c>
      <c r="BJ37" s="254">
        <f t="shared" si="19"/>
        <v>0</v>
      </c>
      <c r="BK37" s="254">
        <f t="shared" si="19"/>
        <v>0</v>
      </c>
      <c r="BL37" s="254">
        <f t="shared" si="19"/>
        <v>0</v>
      </c>
      <c r="BM37" s="254">
        <f t="shared" si="19"/>
        <v>0</v>
      </c>
      <c r="BN37" s="254">
        <f t="shared" si="19"/>
        <v>0</v>
      </c>
      <c r="BO37" s="254">
        <f t="shared" si="19"/>
        <v>0</v>
      </c>
      <c r="BP37" s="254">
        <f t="shared" si="19"/>
        <v>0</v>
      </c>
      <c r="BQ37" s="254">
        <f t="shared" si="19"/>
        <v>0</v>
      </c>
      <c r="BR37" s="254">
        <f t="shared" si="19"/>
        <v>0</v>
      </c>
      <c r="BS37" s="254">
        <f t="shared" si="19"/>
        <v>0</v>
      </c>
      <c r="BT37" s="254">
        <f t="shared" si="19"/>
        <v>0</v>
      </c>
      <c r="BU37" s="254">
        <f t="shared" si="19"/>
        <v>0</v>
      </c>
      <c r="BV37" s="254">
        <f t="shared" si="19"/>
        <v>0</v>
      </c>
      <c r="BW37" s="254">
        <f t="shared" si="19"/>
        <v>0</v>
      </c>
      <c r="BX37" s="254">
        <f t="shared" si="19"/>
        <v>0</v>
      </c>
      <c r="BY37" s="254">
        <f t="shared" si="19"/>
        <v>0</v>
      </c>
      <c r="BZ37" s="254">
        <f t="shared" si="19"/>
        <v>0</v>
      </c>
      <c r="CA37" s="254">
        <f t="shared" si="19"/>
        <v>0</v>
      </c>
      <c r="CB37" s="254">
        <f t="shared" si="19"/>
        <v>0</v>
      </c>
      <c r="CC37" s="254">
        <f t="shared" si="19"/>
        <v>0</v>
      </c>
      <c r="CD37" s="254">
        <f t="shared" si="19"/>
        <v>0</v>
      </c>
      <c r="CE37" s="254">
        <f t="shared" si="19"/>
        <v>0</v>
      </c>
      <c r="CF37" s="254">
        <f t="shared" si="19"/>
        <v>0</v>
      </c>
      <c r="CG37" s="254">
        <f t="shared" si="19"/>
        <v>0</v>
      </c>
      <c r="CH37" s="254">
        <f t="shared" si="19"/>
        <v>0</v>
      </c>
      <c r="CI37" s="254">
        <f t="shared" si="19"/>
        <v>0</v>
      </c>
      <c r="CJ37" s="254">
        <f t="shared" si="19"/>
        <v>0</v>
      </c>
      <c r="CK37" s="254">
        <f t="shared" si="19"/>
        <v>0</v>
      </c>
    </row>
    <row r="38" spans="1:89">
      <c r="A38" s="227" t="s">
        <v>213</v>
      </c>
      <c r="R38" s="66"/>
      <c r="S38" s="66"/>
      <c r="T38" s="66"/>
      <c r="V38" s="214"/>
      <c r="W38" s="247"/>
      <c r="X38" s="254">
        <f>SUM(AA38:CK38)</f>
        <v>920633.92975287954</v>
      </c>
      <c r="Y38" s="57"/>
      <c r="Z38" s="14"/>
      <c r="AA38" s="254">
        <f>-AA$55</f>
        <v>0</v>
      </c>
      <c r="AB38" s="254">
        <f t="shared" ref="AB38:CK38" si="20">-AB$55</f>
        <v>176907.53749926473</v>
      </c>
      <c r="AC38" s="254">
        <f t="shared" si="20"/>
        <v>180445.68824925</v>
      </c>
      <c r="AD38" s="254">
        <f t="shared" si="20"/>
        <v>184054.60201423502</v>
      </c>
      <c r="AE38" s="254">
        <f t="shared" si="20"/>
        <v>187735.6940545197</v>
      </c>
      <c r="AF38" s="254">
        <f t="shared" si="20"/>
        <v>191490.40793561001</v>
      </c>
      <c r="AG38" s="254">
        <f t="shared" si="20"/>
        <v>0</v>
      </c>
      <c r="AH38" s="254">
        <f t="shared" si="20"/>
        <v>0</v>
      </c>
      <c r="AI38" s="254">
        <f t="shared" si="20"/>
        <v>0</v>
      </c>
      <c r="AJ38" s="254">
        <f t="shared" si="20"/>
        <v>0</v>
      </c>
      <c r="AK38" s="254">
        <f t="shared" si="20"/>
        <v>0</v>
      </c>
      <c r="AL38" s="254">
        <f t="shared" si="20"/>
        <v>0</v>
      </c>
      <c r="AM38" s="254">
        <f t="shared" si="20"/>
        <v>0</v>
      </c>
      <c r="AN38" s="254">
        <f t="shared" si="20"/>
        <v>0</v>
      </c>
      <c r="AO38" s="254">
        <f t="shared" si="20"/>
        <v>0</v>
      </c>
      <c r="AP38" s="254">
        <f t="shared" si="20"/>
        <v>0</v>
      </c>
      <c r="AQ38" s="254">
        <f t="shared" si="20"/>
        <v>0</v>
      </c>
      <c r="AR38" s="254">
        <f t="shared" si="20"/>
        <v>0</v>
      </c>
      <c r="AS38" s="254">
        <f t="shared" si="20"/>
        <v>0</v>
      </c>
      <c r="AT38" s="254">
        <f t="shared" si="20"/>
        <v>0</v>
      </c>
      <c r="AU38" s="254">
        <f t="shared" si="20"/>
        <v>0</v>
      </c>
      <c r="AV38" s="254">
        <f t="shared" si="20"/>
        <v>0</v>
      </c>
      <c r="AW38" s="254">
        <f t="shared" si="20"/>
        <v>0</v>
      </c>
      <c r="AX38" s="254">
        <f t="shared" si="20"/>
        <v>0</v>
      </c>
      <c r="AY38" s="254">
        <f t="shared" si="20"/>
        <v>0</v>
      </c>
      <c r="AZ38" s="254">
        <f t="shared" si="20"/>
        <v>0</v>
      </c>
      <c r="BA38" s="254">
        <f t="shared" si="20"/>
        <v>0</v>
      </c>
      <c r="BB38" s="254">
        <f t="shared" si="20"/>
        <v>0</v>
      </c>
      <c r="BC38" s="254">
        <f t="shared" si="20"/>
        <v>0</v>
      </c>
      <c r="BD38" s="254">
        <f t="shared" si="20"/>
        <v>0</v>
      </c>
      <c r="BE38" s="254">
        <f t="shared" si="20"/>
        <v>0</v>
      </c>
      <c r="BF38" s="254">
        <f t="shared" si="20"/>
        <v>0</v>
      </c>
      <c r="BG38" s="254">
        <f t="shared" si="20"/>
        <v>0</v>
      </c>
      <c r="BH38" s="254">
        <f t="shared" si="20"/>
        <v>0</v>
      </c>
      <c r="BI38" s="254">
        <f t="shared" si="20"/>
        <v>0</v>
      </c>
      <c r="BJ38" s="254">
        <f t="shared" si="20"/>
        <v>0</v>
      </c>
      <c r="BK38" s="254">
        <f t="shared" si="20"/>
        <v>0</v>
      </c>
      <c r="BL38" s="254">
        <f t="shared" si="20"/>
        <v>0</v>
      </c>
      <c r="BM38" s="254">
        <f t="shared" si="20"/>
        <v>0</v>
      </c>
      <c r="BN38" s="254">
        <f t="shared" si="20"/>
        <v>0</v>
      </c>
      <c r="BO38" s="254">
        <f t="shared" si="20"/>
        <v>0</v>
      </c>
      <c r="BP38" s="254">
        <f t="shared" si="20"/>
        <v>0</v>
      </c>
      <c r="BQ38" s="254">
        <f t="shared" si="20"/>
        <v>0</v>
      </c>
      <c r="BR38" s="254">
        <f t="shared" si="20"/>
        <v>0</v>
      </c>
      <c r="BS38" s="254">
        <f t="shared" si="20"/>
        <v>0</v>
      </c>
      <c r="BT38" s="254">
        <f t="shared" si="20"/>
        <v>0</v>
      </c>
      <c r="BU38" s="254">
        <f t="shared" si="20"/>
        <v>0</v>
      </c>
      <c r="BV38" s="254">
        <f t="shared" si="20"/>
        <v>0</v>
      </c>
      <c r="BW38" s="254">
        <f t="shared" si="20"/>
        <v>0</v>
      </c>
      <c r="BX38" s="254">
        <f t="shared" si="20"/>
        <v>0</v>
      </c>
      <c r="BY38" s="254">
        <f t="shared" si="20"/>
        <v>0</v>
      </c>
      <c r="BZ38" s="254">
        <f t="shared" si="20"/>
        <v>0</v>
      </c>
      <c r="CA38" s="254">
        <f t="shared" si="20"/>
        <v>0</v>
      </c>
      <c r="CB38" s="254">
        <f t="shared" si="20"/>
        <v>0</v>
      </c>
      <c r="CC38" s="254">
        <f t="shared" si="20"/>
        <v>0</v>
      </c>
      <c r="CD38" s="254">
        <f t="shared" si="20"/>
        <v>0</v>
      </c>
      <c r="CE38" s="254">
        <f t="shared" si="20"/>
        <v>0</v>
      </c>
      <c r="CF38" s="254">
        <f t="shared" si="20"/>
        <v>0</v>
      </c>
      <c r="CG38" s="254">
        <f t="shared" si="20"/>
        <v>0</v>
      </c>
      <c r="CH38" s="254">
        <f t="shared" si="20"/>
        <v>0</v>
      </c>
      <c r="CI38" s="254">
        <f t="shared" si="20"/>
        <v>0</v>
      </c>
      <c r="CJ38" s="254">
        <f t="shared" si="20"/>
        <v>0</v>
      </c>
      <c r="CK38" s="254">
        <f t="shared" si="20"/>
        <v>0</v>
      </c>
    </row>
    <row r="39" spans="1:89">
      <c r="A39" s="227" t="s">
        <v>214</v>
      </c>
      <c r="R39" s="66"/>
      <c r="S39" s="66"/>
      <c r="T39" s="66"/>
      <c r="V39" s="214"/>
      <c r="W39" s="247"/>
      <c r="X39" s="254">
        <f>SUM(AA39:CK39)</f>
        <v>-1515985.0813264903</v>
      </c>
      <c r="Y39" s="57"/>
      <c r="Z39" s="14"/>
      <c r="AA39" s="254">
        <f t="shared" ref="AA39:BF39" si="21">IF(AA$17=YEAR_MONITORINGLENGTH_B,-SUM(AA36:AA38),
IF(AND(AA$17&gt;0,AA$17&gt;YEAR_PROJECTLENGTH_B),SUM(AA68:AA71),0))</f>
        <v>0</v>
      </c>
      <c r="AB39" s="254">
        <f t="shared" si="21"/>
        <v>0</v>
      </c>
      <c r="AC39" s="254">
        <f t="shared" si="21"/>
        <v>0</v>
      </c>
      <c r="AD39" s="254">
        <f t="shared" si="21"/>
        <v>0</v>
      </c>
      <c r="AE39" s="254">
        <f t="shared" si="21"/>
        <v>0</v>
      </c>
      <c r="AF39" s="254">
        <f t="shared" si="21"/>
        <v>0</v>
      </c>
      <c r="AG39" s="254">
        <f t="shared" si="21"/>
        <v>-81389.91104630621</v>
      </c>
      <c r="AH39" s="254">
        <f t="shared" si="21"/>
        <v>-83847.88635990466</v>
      </c>
      <c r="AI39" s="254">
        <f t="shared" si="21"/>
        <v>-86380.092527973771</v>
      </c>
      <c r="AJ39" s="254">
        <f t="shared" si="21"/>
        <v>-88988.771322318586</v>
      </c>
      <c r="AK39" s="254">
        <f t="shared" si="21"/>
        <v>-91676.232216252611</v>
      </c>
      <c r="AL39" s="254">
        <f t="shared" si="21"/>
        <v>-94444.854429183441</v>
      </c>
      <c r="AM39" s="254">
        <f t="shared" si="21"/>
        <v>-97297.089032944772</v>
      </c>
      <c r="AN39" s="254">
        <f t="shared" si="21"/>
        <v>-100235.46112173972</v>
      </c>
      <c r="AO39" s="254">
        <f t="shared" si="21"/>
        <v>-103262.57204761625</v>
      </c>
      <c r="AP39" s="254">
        <f t="shared" si="21"/>
        <v>-106381.10172345427</v>
      </c>
      <c r="AQ39" s="254">
        <f t="shared" si="21"/>
        <v>-109593.81099550259</v>
      </c>
      <c r="AR39" s="254">
        <f t="shared" si="21"/>
        <v>-112903.54408756676</v>
      </c>
      <c r="AS39" s="254">
        <f t="shared" si="21"/>
        <v>-116313.23111901127</v>
      </c>
      <c r="AT39" s="254">
        <f t="shared" si="21"/>
        <v>-119825.89069880541</v>
      </c>
      <c r="AU39" s="254">
        <f t="shared" si="21"/>
        <v>-123444.63259790989</v>
      </c>
      <c r="AV39" s="254">
        <f t="shared" si="21"/>
        <v>0</v>
      </c>
      <c r="AW39" s="254">
        <f t="shared" si="21"/>
        <v>0</v>
      </c>
      <c r="AX39" s="254">
        <f t="shared" si="21"/>
        <v>0</v>
      </c>
      <c r="AY39" s="254">
        <f t="shared" si="21"/>
        <v>0</v>
      </c>
      <c r="AZ39" s="254">
        <f t="shared" si="21"/>
        <v>0</v>
      </c>
      <c r="BA39" s="254">
        <f t="shared" si="21"/>
        <v>0</v>
      </c>
      <c r="BB39" s="254">
        <f t="shared" si="21"/>
        <v>0</v>
      </c>
      <c r="BC39" s="254">
        <f t="shared" si="21"/>
        <v>0</v>
      </c>
      <c r="BD39" s="254">
        <f t="shared" si="21"/>
        <v>0</v>
      </c>
      <c r="BE39" s="254">
        <f t="shared" si="21"/>
        <v>0</v>
      </c>
      <c r="BF39" s="254">
        <f t="shared" si="21"/>
        <v>0</v>
      </c>
      <c r="BG39" s="254">
        <f t="shared" ref="BG39:CK39" si="22">IF(BG$17=YEAR_MONITORINGLENGTH_B,-SUM(BG36:BG38),
IF(AND(BG$17&gt;0,BG$17&gt;YEAR_PROJECTLENGTH_B),SUM(BG68:BG71),0))</f>
        <v>0</v>
      </c>
      <c r="BH39" s="254">
        <f t="shared" si="22"/>
        <v>0</v>
      </c>
      <c r="BI39" s="254">
        <f t="shared" si="22"/>
        <v>0</v>
      </c>
      <c r="BJ39" s="254">
        <f t="shared" si="22"/>
        <v>0</v>
      </c>
      <c r="BK39" s="254">
        <f t="shared" si="22"/>
        <v>0</v>
      </c>
      <c r="BL39" s="254">
        <f t="shared" si="22"/>
        <v>0</v>
      </c>
      <c r="BM39" s="254">
        <f t="shared" si="22"/>
        <v>0</v>
      </c>
      <c r="BN39" s="254">
        <f t="shared" si="22"/>
        <v>0</v>
      </c>
      <c r="BO39" s="254">
        <f t="shared" si="22"/>
        <v>0</v>
      </c>
      <c r="BP39" s="254">
        <f t="shared" si="22"/>
        <v>0</v>
      </c>
      <c r="BQ39" s="254">
        <f t="shared" si="22"/>
        <v>0</v>
      </c>
      <c r="BR39" s="254">
        <f t="shared" si="22"/>
        <v>0</v>
      </c>
      <c r="BS39" s="254">
        <f t="shared" si="22"/>
        <v>0</v>
      </c>
      <c r="BT39" s="254">
        <f t="shared" si="22"/>
        <v>0</v>
      </c>
      <c r="BU39" s="254">
        <f t="shared" si="22"/>
        <v>0</v>
      </c>
      <c r="BV39" s="254">
        <f t="shared" si="22"/>
        <v>0</v>
      </c>
      <c r="BW39" s="254">
        <f t="shared" si="22"/>
        <v>0</v>
      </c>
      <c r="BX39" s="254">
        <f t="shared" si="22"/>
        <v>0</v>
      </c>
      <c r="BY39" s="254">
        <f t="shared" si="22"/>
        <v>0</v>
      </c>
      <c r="BZ39" s="254">
        <f t="shared" si="22"/>
        <v>0</v>
      </c>
      <c r="CA39" s="254">
        <f t="shared" si="22"/>
        <v>0</v>
      </c>
      <c r="CB39" s="254">
        <f t="shared" si="22"/>
        <v>0</v>
      </c>
      <c r="CC39" s="254">
        <f t="shared" si="22"/>
        <v>0</v>
      </c>
      <c r="CD39" s="254">
        <f t="shared" si="22"/>
        <v>0</v>
      </c>
      <c r="CE39" s="254">
        <f t="shared" si="22"/>
        <v>0</v>
      </c>
      <c r="CF39" s="254">
        <f t="shared" si="22"/>
        <v>0</v>
      </c>
      <c r="CG39" s="254">
        <f t="shared" si="22"/>
        <v>0</v>
      </c>
      <c r="CH39" s="254">
        <f t="shared" si="22"/>
        <v>0</v>
      </c>
      <c r="CI39" s="254">
        <f t="shared" si="22"/>
        <v>0</v>
      </c>
      <c r="CJ39" s="254">
        <f t="shared" si="22"/>
        <v>0</v>
      </c>
      <c r="CK39" s="254">
        <f t="shared" si="22"/>
        <v>0</v>
      </c>
    </row>
    <row r="40" spans="1:89">
      <c r="A40" s="227" t="s">
        <v>26</v>
      </c>
      <c r="R40" s="66"/>
      <c r="S40" s="66"/>
      <c r="T40" s="66"/>
      <c r="V40" s="214"/>
      <c r="W40" s="247"/>
      <c r="X40" s="57"/>
      <c r="Y40" s="57"/>
      <c r="Z40" s="14"/>
      <c r="AA40" s="255">
        <f>SUM(AA36:AA39)</f>
        <v>0</v>
      </c>
      <c r="AB40" s="255">
        <f t="shared" ref="AB40:CK40" si="23">SUM(AB36:AB39)</f>
        <v>176907.53749926473</v>
      </c>
      <c r="AC40" s="255">
        <f t="shared" si="23"/>
        <v>366304.74714597751</v>
      </c>
      <c r="AD40" s="255">
        <f t="shared" si="23"/>
        <v>568894.36936579901</v>
      </c>
      <c r="AE40" s="255">
        <f t="shared" si="23"/>
        <v>785416.11851022812</v>
      </c>
      <c r="AF40" s="255">
        <f t="shared" si="23"/>
        <v>1016648.5820424557</v>
      </c>
      <c r="AG40" s="255">
        <f t="shared" si="23"/>
        <v>986701.08924749761</v>
      </c>
      <c r="AH40" s="255">
        <f t="shared" si="23"/>
        <v>952780.27800351626</v>
      </c>
      <c r="AI40" s="255">
        <f t="shared" si="23"/>
        <v>914610.8675425204</v>
      </c>
      <c r="AJ40" s="255">
        <f t="shared" si="23"/>
        <v>871901.40611785336</v>
      </c>
      <c r="AK40" s="255">
        <f t="shared" si="23"/>
        <v>824343.38505116408</v>
      </c>
      <c r="AL40" s="255">
        <f t="shared" si="23"/>
        <v>771610.30590556958</v>
      </c>
      <c r="AM40" s="255">
        <f t="shared" si="23"/>
        <v>713356.69835144666</v>
      </c>
      <c r="AN40" s="255">
        <f t="shared" si="23"/>
        <v>649217.0861662901</v>
      </c>
      <c r="AO40" s="255">
        <f t="shared" si="23"/>
        <v>578804.8986786881</v>
      </c>
      <c r="AP40" s="255">
        <f t="shared" si="23"/>
        <v>501711.32482837542</v>
      </c>
      <c r="AQ40" s="255">
        <f t="shared" si="23"/>
        <v>417504.10686918866</v>
      </c>
      <c r="AR40" s="255">
        <f t="shared" si="23"/>
        <v>325726.27058920288</v>
      </c>
      <c r="AS40" s="255">
        <f t="shared" si="23"/>
        <v>225894.78876200525</v>
      </c>
      <c r="AT40" s="255">
        <f t="shared" si="23"/>
        <v>117499.17437455729</v>
      </c>
      <c r="AU40" s="255">
        <f t="shared" si="23"/>
        <v>0</v>
      </c>
      <c r="AV40" s="255">
        <f t="shared" si="23"/>
        <v>0</v>
      </c>
      <c r="AW40" s="255">
        <f t="shared" si="23"/>
        <v>0</v>
      </c>
      <c r="AX40" s="255">
        <f t="shared" si="23"/>
        <v>0</v>
      </c>
      <c r="AY40" s="255">
        <f t="shared" si="23"/>
        <v>0</v>
      </c>
      <c r="AZ40" s="255">
        <f t="shared" si="23"/>
        <v>0</v>
      </c>
      <c r="BA40" s="255">
        <f t="shared" si="23"/>
        <v>0</v>
      </c>
      <c r="BB40" s="255">
        <f t="shared" si="23"/>
        <v>0</v>
      </c>
      <c r="BC40" s="255">
        <f t="shared" si="23"/>
        <v>0</v>
      </c>
      <c r="BD40" s="255">
        <f t="shared" si="23"/>
        <v>0</v>
      </c>
      <c r="BE40" s="255">
        <f t="shared" si="23"/>
        <v>0</v>
      </c>
      <c r="BF40" s="255">
        <f t="shared" si="23"/>
        <v>0</v>
      </c>
      <c r="BG40" s="255">
        <f t="shared" si="23"/>
        <v>0</v>
      </c>
      <c r="BH40" s="255">
        <f t="shared" si="23"/>
        <v>0</v>
      </c>
      <c r="BI40" s="255">
        <f t="shared" si="23"/>
        <v>0</v>
      </c>
      <c r="BJ40" s="255">
        <f t="shared" si="23"/>
        <v>0</v>
      </c>
      <c r="BK40" s="255">
        <f t="shared" si="23"/>
        <v>0</v>
      </c>
      <c r="BL40" s="255">
        <f t="shared" si="23"/>
        <v>0</v>
      </c>
      <c r="BM40" s="255">
        <f t="shared" si="23"/>
        <v>0</v>
      </c>
      <c r="BN40" s="255">
        <f t="shared" si="23"/>
        <v>0</v>
      </c>
      <c r="BO40" s="255">
        <f t="shared" si="23"/>
        <v>0</v>
      </c>
      <c r="BP40" s="255">
        <f t="shared" si="23"/>
        <v>0</v>
      </c>
      <c r="BQ40" s="255">
        <f t="shared" si="23"/>
        <v>0</v>
      </c>
      <c r="BR40" s="255">
        <f t="shared" si="23"/>
        <v>0</v>
      </c>
      <c r="BS40" s="255">
        <f t="shared" si="23"/>
        <v>0</v>
      </c>
      <c r="BT40" s="255">
        <f t="shared" si="23"/>
        <v>0</v>
      </c>
      <c r="BU40" s="255">
        <f t="shared" si="23"/>
        <v>0</v>
      </c>
      <c r="BV40" s="255">
        <f t="shared" si="23"/>
        <v>0</v>
      </c>
      <c r="BW40" s="255">
        <f t="shared" si="23"/>
        <v>0</v>
      </c>
      <c r="BX40" s="255">
        <f t="shared" si="23"/>
        <v>0</v>
      </c>
      <c r="BY40" s="255">
        <f t="shared" si="23"/>
        <v>0</v>
      </c>
      <c r="BZ40" s="255">
        <f t="shared" si="23"/>
        <v>0</v>
      </c>
      <c r="CA40" s="255">
        <f t="shared" si="23"/>
        <v>0</v>
      </c>
      <c r="CB40" s="255">
        <f t="shared" si="23"/>
        <v>0</v>
      </c>
      <c r="CC40" s="255">
        <f t="shared" si="23"/>
        <v>0</v>
      </c>
      <c r="CD40" s="255">
        <f t="shared" si="23"/>
        <v>0</v>
      </c>
      <c r="CE40" s="255">
        <f t="shared" si="23"/>
        <v>0</v>
      </c>
      <c r="CF40" s="255">
        <f t="shared" si="23"/>
        <v>0</v>
      </c>
      <c r="CG40" s="255">
        <f t="shared" si="23"/>
        <v>0</v>
      </c>
      <c r="CH40" s="255">
        <f t="shared" si="23"/>
        <v>0</v>
      </c>
      <c r="CI40" s="255">
        <f t="shared" si="23"/>
        <v>0</v>
      </c>
      <c r="CJ40" s="255">
        <f t="shared" si="23"/>
        <v>0</v>
      </c>
      <c r="CK40" s="255">
        <f t="shared" si="23"/>
        <v>0</v>
      </c>
    </row>
    <row r="41" spans="1:89">
      <c r="A41" s="216"/>
      <c r="R41" s="66"/>
      <c r="S41" s="66"/>
      <c r="T41" s="66"/>
      <c r="V41" s="214"/>
      <c r="W41" s="247"/>
      <c r="X41" s="57"/>
      <c r="Y41" s="57"/>
      <c r="Z41" s="14"/>
      <c r="AA41" s="239"/>
      <c r="AB41" s="239"/>
      <c r="AC41" s="239"/>
      <c r="AD41" s="239"/>
      <c r="AE41" s="239"/>
      <c r="AF41" s="239"/>
      <c r="AG41" s="239"/>
      <c r="AH41" s="239"/>
      <c r="AI41" s="239"/>
      <c r="AJ41" s="239"/>
      <c r="AK41" s="239"/>
      <c r="AL41" s="239"/>
      <c r="AM41" s="239"/>
      <c r="AN41" s="239"/>
      <c r="AO41" s="239"/>
      <c r="AP41" s="239"/>
      <c r="AQ41" s="239"/>
      <c r="AR41" s="239"/>
      <c r="AS41" s="239"/>
      <c r="AT41" s="239"/>
      <c r="AU41" s="396"/>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89">
      <c r="A42" s="215" t="s">
        <v>217</v>
      </c>
      <c r="R42" s="66"/>
      <c r="S42" s="66"/>
      <c r="T42" s="66"/>
      <c r="V42" s="214"/>
      <c r="W42" s="247"/>
      <c r="X42" s="57"/>
      <c r="Y42" s="57"/>
      <c r="Z42" s="14"/>
      <c r="AA42" s="239"/>
      <c r="AB42" s="239"/>
      <c r="AC42" s="239"/>
      <c r="AD42" s="239"/>
      <c r="AE42" s="239"/>
      <c r="AF42" s="239"/>
      <c r="AG42" s="239"/>
      <c r="AH42" s="239"/>
      <c r="AI42" s="239"/>
      <c r="AJ42" s="239"/>
      <c r="AK42" s="239"/>
      <c r="AL42" s="239"/>
      <c r="AM42" s="239"/>
      <c r="AN42" s="239"/>
      <c r="AO42" s="239"/>
      <c r="AP42" s="239"/>
      <c r="AQ42" s="239"/>
      <c r="AR42" s="239"/>
      <c r="AS42" s="239"/>
      <c r="AT42" s="239"/>
      <c r="AU42" s="396"/>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row>
    <row r="43" spans="1:89">
      <c r="A43" s="227" t="s">
        <v>224</v>
      </c>
      <c r="R43" s="66"/>
      <c r="S43" s="66"/>
      <c r="T43" s="66"/>
      <c r="V43" s="214"/>
      <c r="W43" s="247"/>
      <c r="X43" s="57"/>
      <c r="Y43" s="57"/>
      <c r="Z43" s="14"/>
      <c r="AA43" s="371">
        <f t="shared" ref="AA43:BF43" si="24">IF(OR(AA$16=0,AA$16=""),0,
(((1+ENDOWMENT_GROWTH_B)*(1+FUND_INFLATION))^(YEAR_PROJECTLENGTH_B-AA16)))</f>
        <v>0</v>
      </c>
      <c r="AB43" s="371">
        <f t="shared" si="24"/>
        <v>1.2182869323073293</v>
      </c>
      <c r="AC43" s="371">
        <f t="shared" si="24"/>
        <v>1.1596106342159997</v>
      </c>
      <c r="AD43" s="371">
        <f t="shared" si="24"/>
        <v>1.1037603599999999</v>
      </c>
      <c r="AE43" s="371">
        <f t="shared" si="24"/>
        <v>1.0506</v>
      </c>
      <c r="AF43" s="371">
        <f t="shared" si="24"/>
        <v>1</v>
      </c>
      <c r="AG43" s="371">
        <f t="shared" si="24"/>
        <v>0</v>
      </c>
      <c r="AH43" s="371">
        <f t="shared" si="24"/>
        <v>0</v>
      </c>
      <c r="AI43" s="371">
        <f t="shared" si="24"/>
        <v>0</v>
      </c>
      <c r="AJ43" s="371">
        <f t="shared" si="24"/>
        <v>0</v>
      </c>
      <c r="AK43" s="371">
        <f t="shared" si="24"/>
        <v>0</v>
      </c>
      <c r="AL43" s="371">
        <f t="shared" si="24"/>
        <v>0</v>
      </c>
      <c r="AM43" s="371">
        <f t="shared" si="24"/>
        <v>0</v>
      </c>
      <c r="AN43" s="371">
        <f t="shared" si="24"/>
        <v>0</v>
      </c>
      <c r="AO43" s="371">
        <f t="shared" si="24"/>
        <v>0</v>
      </c>
      <c r="AP43" s="371">
        <f t="shared" si="24"/>
        <v>0</v>
      </c>
      <c r="AQ43" s="371">
        <f t="shared" si="24"/>
        <v>0</v>
      </c>
      <c r="AR43" s="371">
        <f t="shared" si="24"/>
        <v>0</v>
      </c>
      <c r="AS43" s="371">
        <f t="shared" si="24"/>
        <v>0</v>
      </c>
      <c r="AT43" s="371">
        <f t="shared" si="24"/>
        <v>0</v>
      </c>
      <c r="AU43" s="397">
        <f t="shared" si="24"/>
        <v>0</v>
      </c>
      <c r="AV43" s="371">
        <f t="shared" si="24"/>
        <v>0</v>
      </c>
      <c r="AW43" s="371">
        <f t="shared" si="24"/>
        <v>0</v>
      </c>
      <c r="AX43" s="371">
        <f t="shared" si="24"/>
        <v>0</v>
      </c>
      <c r="AY43" s="371">
        <f t="shared" si="24"/>
        <v>0</v>
      </c>
      <c r="AZ43" s="371">
        <f t="shared" si="24"/>
        <v>0</v>
      </c>
      <c r="BA43" s="371">
        <f t="shared" si="24"/>
        <v>0</v>
      </c>
      <c r="BB43" s="371">
        <f t="shared" si="24"/>
        <v>0</v>
      </c>
      <c r="BC43" s="371">
        <f t="shared" si="24"/>
        <v>0</v>
      </c>
      <c r="BD43" s="371">
        <f t="shared" si="24"/>
        <v>0</v>
      </c>
      <c r="BE43" s="371">
        <f t="shared" si="24"/>
        <v>0</v>
      </c>
      <c r="BF43" s="371">
        <f t="shared" si="24"/>
        <v>0</v>
      </c>
      <c r="BG43" s="371">
        <f t="shared" ref="BG43:CK43" si="25">IF(OR(BG$16=0,BG$16=""),0,
(((1+ENDOWMENT_GROWTH_B)*(1+FUND_INFLATION))^(YEAR_PROJECTLENGTH_B-BG16)))</f>
        <v>0</v>
      </c>
      <c r="BH43" s="371">
        <f t="shared" si="25"/>
        <v>0</v>
      </c>
      <c r="BI43" s="371">
        <f t="shared" si="25"/>
        <v>0</v>
      </c>
      <c r="BJ43" s="371">
        <f t="shared" si="25"/>
        <v>0</v>
      </c>
      <c r="BK43" s="371">
        <f t="shared" si="25"/>
        <v>0</v>
      </c>
      <c r="BL43" s="371">
        <f t="shared" si="25"/>
        <v>0</v>
      </c>
      <c r="BM43" s="371">
        <f t="shared" si="25"/>
        <v>0</v>
      </c>
      <c r="BN43" s="371">
        <f t="shared" si="25"/>
        <v>0</v>
      </c>
      <c r="BO43" s="371">
        <f t="shared" si="25"/>
        <v>0</v>
      </c>
      <c r="BP43" s="371">
        <f t="shared" si="25"/>
        <v>0</v>
      </c>
      <c r="BQ43" s="371">
        <f t="shared" si="25"/>
        <v>0</v>
      </c>
      <c r="BR43" s="371">
        <f t="shared" si="25"/>
        <v>0</v>
      </c>
      <c r="BS43" s="371">
        <f t="shared" si="25"/>
        <v>0</v>
      </c>
      <c r="BT43" s="371">
        <f t="shared" si="25"/>
        <v>0</v>
      </c>
      <c r="BU43" s="371">
        <f t="shared" si="25"/>
        <v>0</v>
      </c>
      <c r="BV43" s="371">
        <f t="shared" si="25"/>
        <v>0</v>
      </c>
      <c r="BW43" s="371">
        <f t="shared" si="25"/>
        <v>0</v>
      </c>
      <c r="BX43" s="371">
        <f t="shared" si="25"/>
        <v>0</v>
      </c>
      <c r="BY43" s="371">
        <f t="shared" si="25"/>
        <v>0</v>
      </c>
      <c r="BZ43" s="371">
        <f t="shared" si="25"/>
        <v>0</v>
      </c>
      <c r="CA43" s="371">
        <f t="shared" si="25"/>
        <v>0</v>
      </c>
      <c r="CB43" s="371">
        <f t="shared" si="25"/>
        <v>0</v>
      </c>
      <c r="CC43" s="371">
        <f t="shared" si="25"/>
        <v>0</v>
      </c>
      <c r="CD43" s="371">
        <f t="shared" si="25"/>
        <v>0</v>
      </c>
      <c r="CE43" s="371">
        <f t="shared" si="25"/>
        <v>0</v>
      </c>
      <c r="CF43" s="371">
        <f t="shared" si="25"/>
        <v>0</v>
      </c>
      <c r="CG43" s="371">
        <f t="shared" si="25"/>
        <v>0</v>
      </c>
      <c r="CH43" s="371">
        <f t="shared" si="25"/>
        <v>0</v>
      </c>
      <c r="CI43" s="371">
        <f t="shared" si="25"/>
        <v>0</v>
      </c>
      <c r="CJ43" s="371">
        <f t="shared" si="25"/>
        <v>0</v>
      </c>
      <c r="CK43" s="371">
        <f t="shared" si="25"/>
        <v>0</v>
      </c>
    </row>
    <row r="44" spans="1:89">
      <c r="A44" s="227" t="s">
        <v>225</v>
      </c>
      <c r="T44" s="6"/>
      <c r="V44" s="6"/>
      <c r="W44" s="6"/>
      <c r="X44" s="254">
        <f>SUM(AA44:CK44)</f>
        <v>19560132.399371691</v>
      </c>
      <c r="Y44" s="57"/>
      <c r="Z44" s="14"/>
      <c r="AA44" s="254">
        <f t="shared" ref="AA44:BF44" si="26">AA$52*AA$43</f>
        <v>0</v>
      </c>
      <c r="AB44" s="254">
        <f t="shared" si="26"/>
        <v>4146644.977284783</v>
      </c>
      <c r="AC44" s="254">
        <f t="shared" si="26"/>
        <v>4025868.9099852256</v>
      </c>
      <c r="AD44" s="254">
        <f t="shared" si="26"/>
        <v>3908610.5922186663</v>
      </c>
      <c r="AE44" s="254">
        <f t="shared" si="26"/>
        <v>3794767.565260841</v>
      </c>
      <c r="AF44" s="254">
        <f t="shared" si="26"/>
        <v>3684240.3546221741</v>
      </c>
      <c r="AG44" s="254">
        <f t="shared" si="26"/>
        <v>0</v>
      </c>
      <c r="AH44" s="254">
        <f t="shared" si="26"/>
        <v>0</v>
      </c>
      <c r="AI44" s="254">
        <f t="shared" si="26"/>
        <v>0</v>
      </c>
      <c r="AJ44" s="254">
        <f t="shared" si="26"/>
        <v>0</v>
      </c>
      <c r="AK44" s="254">
        <f t="shared" si="26"/>
        <v>0</v>
      </c>
      <c r="AL44" s="254">
        <f t="shared" si="26"/>
        <v>0</v>
      </c>
      <c r="AM44" s="254">
        <f t="shared" si="26"/>
        <v>0</v>
      </c>
      <c r="AN44" s="254">
        <f t="shared" si="26"/>
        <v>0</v>
      </c>
      <c r="AO44" s="254">
        <f t="shared" si="26"/>
        <v>0</v>
      </c>
      <c r="AP44" s="254">
        <f t="shared" si="26"/>
        <v>0</v>
      </c>
      <c r="AQ44" s="254">
        <f t="shared" si="26"/>
        <v>0</v>
      </c>
      <c r="AR44" s="254">
        <f t="shared" si="26"/>
        <v>0</v>
      </c>
      <c r="AS44" s="254">
        <f t="shared" si="26"/>
        <v>0</v>
      </c>
      <c r="AT44" s="254">
        <f t="shared" si="26"/>
        <v>0</v>
      </c>
      <c r="AU44" s="254">
        <f t="shared" si="26"/>
        <v>0</v>
      </c>
      <c r="AV44" s="254">
        <f t="shared" si="26"/>
        <v>0</v>
      </c>
      <c r="AW44" s="254">
        <f t="shared" si="26"/>
        <v>0</v>
      </c>
      <c r="AX44" s="254">
        <f t="shared" si="26"/>
        <v>0</v>
      </c>
      <c r="AY44" s="254">
        <f t="shared" si="26"/>
        <v>0</v>
      </c>
      <c r="AZ44" s="254">
        <f t="shared" si="26"/>
        <v>0</v>
      </c>
      <c r="BA44" s="254">
        <f t="shared" si="26"/>
        <v>0</v>
      </c>
      <c r="BB44" s="254">
        <f t="shared" si="26"/>
        <v>0</v>
      </c>
      <c r="BC44" s="254">
        <f t="shared" si="26"/>
        <v>0</v>
      </c>
      <c r="BD44" s="254">
        <f t="shared" si="26"/>
        <v>0</v>
      </c>
      <c r="BE44" s="254">
        <f t="shared" si="26"/>
        <v>0</v>
      </c>
      <c r="BF44" s="254">
        <f t="shared" si="26"/>
        <v>0</v>
      </c>
      <c r="BG44" s="254">
        <f t="shared" ref="BG44:CK44" si="27">BG$52*BG$43</f>
        <v>0</v>
      </c>
      <c r="BH44" s="254">
        <f t="shared" si="27"/>
        <v>0</v>
      </c>
      <c r="BI44" s="254">
        <f t="shared" si="27"/>
        <v>0</v>
      </c>
      <c r="BJ44" s="254">
        <f t="shared" si="27"/>
        <v>0</v>
      </c>
      <c r="BK44" s="254">
        <f t="shared" si="27"/>
        <v>0</v>
      </c>
      <c r="BL44" s="254">
        <f t="shared" si="27"/>
        <v>0</v>
      </c>
      <c r="BM44" s="254">
        <f t="shared" si="27"/>
        <v>0</v>
      </c>
      <c r="BN44" s="254">
        <f t="shared" si="27"/>
        <v>0</v>
      </c>
      <c r="BO44" s="254">
        <f t="shared" si="27"/>
        <v>0</v>
      </c>
      <c r="BP44" s="254">
        <f t="shared" si="27"/>
        <v>0</v>
      </c>
      <c r="BQ44" s="254">
        <f t="shared" si="27"/>
        <v>0</v>
      </c>
      <c r="BR44" s="254">
        <f t="shared" si="27"/>
        <v>0</v>
      </c>
      <c r="BS44" s="254">
        <f t="shared" si="27"/>
        <v>0</v>
      </c>
      <c r="BT44" s="254">
        <f t="shared" si="27"/>
        <v>0</v>
      </c>
      <c r="BU44" s="254">
        <f t="shared" si="27"/>
        <v>0</v>
      </c>
      <c r="BV44" s="254">
        <f t="shared" si="27"/>
        <v>0</v>
      </c>
      <c r="BW44" s="254">
        <f t="shared" si="27"/>
        <v>0</v>
      </c>
      <c r="BX44" s="254">
        <f t="shared" si="27"/>
        <v>0</v>
      </c>
      <c r="BY44" s="254">
        <f t="shared" si="27"/>
        <v>0</v>
      </c>
      <c r="BZ44" s="254">
        <f t="shared" si="27"/>
        <v>0</v>
      </c>
      <c r="CA44" s="254">
        <f t="shared" si="27"/>
        <v>0</v>
      </c>
      <c r="CB44" s="254">
        <f t="shared" si="27"/>
        <v>0</v>
      </c>
      <c r="CC44" s="254">
        <f t="shared" si="27"/>
        <v>0</v>
      </c>
      <c r="CD44" s="254">
        <f t="shared" si="27"/>
        <v>0</v>
      </c>
      <c r="CE44" s="254">
        <f t="shared" si="27"/>
        <v>0</v>
      </c>
      <c r="CF44" s="254">
        <f t="shared" si="27"/>
        <v>0</v>
      </c>
      <c r="CG44" s="254">
        <f t="shared" si="27"/>
        <v>0</v>
      </c>
      <c r="CH44" s="254">
        <f t="shared" si="27"/>
        <v>0</v>
      </c>
      <c r="CI44" s="254">
        <f t="shared" si="27"/>
        <v>0</v>
      </c>
      <c r="CJ44" s="254">
        <f t="shared" si="27"/>
        <v>0</v>
      </c>
      <c r="CK44" s="254">
        <f t="shared" si="27"/>
        <v>0</v>
      </c>
    </row>
    <row r="45" spans="1:89">
      <c r="A45" s="216"/>
      <c r="R45" s="66"/>
      <c r="S45" s="66"/>
      <c r="T45" s="66"/>
      <c r="V45" s="214"/>
      <c r="W45" s="247"/>
      <c r="X45" s="57"/>
      <c r="Y45" s="57"/>
      <c r="Z45" s="14"/>
      <c r="AA45" s="239"/>
      <c r="AB45" s="239"/>
      <c r="AC45" s="239"/>
      <c r="AD45" s="239"/>
      <c r="AE45" s="239"/>
      <c r="AF45" s="239"/>
      <c r="AG45" s="239"/>
      <c r="AH45" s="239"/>
      <c r="AI45" s="239"/>
      <c r="AJ45" s="239"/>
      <c r="AK45" s="239"/>
      <c r="AL45" s="239"/>
      <c r="AM45" s="239"/>
      <c r="AN45" s="239"/>
      <c r="AO45" s="239"/>
      <c r="AP45" s="239"/>
      <c r="AQ45" s="239"/>
      <c r="AR45" s="239"/>
      <c r="AS45" s="239"/>
      <c r="AT45" s="239"/>
      <c r="AU45" s="396"/>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row>
    <row r="46" spans="1:89">
      <c r="A46" s="215" t="s">
        <v>223</v>
      </c>
      <c r="R46" s="66"/>
      <c r="S46" s="66"/>
      <c r="T46" s="66"/>
      <c r="V46" s="214"/>
      <c r="W46" s="247"/>
      <c r="X46" s="57"/>
      <c r="Y46" s="57"/>
      <c r="Z46" s="14"/>
      <c r="AA46" s="239"/>
      <c r="AB46" s="239"/>
      <c r="AC46" s="239"/>
      <c r="AD46" s="239"/>
      <c r="AE46" s="239"/>
      <c r="AF46" s="239"/>
      <c r="AG46" s="239"/>
      <c r="AH46" s="239"/>
      <c r="AI46" s="239"/>
      <c r="AJ46" s="239"/>
      <c r="AK46" s="239"/>
      <c r="AL46" s="239"/>
      <c r="AM46" s="239"/>
      <c r="AN46" s="239"/>
      <c r="AO46" s="239"/>
      <c r="AP46" s="239"/>
      <c r="AQ46" s="239"/>
      <c r="AR46" s="239"/>
      <c r="AS46" s="239"/>
      <c r="AT46" s="239"/>
      <c r="AU46" s="396"/>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row>
    <row r="47" spans="1:89">
      <c r="A47" s="227" t="s">
        <v>228</v>
      </c>
      <c r="R47" s="66"/>
      <c r="S47" s="66"/>
      <c r="T47" s="66"/>
      <c r="V47" s="214"/>
      <c r="W47" s="247"/>
      <c r="X47" s="254">
        <f>SUM(AA47:CK47)</f>
        <v>-1515985.0813264896</v>
      </c>
      <c r="Y47" s="57"/>
      <c r="Z47" s="14"/>
      <c r="AA47" s="254">
        <f t="shared" ref="AA47:BF47" si="28">IF(AA$16="",SUM(AA68:AA71),0)</f>
        <v>0</v>
      </c>
      <c r="AB47" s="254">
        <f t="shared" si="28"/>
        <v>0</v>
      </c>
      <c r="AC47" s="254">
        <f t="shared" si="28"/>
        <v>0</v>
      </c>
      <c r="AD47" s="254">
        <f t="shared" si="28"/>
        <v>0</v>
      </c>
      <c r="AE47" s="254">
        <f t="shared" si="28"/>
        <v>0</v>
      </c>
      <c r="AF47" s="254">
        <f t="shared" si="28"/>
        <v>0</v>
      </c>
      <c r="AG47" s="254">
        <f t="shared" si="28"/>
        <v>-81389.91104630621</v>
      </c>
      <c r="AH47" s="254">
        <f t="shared" si="28"/>
        <v>-83847.88635990466</v>
      </c>
      <c r="AI47" s="254">
        <f t="shared" si="28"/>
        <v>-86380.092527973771</v>
      </c>
      <c r="AJ47" s="254">
        <f t="shared" si="28"/>
        <v>-88988.771322318586</v>
      </c>
      <c r="AK47" s="254">
        <f t="shared" si="28"/>
        <v>-91676.232216252611</v>
      </c>
      <c r="AL47" s="254">
        <f t="shared" si="28"/>
        <v>-94444.854429183441</v>
      </c>
      <c r="AM47" s="254">
        <f t="shared" si="28"/>
        <v>-97297.089032944772</v>
      </c>
      <c r="AN47" s="254">
        <f t="shared" si="28"/>
        <v>-100235.46112173972</v>
      </c>
      <c r="AO47" s="254">
        <f t="shared" si="28"/>
        <v>-103262.57204761625</v>
      </c>
      <c r="AP47" s="254">
        <f t="shared" si="28"/>
        <v>-106381.10172345427</v>
      </c>
      <c r="AQ47" s="254">
        <f t="shared" si="28"/>
        <v>-109593.81099550259</v>
      </c>
      <c r="AR47" s="254">
        <f t="shared" si="28"/>
        <v>-112903.54408756676</v>
      </c>
      <c r="AS47" s="254">
        <f t="shared" si="28"/>
        <v>-116313.23111901127</v>
      </c>
      <c r="AT47" s="254">
        <f t="shared" si="28"/>
        <v>-119825.89069880541</v>
      </c>
      <c r="AU47" s="254">
        <f t="shared" si="28"/>
        <v>-123444.63259790935</v>
      </c>
      <c r="AV47" s="254">
        <f t="shared" si="28"/>
        <v>0</v>
      </c>
      <c r="AW47" s="254">
        <f t="shared" si="28"/>
        <v>0</v>
      </c>
      <c r="AX47" s="254">
        <f t="shared" si="28"/>
        <v>0</v>
      </c>
      <c r="AY47" s="254">
        <f t="shared" si="28"/>
        <v>0</v>
      </c>
      <c r="AZ47" s="254">
        <f t="shared" si="28"/>
        <v>0</v>
      </c>
      <c r="BA47" s="254">
        <f t="shared" si="28"/>
        <v>0</v>
      </c>
      <c r="BB47" s="254">
        <f t="shared" si="28"/>
        <v>0</v>
      </c>
      <c r="BC47" s="254">
        <f t="shared" si="28"/>
        <v>0</v>
      </c>
      <c r="BD47" s="254">
        <f t="shared" si="28"/>
        <v>0</v>
      </c>
      <c r="BE47" s="254">
        <f t="shared" si="28"/>
        <v>0</v>
      </c>
      <c r="BF47" s="254">
        <f t="shared" si="28"/>
        <v>0</v>
      </c>
      <c r="BG47" s="254">
        <f t="shared" ref="BG47:CK47" si="29">IF(BG$16="",SUM(BG68:BG71),0)</f>
        <v>0</v>
      </c>
      <c r="BH47" s="254">
        <f t="shared" si="29"/>
        <v>0</v>
      </c>
      <c r="BI47" s="254">
        <f t="shared" si="29"/>
        <v>0</v>
      </c>
      <c r="BJ47" s="254">
        <f t="shared" si="29"/>
        <v>0</v>
      </c>
      <c r="BK47" s="254">
        <f t="shared" si="29"/>
        <v>0</v>
      </c>
      <c r="BL47" s="254">
        <f t="shared" si="29"/>
        <v>0</v>
      </c>
      <c r="BM47" s="254">
        <f t="shared" si="29"/>
        <v>0</v>
      </c>
      <c r="BN47" s="254">
        <f t="shared" si="29"/>
        <v>0</v>
      </c>
      <c r="BO47" s="254">
        <f t="shared" si="29"/>
        <v>0</v>
      </c>
      <c r="BP47" s="254">
        <f t="shared" si="29"/>
        <v>0</v>
      </c>
      <c r="BQ47" s="254">
        <f t="shared" si="29"/>
        <v>0</v>
      </c>
      <c r="BR47" s="254">
        <f t="shared" si="29"/>
        <v>0</v>
      </c>
      <c r="BS47" s="254">
        <f t="shared" si="29"/>
        <v>0</v>
      </c>
      <c r="BT47" s="254">
        <f t="shared" si="29"/>
        <v>0</v>
      </c>
      <c r="BU47" s="254">
        <f t="shared" si="29"/>
        <v>0</v>
      </c>
      <c r="BV47" s="254">
        <f t="shared" si="29"/>
        <v>0</v>
      </c>
      <c r="BW47" s="254">
        <f t="shared" si="29"/>
        <v>0</v>
      </c>
      <c r="BX47" s="254">
        <f t="shared" si="29"/>
        <v>0</v>
      </c>
      <c r="BY47" s="254">
        <f t="shared" si="29"/>
        <v>0</v>
      </c>
      <c r="BZ47" s="254">
        <f t="shared" si="29"/>
        <v>0</v>
      </c>
      <c r="CA47" s="254">
        <f t="shared" si="29"/>
        <v>0</v>
      </c>
      <c r="CB47" s="254">
        <f t="shared" si="29"/>
        <v>0</v>
      </c>
      <c r="CC47" s="254">
        <f t="shared" si="29"/>
        <v>0</v>
      </c>
      <c r="CD47" s="254">
        <f t="shared" si="29"/>
        <v>0</v>
      </c>
      <c r="CE47" s="254">
        <f t="shared" si="29"/>
        <v>0</v>
      </c>
      <c r="CF47" s="254">
        <f t="shared" si="29"/>
        <v>0</v>
      </c>
      <c r="CG47" s="254">
        <f t="shared" si="29"/>
        <v>0</v>
      </c>
      <c r="CH47" s="254">
        <f t="shared" si="29"/>
        <v>0</v>
      </c>
      <c r="CI47" s="254">
        <f t="shared" si="29"/>
        <v>0</v>
      </c>
      <c r="CJ47" s="254">
        <f t="shared" si="29"/>
        <v>0</v>
      </c>
      <c r="CK47" s="254">
        <f t="shared" si="29"/>
        <v>0</v>
      </c>
    </row>
    <row r="48" spans="1:89">
      <c r="A48" s="227" t="s">
        <v>229</v>
      </c>
      <c r="R48" s="66"/>
      <c r="S48" s="66"/>
      <c r="T48" s="66"/>
      <c r="V48" s="214"/>
      <c r="W48" s="247"/>
      <c r="X48" s="254">
        <f>SUM(AA48:CK48)</f>
        <v>-1016648.5820424556</v>
      </c>
      <c r="Y48" s="57"/>
      <c r="Z48" s="14"/>
      <c r="AA48" s="254">
        <f t="shared" ref="AA48:BF48" si="30">IF(OR(AA17="",AA17&lt;=YEAR_PROJECTLENGTH_B),0,AA47/(((1+ENDOWMENT_GROWTH_B)*(1+FUND_INFLATION))^(AA$17-YEAR_PROJECTLENGTH_B)))</f>
        <v>0</v>
      </c>
      <c r="AB48" s="254">
        <f t="shared" si="30"/>
        <v>0</v>
      </c>
      <c r="AC48" s="254">
        <f t="shared" si="30"/>
        <v>0</v>
      </c>
      <c r="AD48" s="254">
        <f t="shared" si="30"/>
        <v>0</v>
      </c>
      <c r="AE48" s="254">
        <f t="shared" si="30"/>
        <v>0</v>
      </c>
      <c r="AF48" s="254">
        <f t="shared" si="30"/>
        <v>0</v>
      </c>
      <c r="AG48" s="254">
        <f t="shared" si="30"/>
        <v>-77469.932463645731</v>
      </c>
      <c r="AH48" s="254">
        <f t="shared" si="30"/>
        <v>-75965.661930371076</v>
      </c>
      <c r="AI48" s="254">
        <f t="shared" si="30"/>
        <v>-74490.600533664838</v>
      </c>
      <c r="AJ48" s="254">
        <f t="shared" si="30"/>
        <v>-73044.18110582669</v>
      </c>
      <c r="AK48" s="254">
        <f t="shared" si="30"/>
        <v>-71625.84749212132</v>
      </c>
      <c r="AL48" s="254">
        <f t="shared" si="30"/>
        <v>-70235.054336934511</v>
      </c>
      <c r="AM48" s="254">
        <f t="shared" si="30"/>
        <v>-68871.266874081412</v>
      </c>
      <c r="AN48" s="254">
        <f t="shared" si="30"/>
        <v>-67533.960721186639</v>
      </c>
      <c r="AO48" s="254">
        <f t="shared" si="30"/>
        <v>-66222.621678056792</v>
      </c>
      <c r="AP48" s="254">
        <f t="shared" si="30"/>
        <v>-64936.74552896832</v>
      </c>
      <c r="AQ48" s="254">
        <f t="shared" si="30"/>
        <v>-63675.837848794188</v>
      </c>
      <c r="AR48" s="254">
        <f t="shared" si="30"/>
        <v>-62439.413812895269</v>
      </c>
      <c r="AS48" s="254">
        <f t="shared" si="30"/>
        <v>-61226.99801070313</v>
      </c>
      <c r="AT48" s="254">
        <f t="shared" si="30"/>
        <v>-60038.124262922487</v>
      </c>
      <c r="AU48" s="254">
        <f t="shared" si="30"/>
        <v>-58872.335442283234</v>
      </c>
      <c r="AV48" s="254">
        <f t="shared" si="30"/>
        <v>0</v>
      </c>
      <c r="AW48" s="254">
        <f t="shared" si="30"/>
        <v>0</v>
      </c>
      <c r="AX48" s="254">
        <f t="shared" si="30"/>
        <v>0</v>
      </c>
      <c r="AY48" s="254">
        <f t="shared" si="30"/>
        <v>0</v>
      </c>
      <c r="AZ48" s="254">
        <f t="shared" si="30"/>
        <v>0</v>
      </c>
      <c r="BA48" s="254">
        <f t="shared" si="30"/>
        <v>0</v>
      </c>
      <c r="BB48" s="254">
        <f t="shared" si="30"/>
        <v>0</v>
      </c>
      <c r="BC48" s="254">
        <f t="shared" si="30"/>
        <v>0</v>
      </c>
      <c r="BD48" s="254">
        <f t="shared" si="30"/>
        <v>0</v>
      </c>
      <c r="BE48" s="254">
        <f t="shared" si="30"/>
        <v>0</v>
      </c>
      <c r="BF48" s="254">
        <f t="shared" si="30"/>
        <v>0</v>
      </c>
      <c r="BG48" s="254">
        <f t="shared" ref="BG48:CK48" si="31">IF(OR(BG17="",BG17&lt;=YEAR_PROJECTLENGTH_B),0,BG47/(((1+ENDOWMENT_GROWTH_B)*(1+FUND_INFLATION))^(BG$17-YEAR_PROJECTLENGTH_B)))</f>
        <v>0</v>
      </c>
      <c r="BH48" s="254">
        <f t="shared" si="31"/>
        <v>0</v>
      </c>
      <c r="BI48" s="254">
        <f t="shared" si="31"/>
        <v>0</v>
      </c>
      <c r="BJ48" s="254">
        <f t="shared" si="31"/>
        <v>0</v>
      </c>
      <c r="BK48" s="254">
        <f t="shared" si="31"/>
        <v>0</v>
      </c>
      <c r="BL48" s="254">
        <f t="shared" si="31"/>
        <v>0</v>
      </c>
      <c r="BM48" s="254">
        <f t="shared" si="31"/>
        <v>0</v>
      </c>
      <c r="BN48" s="254">
        <f t="shared" si="31"/>
        <v>0</v>
      </c>
      <c r="BO48" s="254">
        <f t="shared" si="31"/>
        <v>0</v>
      </c>
      <c r="BP48" s="254">
        <f t="shared" si="31"/>
        <v>0</v>
      </c>
      <c r="BQ48" s="254">
        <f t="shared" si="31"/>
        <v>0</v>
      </c>
      <c r="BR48" s="254">
        <f t="shared" si="31"/>
        <v>0</v>
      </c>
      <c r="BS48" s="254">
        <f t="shared" si="31"/>
        <v>0</v>
      </c>
      <c r="BT48" s="254">
        <f t="shared" si="31"/>
        <v>0</v>
      </c>
      <c r="BU48" s="254">
        <f t="shared" si="31"/>
        <v>0</v>
      </c>
      <c r="BV48" s="254">
        <f t="shared" si="31"/>
        <v>0</v>
      </c>
      <c r="BW48" s="254">
        <f t="shared" si="31"/>
        <v>0</v>
      </c>
      <c r="BX48" s="254">
        <f t="shared" si="31"/>
        <v>0</v>
      </c>
      <c r="BY48" s="254">
        <f t="shared" si="31"/>
        <v>0</v>
      </c>
      <c r="BZ48" s="254">
        <f t="shared" si="31"/>
        <v>0</v>
      </c>
      <c r="CA48" s="254">
        <f t="shared" si="31"/>
        <v>0</v>
      </c>
      <c r="CB48" s="254">
        <f t="shared" si="31"/>
        <v>0</v>
      </c>
      <c r="CC48" s="254">
        <f t="shared" si="31"/>
        <v>0</v>
      </c>
      <c r="CD48" s="254">
        <f t="shared" si="31"/>
        <v>0</v>
      </c>
      <c r="CE48" s="254">
        <f t="shared" si="31"/>
        <v>0</v>
      </c>
      <c r="CF48" s="254">
        <f t="shared" si="31"/>
        <v>0</v>
      </c>
      <c r="CG48" s="254">
        <f t="shared" si="31"/>
        <v>0</v>
      </c>
      <c r="CH48" s="254">
        <f t="shared" si="31"/>
        <v>0</v>
      </c>
      <c r="CI48" s="254">
        <f t="shared" si="31"/>
        <v>0</v>
      </c>
      <c r="CJ48" s="254">
        <f t="shared" si="31"/>
        <v>0</v>
      </c>
      <c r="CK48" s="254">
        <f t="shared" si="31"/>
        <v>0</v>
      </c>
    </row>
    <row r="49" spans="1:89">
      <c r="A49" s="215"/>
      <c r="R49" s="66"/>
      <c r="S49" s="66"/>
      <c r="T49" s="66"/>
      <c r="V49" s="214"/>
      <c r="W49" s="247"/>
      <c r="X49" s="57"/>
      <c r="Y49" s="57"/>
      <c r="Z49" s="14"/>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s="13" customFormat="1">
      <c r="A50" s="180" t="s">
        <v>36</v>
      </c>
      <c r="B50" s="174"/>
      <c r="C50" s="174"/>
      <c r="D50" s="174"/>
      <c r="E50" s="174"/>
      <c r="F50" s="174"/>
      <c r="G50" s="174"/>
      <c r="H50" s="174"/>
      <c r="I50" s="174"/>
      <c r="J50" s="174"/>
      <c r="K50" s="174"/>
      <c r="L50" s="174"/>
      <c r="M50" s="174"/>
      <c r="N50" s="174"/>
      <c r="O50" s="174"/>
      <c r="P50" s="174"/>
      <c r="Q50" s="174"/>
      <c r="R50" s="173"/>
      <c r="S50" s="173"/>
      <c r="T50" s="173">
        <v>18</v>
      </c>
      <c r="U50" s="174"/>
      <c r="V50" s="174"/>
      <c r="W50" s="174"/>
      <c r="X50" s="174"/>
      <c r="Y50" s="174"/>
      <c r="Z50" s="181"/>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row>
    <row r="51" spans="1:89" s="7" customFormat="1">
      <c r="A51" s="5" t="s">
        <v>46</v>
      </c>
      <c r="R51" s="68"/>
      <c r="S51" s="68"/>
      <c r="T51" s="68">
        <v>19</v>
      </c>
      <c r="V51" s="38"/>
      <c r="W51" s="33"/>
      <c r="X51" s="33"/>
      <c r="Y51" s="33"/>
      <c r="Z51" s="20"/>
      <c r="AA51" s="254"/>
    </row>
    <row r="52" spans="1:89">
      <c r="A52" s="11" t="s">
        <v>47</v>
      </c>
      <c r="R52" s="66"/>
      <c r="S52" s="66"/>
      <c r="T52" s="66">
        <v>20</v>
      </c>
      <c r="V52" s="13" t="s">
        <v>1</v>
      </c>
      <c r="X52" s="254">
        <f>SUM(AA52:CK52)</f>
        <v>17712828.085730977</v>
      </c>
      <c r="Y52" s="27"/>
      <c r="Z52" s="17"/>
      <c r="AA52" s="254">
        <f t="shared" ref="AA52:CK52" si="32">IF(AA$16="",0,AA$30*AA$26)</f>
        <v>0</v>
      </c>
      <c r="AB52" s="254">
        <f t="shared" si="32"/>
        <v>3403668.6000000006</v>
      </c>
      <c r="AC52" s="254">
        <f t="shared" si="32"/>
        <v>3471741.9720000001</v>
      </c>
      <c r="AD52" s="254">
        <f t="shared" si="32"/>
        <v>3541176.8114400003</v>
      </c>
      <c r="AE52" s="254">
        <f t="shared" si="32"/>
        <v>3612000.3476688</v>
      </c>
      <c r="AF52" s="254">
        <f t="shared" si="32"/>
        <v>3684240.3546221741</v>
      </c>
      <c r="AG52" s="254">
        <f t="shared" si="32"/>
        <v>0</v>
      </c>
      <c r="AH52" s="254">
        <f t="shared" si="32"/>
        <v>0</v>
      </c>
      <c r="AI52" s="254">
        <f t="shared" si="32"/>
        <v>0</v>
      </c>
      <c r="AJ52" s="254">
        <f t="shared" si="32"/>
        <v>0</v>
      </c>
      <c r="AK52" s="254">
        <f t="shared" si="32"/>
        <v>0</v>
      </c>
      <c r="AL52" s="254">
        <f t="shared" si="32"/>
        <v>0</v>
      </c>
      <c r="AM52" s="254">
        <f t="shared" si="32"/>
        <v>0</v>
      </c>
      <c r="AN52" s="254">
        <f t="shared" si="32"/>
        <v>0</v>
      </c>
      <c r="AO52" s="254">
        <f t="shared" si="32"/>
        <v>0</v>
      </c>
      <c r="AP52" s="254">
        <f t="shared" si="32"/>
        <v>0</v>
      </c>
      <c r="AQ52" s="254">
        <f t="shared" si="32"/>
        <v>0</v>
      </c>
      <c r="AR52" s="254">
        <f t="shared" si="32"/>
        <v>0</v>
      </c>
      <c r="AS52" s="254">
        <f t="shared" si="32"/>
        <v>0</v>
      </c>
      <c r="AT52" s="254">
        <f t="shared" si="32"/>
        <v>0</v>
      </c>
      <c r="AU52" s="254">
        <f t="shared" si="32"/>
        <v>0</v>
      </c>
      <c r="AV52" s="254">
        <f t="shared" si="32"/>
        <v>0</v>
      </c>
      <c r="AW52" s="254">
        <f t="shared" si="32"/>
        <v>0</v>
      </c>
      <c r="AX52" s="254">
        <f t="shared" si="32"/>
        <v>0</v>
      </c>
      <c r="AY52" s="254">
        <f t="shared" si="32"/>
        <v>0</v>
      </c>
      <c r="AZ52" s="254">
        <f t="shared" si="32"/>
        <v>0</v>
      </c>
      <c r="BA52" s="254">
        <f t="shared" si="32"/>
        <v>0</v>
      </c>
      <c r="BB52" s="254">
        <f t="shared" si="32"/>
        <v>0</v>
      </c>
      <c r="BC52" s="254">
        <f t="shared" si="32"/>
        <v>0</v>
      </c>
      <c r="BD52" s="254">
        <f t="shared" si="32"/>
        <v>0</v>
      </c>
      <c r="BE52" s="254">
        <f t="shared" si="32"/>
        <v>0</v>
      </c>
      <c r="BF52" s="254">
        <f t="shared" si="32"/>
        <v>0</v>
      </c>
      <c r="BG52" s="254">
        <f t="shared" si="32"/>
        <v>0</v>
      </c>
      <c r="BH52" s="254">
        <f t="shared" si="32"/>
        <v>0</v>
      </c>
      <c r="BI52" s="254">
        <f t="shared" si="32"/>
        <v>0</v>
      </c>
      <c r="BJ52" s="254">
        <f t="shared" si="32"/>
        <v>0</v>
      </c>
      <c r="BK52" s="254">
        <f t="shared" si="32"/>
        <v>0</v>
      </c>
      <c r="BL52" s="254">
        <f t="shared" si="32"/>
        <v>0</v>
      </c>
      <c r="BM52" s="254">
        <f t="shared" si="32"/>
        <v>0</v>
      </c>
      <c r="BN52" s="254">
        <f t="shared" si="32"/>
        <v>0</v>
      </c>
      <c r="BO52" s="254">
        <f t="shared" si="32"/>
        <v>0</v>
      </c>
      <c r="BP52" s="254">
        <f t="shared" si="32"/>
        <v>0</v>
      </c>
      <c r="BQ52" s="254">
        <f t="shared" si="32"/>
        <v>0</v>
      </c>
      <c r="BR52" s="254">
        <f t="shared" si="32"/>
        <v>0</v>
      </c>
      <c r="BS52" s="254">
        <f t="shared" si="32"/>
        <v>0</v>
      </c>
      <c r="BT52" s="254">
        <f t="shared" si="32"/>
        <v>0</v>
      </c>
      <c r="BU52" s="254">
        <f t="shared" si="32"/>
        <v>0</v>
      </c>
      <c r="BV52" s="254">
        <f t="shared" si="32"/>
        <v>0</v>
      </c>
      <c r="BW52" s="254">
        <f t="shared" si="32"/>
        <v>0</v>
      </c>
      <c r="BX52" s="254">
        <f t="shared" si="32"/>
        <v>0</v>
      </c>
      <c r="BY52" s="254">
        <f t="shared" si="32"/>
        <v>0</v>
      </c>
      <c r="BZ52" s="254">
        <f t="shared" si="32"/>
        <v>0</v>
      </c>
      <c r="CA52" s="254">
        <f t="shared" si="32"/>
        <v>0</v>
      </c>
      <c r="CB52" s="254">
        <f t="shared" si="32"/>
        <v>0</v>
      </c>
      <c r="CC52" s="254">
        <f t="shared" si="32"/>
        <v>0</v>
      </c>
      <c r="CD52" s="254">
        <f t="shared" si="32"/>
        <v>0</v>
      </c>
      <c r="CE52" s="254">
        <f t="shared" si="32"/>
        <v>0</v>
      </c>
      <c r="CF52" s="254">
        <f t="shared" si="32"/>
        <v>0</v>
      </c>
      <c r="CG52" s="254">
        <f t="shared" si="32"/>
        <v>0</v>
      </c>
      <c r="CH52" s="254">
        <f t="shared" si="32"/>
        <v>0</v>
      </c>
      <c r="CI52" s="254">
        <f t="shared" si="32"/>
        <v>0</v>
      </c>
      <c r="CJ52" s="254">
        <f t="shared" si="32"/>
        <v>0</v>
      </c>
      <c r="CK52" s="254">
        <f t="shared" si="32"/>
        <v>0</v>
      </c>
    </row>
    <row r="53" spans="1:89">
      <c r="A53" s="11" t="s">
        <v>48</v>
      </c>
      <c r="R53" s="66"/>
      <c r="S53" s="66"/>
      <c r="T53" s="66">
        <v>21</v>
      </c>
      <c r="V53" s="13" t="s">
        <v>1</v>
      </c>
      <c r="W53" s="247">
        <f>COST_COMMISSION_B</f>
        <v>0.02</v>
      </c>
      <c r="X53" s="254">
        <f>SUM(AA53:CK53)</f>
        <v>-354256.56171461951</v>
      </c>
      <c r="Y53" s="27"/>
      <c r="Z53" s="17"/>
      <c r="AA53" s="254">
        <f t="shared" ref="AA53:BG53" si="33">-$W53*AA52</f>
        <v>0</v>
      </c>
      <c r="AB53" s="254">
        <f t="shared" si="33"/>
        <v>-68073.372000000018</v>
      </c>
      <c r="AC53" s="254">
        <f t="shared" si="33"/>
        <v>-69434.839439999996</v>
      </c>
      <c r="AD53" s="254">
        <f t="shared" si="33"/>
        <v>-70823.536228800003</v>
      </c>
      <c r="AE53" s="254">
        <f t="shared" si="33"/>
        <v>-72240.006953375996</v>
      </c>
      <c r="AF53" s="254">
        <f t="shared" si="33"/>
        <v>-73684.807092443487</v>
      </c>
      <c r="AG53" s="254">
        <f t="shared" si="33"/>
        <v>0</v>
      </c>
      <c r="AH53" s="254">
        <f t="shared" si="33"/>
        <v>0</v>
      </c>
      <c r="AI53" s="254">
        <f t="shared" si="33"/>
        <v>0</v>
      </c>
      <c r="AJ53" s="254">
        <f t="shared" si="33"/>
        <v>0</v>
      </c>
      <c r="AK53" s="254">
        <f t="shared" si="33"/>
        <v>0</v>
      </c>
      <c r="AL53" s="254">
        <f t="shared" si="33"/>
        <v>0</v>
      </c>
      <c r="AM53" s="254">
        <f t="shared" si="33"/>
        <v>0</v>
      </c>
      <c r="AN53" s="254">
        <f t="shared" si="33"/>
        <v>0</v>
      </c>
      <c r="AO53" s="254">
        <f t="shared" si="33"/>
        <v>0</v>
      </c>
      <c r="AP53" s="254">
        <f t="shared" si="33"/>
        <v>0</v>
      </c>
      <c r="AQ53" s="254">
        <f t="shared" si="33"/>
        <v>0</v>
      </c>
      <c r="AR53" s="254">
        <f t="shared" si="33"/>
        <v>0</v>
      </c>
      <c r="AS53" s="254">
        <f t="shared" si="33"/>
        <v>0</v>
      </c>
      <c r="AT53" s="254">
        <f t="shared" si="33"/>
        <v>0</v>
      </c>
      <c r="AU53" s="254">
        <f t="shared" si="33"/>
        <v>0</v>
      </c>
      <c r="AV53" s="254">
        <f t="shared" si="33"/>
        <v>0</v>
      </c>
      <c r="AW53" s="254">
        <f t="shared" si="33"/>
        <v>0</v>
      </c>
      <c r="AX53" s="254">
        <f t="shared" si="33"/>
        <v>0</v>
      </c>
      <c r="AY53" s="254">
        <f t="shared" si="33"/>
        <v>0</v>
      </c>
      <c r="AZ53" s="254">
        <f t="shared" si="33"/>
        <v>0</v>
      </c>
      <c r="BA53" s="254">
        <f t="shared" si="33"/>
        <v>0</v>
      </c>
      <c r="BB53" s="254">
        <f t="shared" si="33"/>
        <v>0</v>
      </c>
      <c r="BC53" s="254">
        <f t="shared" si="33"/>
        <v>0</v>
      </c>
      <c r="BD53" s="254">
        <f t="shared" si="33"/>
        <v>0</v>
      </c>
      <c r="BE53" s="254">
        <f t="shared" si="33"/>
        <v>0</v>
      </c>
      <c r="BF53" s="254">
        <f t="shared" si="33"/>
        <v>0</v>
      </c>
      <c r="BG53" s="254">
        <f t="shared" si="33"/>
        <v>0</v>
      </c>
      <c r="BH53" s="254">
        <f t="shared" ref="BH53:CK53" si="34">-$W53*BH52</f>
        <v>0</v>
      </c>
      <c r="BI53" s="254">
        <f t="shared" si="34"/>
        <v>0</v>
      </c>
      <c r="BJ53" s="254">
        <f t="shared" si="34"/>
        <v>0</v>
      </c>
      <c r="BK53" s="254">
        <f t="shared" si="34"/>
        <v>0</v>
      </c>
      <c r="BL53" s="254">
        <f t="shared" si="34"/>
        <v>0</v>
      </c>
      <c r="BM53" s="254">
        <f t="shared" si="34"/>
        <v>0</v>
      </c>
      <c r="BN53" s="254">
        <f t="shared" si="34"/>
        <v>0</v>
      </c>
      <c r="BO53" s="254">
        <f t="shared" si="34"/>
        <v>0</v>
      </c>
      <c r="BP53" s="254">
        <f t="shared" si="34"/>
        <v>0</v>
      </c>
      <c r="BQ53" s="254">
        <f t="shared" si="34"/>
        <v>0</v>
      </c>
      <c r="BR53" s="254">
        <f t="shared" si="34"/>
        <v>0</v>
      </c>
      <c r="BS53" s="254">
        <f t="shared" si="34"/>
        <v>0</v>
      </c>
      <c r="BT53" s="254">
        <f t="shared" si="34"/>
        <v>0</v>
      </c>
      <c r="BU53" s="254">
        <f t="shared" si="34"/>
        <v>0</v>
      </c>
      <c r="BV53" s="254">
        <f t="shared" si="34"/>
        <v>0</v>
      </c>
      <c r="BW53" s="254">
        <f t="shared" si="34"/>
        <v>0</v>
      </c>
      <c r="BX53" s="254">
        <f t="shared" si="34"/>
        <v>0</v>
      </c>
      <c r="BY53" s="254">
        <f t="shared" si="34"/>
        <v>0</v>
      </c>
      <c r="BZ53" s="254">
        <f t="shared" si="34"/>
        <v>0</v>
      </c>
      <c r="CA53" s="254">
        <f t="shared" si="34"/>
        <v>0</v>
      </c>
      <c r="CB53" s="254">
        <f t="shared" si="34"/>
        <v>0</v>
      </c>
      <c r="CC53" s="254">
        <f t="shared" si="34"/>
        <v>0</v>
      </c>
      <c r="CD53" s="254">
        <f t="shared" si="34"/>
        <v>0</v>
      </c>
      <c r="CE53" s="254">
        <f t="shared" si="34"/>
        <v>0</v>
      </c>
      <c r="CF53" s="254">
        <f t="shared" si="34"/>
        <v>0</v>
      </c>
      <c r="CG53" s="254">
        <f t="shared" si="34"/>
        <v>0</v>
      </c>
      <c r="CH53" s="254">
        <f t="shared" si="34"/>
        <v>0</v>
      </c>
      <c r="CI53" s="254">
        <f t="shared" si="34"/>
        <v>0</v>
      </c>
      <c r="CJ53" s="254">
        <f t="shared" si="34"/>
        <v>0</v>
      </c>
      <c r="CK53" s="254">
        <f t="shared" si="34"/>
        <v>0</v>
      </c>
    </row>
    <row r="54" spans="1:89">
      <c r="A54" s="11" t="s">
        <v>49</v>
      </c>
      <c r="R54" s="66"/>
      <c r="S54" s="66"/>
      <c r="T54" s="66">
        <v>21</v>
      </c>
      <c r="V54" s="13" t="s">
        <v>1</v>
      </c>
      <c r="W54" s="247">
        <f>COST_TRANSACTION_B</f>
        <v>0.02</v>
      </c>
      <c r="X54" s="254">
        <f>SUM(AA54:CK54)</f>
        <v>-354256.56171461951</v>
      </c>
      <c r="Y54" s="27"/>
      <c r="Z54" s="17"/>
      <c r="AA54" s="254">
        <f t="shared" ref="AA54:BG54" si="35">-$W54*AA52</f>
        <v>0</v>
      </c>
      <c r="AB54" s="254">
        <f t="shared" si="35"/>
        <v>-68073.372000000018</v>
      </c>
      <c r="AC54" s="254">
        <f t="shared" si="35"/>
        <v>-69434.839439999996</v>
      </c>
      <c r="AD54" s="254">
        <f t="shared" si="35"/>
        <v>-70823.536228800003</v>
      </c>
      <c r="AE54" s="254">
        <f t="shared" si="35"/>
        <v>-72240.006953375996</v>
      </c>
      <c r="AF54" s="254">
        <f t="shared" si="35"/>
        <v>-73684.807092443487</v>
      </c>
      <c r="AG54" s="254">
        <f t="shared" si="35"/>
        <v>0</v>
      </c>
      <c r="AH54" s="254">
        <f t="shared" si="35"/>
        <v>0</v>
      </c>
      <c r="AI54" s="254">
        <f t="shared" si="35"/>
        <v>0</v>
      </c>
      <c r="AJ54" s="254">
        <f t="shared" si="35"/>
        <v>0</v>
      </c>
      <c r="AK54" s="254">
        <f t="shared" si="35"/>
        <v>0</v>
      </c>
      <c r="AL54" s="254">
        <f t="shared" si="35"/>
        <v>0</v>
      </c>
      <c r="AM54" s="254">
        <f t="shared" si="35"/>
        <v>0</v>
      </c>
      <c r="AN54" s="254">
        <f t="shared" si="35"/>
        <v>0</v>
      </c>
      <c r="AO54" s="254">
        <f t="shared" si="35"/>
        <v>0</v>
      </c>
      <c r="AP54" s="254">
        <f t="shared" si="35"/>
        <v>0</v>
      </c>
      <c r="AQ54" s="254">
        <f t="shared" si="35"/>
        <v>0</v>
      </c>
      <c r="AR54" s="254">
        <f t="shared" si="35"/>
        <v>0</v>
      </c>
      <c r="AS54" s="254">
        <f t="shared" si="35"/>
        <v>0</v>
      </c>
      <c r="AT54" s="254">
        <f t="shared" si="35"/>
        <v>0</v>
      </c>
      <c r="AU54" s="254">
        <f t="shared" si="35"/>
        <v>0</v>
      </c>
      <c r="AV54" s="254">
        <f t="shared" si="35"/>
        <v>0</v>
      </c>
      <c r="AW54" s="254">
        <f t="shared" si="35"/>
        <v>0</v>
      </c>
      <c r="AX54" s="254">
        <f t="shared" si="35"/>
        <v>0</v>
      </c>
      <c r="AY54" s="254">
        <f t="shared" si="35"/>
        <v>0</v>
      </c>
      <c r="AZ54" s="254">
        <f t="shared" si="35"/>
        <v>0</v>
      </c>
      <c r="BA54" s="254">
        <f t="shared" si="35"/>
        <v>0</v>
      </c>
      <c r="BB54" s="254">
        <f t="shared" si="35"/>
        <v>0</v>
      </c>
      <c r="BC54" s="254">
        <f t="shared" si="35"/>
        <v>0</v>
      </c>
      <c r="BD54" s="254">
        <f t="shared" si="35"/>
        <v>0</v>
      </c>
      <c r="BE54" s="254">
        <f t="shared" si="35"/>
        <v>0</v>
      </c>
      <c r="BF54" s="254">
        <f t="shared" si="35"/>
        <v>0</v>
      </c>
      <c r="BG54" s="254">
        <f t="shared" si="35"/>
        <v>0</v>
      </c>
      <c r="BH54" s="254">
        <f t="shared" ref="BH54:CK54" si="36">-$W54*BH52</f>
        <v>0</v>
      </c>
      <c r="BI54" s="254">
        <f t="shared" si="36"/>
        <v>0</v>
      </c>
      <c r="BJ54" s="254">
        <f t="shared" si="36"/>
        <v>0</v>
      </c>
      <c r="BK54" s="254">
        <f t="shared" si="36"/>
        <v>0</v>
      </c>
      <c r="BL54" s="254">
        <f t="shared" si="36"/>
        <v>0</v>
      </c>
      <c r="BM54" s="254">
        <f t="shared" si="36"/>
        <v>0</v>
      </c>
      <c r="BN54" s="254">
        <f t="shared" si="36"/>
        <v>0</v>
      </c>
      <c r="BO54" s="254">
        <f t="shared" si="36"/>
        <v>0</v>
      </c>
      <c r="BP54" s="254">
        <f t="shared" si="36"/>
        <v>0</v>
      </c>
      <c r="BQ54" s="254">
        <f t="shared" si="36"/>
        <v>0</v>
      </c>
      <c r="BR54" s="254">
        <f t="shared" si="36"/>
        <v>0</v>
      </c>
      <c r="BS54" s="254">
        <f t="shared" si="36"/>
        <v>0</v>
      </c>
      <c r="BT54" s="254">
        <f t="shared" si="36"/>
        <v>0</v>
      </c>
      <c r="BU54" s="254">
        <f t="shared" si="36"/>
        <v>0</v>
      </c>
      <c r="BV54" s="254">
        <f t="shared" si="36"/>
        <v>0</v>
      </c>
      <c r="BW54" s="254">
        <f t="shared" si="36"/>
        <v>0</v>
      </c>
      <c r="BX54" s="254">
        <f t="shared" si="36"/>
        <v>0</v>
      </c>
      <c r="BY54" s="254">
        <f t="shared" si="36"/>
        <v>0</v>
      </c>
      <c r="BZ54" s="254">
        <f t="shared" si="36"/>
        <v>0</v>
      </c>
      <c r="CA54" s="254">
        <f t="shared" si="36"/>
        <v>0</v>
      </c>
      <c r="CB54" s="254">
        <f t="shared" si="36"/>
        <v>0</v>
      </c>
      <c r="CC54" s="254">
        <f t="shared" si="36"/>
        <v>0</v>
      </c>
      <c r="CD54" s="254">
        <f t="shared" si="36"/>
        <v>0</v>
      </c>
      <c r="CE54" s="254">
        <f t="shared" si="36"/>
        <v>0</v>
      </c>
      <c r="CF54" s="254">
        <f t="shared" si="36"/>
        <v>0</v>
      </c>
      <c r="CG54" s="254">
        <f t="shared" si="36"/>
        <v>0</v>
      </c>
      <c r="CH54" s="254">
        <f t="shared" si="36"/>
        <v>0</v>
      </c>
      <c r="CI54" s="254">
        <f t="shared" si="36"/>
        <v>0</v>
      </c>
      <c r="CJ54" s="254">
        <f t="shared" si="36"/>
        <v>0</v>
      </c>
      <c r="CK54" s="254">
        <f t="shared" si="36"/>
        <v>0</v>
      </c>
    </row>
    <row r="55" spans="1:89">
      <c r="A55" s="90" t="s">
        <v>221</v>
      </c>
      <c r="Q55" s="7"/>
      <c r="R55" s="68"/>
      <c r="S55" s="68"/>
      <c r="T55" s="88">
        <v>33</v>
      </c>
      <c r="U55" s="72">
        <v>8</v>
      </c>
      <c r="V55" s="38" t="s">
        <v>1</v>
      </c>
      <c r="W55" s="274">
        <f>IF(EST_ENDOWMENT_B="NO",0,-COST_ENDOWMENT_B)</f>
        <v>-1016648.5820424556</v>
      </c>
      <c r="X55" s="254">
        <f>SUM(AA55:CK55)</f>
        <v>-920633.92975287954</v>
      </c>
      <c r="Y55" s="27"/>
      <c r="Z55" s="17"/>
      <c r="AA55" s="275">
        <f t="shared" ref="AA55:BF55" si="37">-AA52*ENDOWMENT_B</f>
        <v>0</v>
      </c>
      <c r="AB55" s="275">
        <f t="shared" si="37"/>
        <v>-176907.53749926473</v>
      </c>
      <c r="AC55" s="275">
        <f t="shared" si="37"/>
        <v>-180445.68824925</v>
      </c>
      <c r="AD55" s="275">
        <f t="shared" si="37"/>
        <v>-184054.60201423502</v>
      </c>
      <c r="AE55" s="275">
        <f t="shared" si="37"/>
        <v>-187735.6940545197</v>
      </c>
      <c r="AF55" s="275">
        <f t="shared" si="37"/>
        <v>-191490.40793561001</v>
      </c>
      <c r="AG55" s="275">
        <f t="shared" si="37"/>
        <v>0</v>
      </c>
      <c r="AH55" s="275">
        <f t="shared" si="37"/>
        <v>0</v>
      </c>
      <c r="AI55" s="275">
        <f t="shared" si="37"/>
        <v>0</v>
      </c>
      <c r="AJ55" s="275">
        <f t="shared" si="37"/>
        <v>0</v>
      </c>
      <c r="AK55" s="275">
        <f t="shared" si="37"/>
        <v>0</v>
      </c>
      <c r="AL55" s="275">
        <f t="shared" si="37"/>
        <v>0</v>
      </c>
      <c r="AM55" s="275">
        <f t="shared" si="37"/>
        <v>0</v>
      </c>
      <c r="AN55" s="275">
        <f t="shared" si="37"/>
        <v>0</v>
      </c>
      <c r="AO55" s="275">
        <f t="shared" si="37"/>
        <v>0</v>
      </c>
      <c r="AP55" s="275">
        <f t="shared" si="37"/>
        <v>0</v>
      </c>
      <c r="AQ55" s="275">
        <f t="shared" si="37"/>
        <v>0</v>
      </c>
      <c r="AR55" s="275">
        <f t="shared" si="37"/>
        <v>0</v>
      </c>
      <c r="AS55" s="275">
        <f t="shared" si="37"/>
        <v>0</v>
      </c>
      <c r="AT55" s="275">
        <f t="shared" si="37"/>
        <v>0</v>
      </c>
      <c r="AU55" s="275">
        <f t="shared" si="37"/>
        <v>0</v>
      </c>
      <c r="AV55" s="275">
        <f t="shared" si="37"/>
        <v>0</v>
      </c>
      <c r="AW55" s="275">
        <f t="shared" si="37"/>
        <v>0</v>
      </c>
      <c r="AX55" s="275">
        <f t="shared" si="37"/>
        <v>0</v>
      </c>
      <c r="AY55" s="275">
        <f t="shared" si="37"/>
        <v>0</v>
      </c>
      <c r="AZ55" s="275">
        <f t="shared" si="37"/>
        <v>0</v>
      </c>
      <c r="BA55" s="275">
        <f t="shared" si="37"/>
        <v>0</v>
      </c>
      <c r="BB55" s="275">
        <f t="shared" si="37"/>
        <v>0</v>
      </c>
      <c r="BC55" s="275">
        <f t="shared" si="37"/>
        <v>0</v>
      </c>
      <c r="BD55" s="275">
        <f t="shared" si="37"/>
        <v>0</v>
      </c>
      <c r="BE55" s="275">
        <f t="shared" si="37"/>
        <v>0</v>
      </c>
      <c r="BF55" s="275">
        <f t="shared" si="37"/>
        <v>0</v>
      </c>
      <c r="BG55" s="275">
        <f t="shared" ref="BG55:CK55" si="38">-BG52*ENDOWMENT_B</f>
        <v>0</v>
      </c>
      <c r="BH55" s="275">
        <f t="shared" si="38"/>
        <v>0</v>
      </c>
      <c r="BI55" s="275">
        <f t="shared" si="38"/>
        <v>0</v>
      </c>
      <c r="BJ55" s="275">
        <f t="shared" si="38"/>
        <v>0</v>
      </c>
      <c r="BK55" s="275">
        <f t="shared" si="38"/>
        <v>0</v>
      </c>
      <c r="BL55" s="275">
        <f t="shared" si="38"/>
        <v>0</v>
      </c>
      <c r="BM55" s="275">
        <f t="shared" si="38"/>
        <v>0</v>
      </c>
      <c r="BN55" s="275">
        <f t="shared" si="38"/>
        <v>0</v>
      </c>
      <c r="BO55" s="275">
        <f t="shared" si="38"/>
        <v>0</v>
      </c>
      <c r="BP55" s="275">
        <f t="shared" si="38"/>
        <v>0</v>
      </c>
      <c r="BQ55" s="275">
        <f t="shared" si="38"/>
        <v>0</v>
      </c>
      <c r="BR55" s="275">
        <f t="shared" si="38"/>
        <v>0</v>
      </c>
      <c r="BS55" s="275">
        <f t="shared" si="38"/>
        <v>0</v>
      </c>
      <c r="BT55" s="275">
        <f t="shared" si="38"/>
        <v>0</v>
      </c>
      <c r="BU55" s="275">
        <f t="shared" si="38"/>
        <v>0</v>
      </c>
      <c r="BV55" s="275">
        <f t="shared" si="38"/>
        <v>0</v>
      </c>
      <c r="BW55" s="275">
        <f t="shared" si="38"/>
        <v>0</v>
      </c>
      <c r="BX55" s="275">
        <f t="shared" si="38"/>
        <v>0</v>
      </c>
      <c r="BY55" s="275">
        <f t="shared" si="38"/>
        <v>0</v>
      </c>
      <c r="BZ55" s="275">
        <f t="shared" si="38"/>
        <v>0</v>
      </c>
      <c r="CA55" s="275">
        <f t="shared" si="38"/>
        <v>0</v>
      </c>
      <c r="CB55" s="275">
        <f t="shared" si="38"/>
        <v>0</v>
      </c>
      <c r="CC55" s="275">
        <f t="shared" si="38"/>
        <v>0</v>
      </c>
      <c r="CD55" s="275">
        <f t="shared" si="38"/>
        <v>0</v>
      </c>
      <c r="CE55" s="275">
        <f t="shared" si="38"/>
        <v>0</v>
      </c>
      <c r="CF55" s="275">
        <f t="shared" si="38"/>
        <v>0</v>
      </c>
      <c r="CG55" s="275">
        <f t="shared" si="38"/>
        <v>0</v>
      </c>
      <c r="CH55" s="275">
        <f t="shared" si="38"/>
        <v>0</v>
      </c>
      <c r="CI55" s="275">
        <f t="shared" si="38"/>
        <v>0</v>
      </c>
      <c r="CJ55" s="275">
        <f t="shared" si="38"/>
        <v>0</v>
      </c>
      <c r="CK55" s="275">
        <f t="shared" si="38"/>
        <v>0</v>
      </c>
    </row>
    <row r="56" spans="1:89" ht="5.25" customHeight="1">
      <c r="Q56" s="7"/>
      <c r="R56" s="68"/>
      <c r="S56" s="68"/>
      <c r="T56" s="68">
        <v>22</v>
      </c>
      <c r="V56" s="38"/>
      <c r="W56" s="247"/>
      <c r="X56" s="254"/>
      <c r="Z56" s="1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row>
    <row r="57" spans="1:89">
      <c r="A57" s="11" t="s">
        <v>50</v>
      </c>
      <c r="Q57" s="7"/>
      <c r="R57" s="68"/>
      <c r="S57" s="68"/>
      <c r="T57" s="68">
        <v>23</v>
      </c>
      <c r="U57" s="26"/>
      <c r="V57" s="38" t="s">
        <v>1</v>
      </c>
      <c r="W57" s="84"/>
      <c r="X57" s="254">
        <f>SUM(AA57:CK57)</f>
        <v>26540.604815999999</v>
      </c>
      <c r="Y57" s="27"/>
      <c r="Z57" s="17"/>
      <c r="AA57" s="254">
        <f t="shared" ref="AA57:BF57" si="39">IF(OR(AA$16="",AA$16=0),0,
REVENUE_OTHER_B*AA$32)</f>
        <v>0</v>
      </c>
      <c r="AB57" s="254">
        <f t="shared" si="39"/>
        <v>5100</v>
      </c>
      <c r="AC57" s="254">
        <f t="shared" si="39"/>
        <v>5202</v>
      </c>
      <c r="AD57" s="254">
        <f t="shared" si="39"/>
        <v>5306.04</v>
      </c>
      <c r="AE57" s="254">
        <f t="shared" si="39"/>
        <v>5412.1607999999997</v>
      </c>
      <c r="AF57" s="254">
        <f t="shared" si="39"/>
        <v>5520.4040160000004</v>
      </c>
      <c r="AG57" s="254">
        <f t="shared" si="39"/>
        <v>0</v>
      </c>
      <c r="AH57" s="254">
        <f t="shared" si="39"/>
        <v>0</v>
      </c>
      <c r="AI57" s="254">
        <f t="shared" si="39"/>
        <v>0</v>
      </c>
      <c r="AJ57" s="254">
        <f t="shared" si="39"/>
        <v>0</v>
      </c>
      <c r="AK57" s="254">
        <f t="shared" si="39"/>
        <v>0</v>
      </c>
      <c r="AL57" s="254">
        <f t="shared" si="39"/>
        <v>0</v>
      </c>
      <c r="AM57" s="254">
        <f t="shared" si="39"/>
        <v>0</v>
      </c>
      <c r="AN57" s="254">
        <f t="shared" si="39"/>
        <v>0</v>
      </c>
      <c r="AO57" s="254">
        <f t="shared" si="39"/>
        <v>0</v>
      </c>
      <c r="AP57" s="254">
        <f t="shared" si="39"/>
        <v>0</v>
      </c>
      <c r="AQ57" s="254">
        <f t="shared" si="39"/>
        <v>0</v>
      </c>
      <c r="AR57" s="254">
        <f t="shared" si="39"/>
        <v>0</v>
      </c>
      <c r="AS57" s="254">
        <f t="shared" si="39"/>
        <v>0</v>
      </c>
      <c r="AT57" s="254">
        <f t="shared" si="39"/>
        <v>0</v>
      </c>
      <c r="AU57" s="254">
        <f t="shared" si="39"/>
        <v>0</v>
      </c>
      <c r="AV57" s="254">
        <f t="shared" si="39"/>
        <v>0</v>
      </c>
      <c r="AW57" s="254">
        <f t="shared" si="39"/>
        <v>0</v>
      </c>
      <c r="AX57" s="254">
        <f t="shared" si="39"/>
        <v>0</v>
      </c>
      <c r="AY57" s="254">
        <f t="shared" si="39"/>
        <v>0</v>
      </c>
      <c r="AZ57" s="254">
        <f t="shared" si="39"/>
        <v>0</v>
      </c>
      <c r="BA57" s="254">
        <f t="shared" si="39"/>
        <v>0</v>
      </c>
      <c r="BB57" s="254">
        <f t="shared" si="39"/>
        <v>0</v>
      </c>
      <c r="BC57" s="254">
        <f t="shared" si="39"/>
        <v>0</v>
      </c>
      <c r="BD57" s="254">
        <f t="shared" si="39"/>
        <v>0</v>
      </c>
      <c r="BE57" s="254">
        <f t="shared" si="39"/>
        <v>0</v>
      </c>
      <c r="BF57" s="254">
        <f t="shared" si="39"/>
        <v>0</v>
      </c>
      <c r="BG57" s="254">
        <f t="shared" ref="BG57:CK57" si="40">IF(OR(BG$16="",BG$16=0),0,
REVENUE_OTHER_B*BG$32)</f>
        <v>0</v>
      </c>
      <c r="BH57" s="254">
        <f t="shared" si="40"/>
        <v>0</v>
      </c>
      <c r="BI57" s="254">
        <f t="shared" si="40"/>
        <v>0</v>
      </c>
      <c r="BJ57" s="254">
        <f t="shared" si="40"/>
        <v>0</v>
      </c>
      <c r="BK57" s="254">
        <f t="shared" si="40"/>
        <v>0</v>
      </c>
      <c r="BL57" s="254">
        <f t="shared" si="40"/>
        <v>0</v>
      </c>
      <c r="BM57" s="254">
        <f t="shared" si="40"/>
        <v>0</v>
      </c>
      <c r="BN57" s="254">
        <f t="shared" si="40"/>
        <v>0</v>
      </c>
      <c r="BO57" s="254">
        <f t="shared" si="40"/>
        <v>0</v>
      </c>
      <c r="BP57" s="254">
        <f t="shared" si="40"/>
        <v>0</v>
      </c>
      <c r="BQ57" s="254">
        <f t="shared" si="40"/>
        <v>0</v>
      </c>
      <c r="BR57" s="254">
        <f t="shared" si="40"/>
        <v>0</v>
      </c>
      <c r="BS57" s="254">
        <f t="shared" si="40"/>
        <v>0</v>
      </c>
      <c r="BT57" s="254">
        <f t="shared" si="40"/>
        <v>0</v>
      </c>
      <c r="BU57" s="254">
        <f t="shared" si="40"/>
        <v>0</v>
      </c>
      <c r="BV57" s="254">
        <f t="shared" si="40"/>
        <v>0</v>
      </c>
      <c r="BW57" s="254">
        <f t="shared" si="40"/>
        <v>0</v>
      </c>
      <c r="BX57" s="254">
        <f t="shared" si="40"/>
        <v>0</v>
      </c>
      <c r="BY57" s="254">
        <f t="shared" si="40"/>
        <v>0</v>
      </c>
      <c r="BZ57" s="254">
        <f t="shared" si="40"/>
        <v>0</v>
      </c>
      <c r="CA57" s="254">
        <f t="shared" si="40"/>
        <v>0</v>
      </c>
      <c r="CB57" s="254">
        <f t="shared" si="40"/>
        <v>0</v>
      </c>
      <c r="CC57" s="254">
        <f t="shared" si="40"/>
        <v>0</v>
      </c>
      <c r="CD57" s="254">
        <f t="shared" si="40"/>
        <v>0</v>
      </c>
      <c r="CE57" s="254">
        <f t="shared" si="40"/>
        <v>0</v>
      </c>
      <c r="CF57" s="254">
        <f t="shared" si="40"/>
        <v>0</v>
      </c>
      <c r="CG57" s="254">
        <f t="shared" si="40"/>
        <v>0</v>
      </c>
      <c r="CH57" s="254">
        <f t="shared" si="40"/>
        <v>0</v>
      </c>
      <c r="CI57" s="254">
        <f t="shared" si="40"/>
        <v>0</v>
      </c>
      <c r="CJ57" s="254">
        <f t="shared" si="40"/>
        <v>0</v>
      </c>
      <c r="CK57" s="254">
        <f t="shared" si="40"/>
        <v>0</v>
      </c>
    </row>
    <row r="58" spans="1:89" ht="5.25" customHeight="1">
      <c r="Q58" s="7"/>
      <c r="R58" s="68"/>
      <c r="S58" s="68"/>
      <c r="T58" s="68">
        <v>24</v>
      </c>
      <c r="V58" s="38"/>
      <c r="W58" s="33"/>
      <c r="X58" s="255"/>
      <c r="Z58" s="1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row>
    <row r="59" spans="1:89">
      <c r="A59" s="12" t="s">
        <v>51</v>
      </c>
      <c r="Q59" s="7"/>
      <c r="R59" s="68"/>
      <c r="S59" s="68"/>
      <c r="T59" s="88">
        <v>25</v>
      </c>
      <c r="V59" s="108" t="s">
        <v>1</v>
      </c>
      <c r="W59" s="33"/>
      <c r="X59" s="255">
        <f>SUM(AA59:CK59)</f>
        <v>16110221.637364857</v>
      </c>
      <c r="Y59" s="36"/>
      <c r="Z59" s="16"/>
      <c r="AA59" s="255">
        <f t="shared" ref="AA59:BF59" si="41">SUM(AA52:AA57)</f>
        <v>0</v>
      </c>
      <c r="AB59" s="255">
        <f t="shared" si="41"/>
        <v>3095714.3185007358</v>
      </c>
      <c r="AC59" s="255">
        <f t="shared" si="41"/>
        <v>3157628.6048707506</v>
      </c>
      <c r="AD59" s="255">
        <f t="shared" si="41"/>
        <v>3220781.1769681647</v>
      </c>
      <c r="AE59" s="255">
        <f t="shared" si="41"/>
        <v>3285196.8005075287</v>
      </c>
      <c r="AF59" s="255">
        <f t="shared" si="41"/>
        <v>3350900.7365176771</v>
      </c>
      <c r="AG59" s="255">
        <f t="shared" si="41"/>
        <v>0</v>
      </c>
      <c r="AH59" s="255">
        <f t="shared" si="41"/>
        <v>0</v>
      </c>
      <c r="AI59" s="255">
        <f t="shared" si="41"/>
        <v>0</v>
      </c>
      <c r="AJ59" s="255">
        <f t="shared" si="41"/>
        <v>0</v>
      </c>
      <c r="AK59" s="255">
        <f t="shared" si="41"/>
        <v>0</v>
      </c>
      <c r="AL59" s="255">
        <f t="shared" si="41"/>
        <v>0</v>
      </c>
      <c r="AM59" s="255">
        <f t="shared" si="41"/>
        <v>0</v>
      </c>
      <c r="AN59" s="255">
        <f t="shared" si="41"/>
        <v>0</v>
      </c>
      <c r="AO59" s="255">
        <f t="shared" si="41"/>
        <v>0</v>
      </c>
      <c r="AP59" s="255">
        <f t="shared" si="41"/>
        <v>0</v>
      </c>
      <c r="AQ59" s="255">
        <f t="shared" si="41"/>
        <v>0</v>
      </c>
      <c r="AR59" s="255">
        <f t="shared" si="41"/>
        <v>0</v>
      </c>
      <c r="AS59" s="255">
        <f t="shared" si="41"/>
        <v>0</v>
      </c>
      <c r="AT59" s="255">
        <f t="shared" si="41"/>
        <v>0</v>
      </c>
      <c r="AU59" s="255">
        <f t="shared" si="41"/>
        <v>0</v>
      </c>
      <c r="AV59" s="255">
        <f t="shared" si="41"/>
        <v>0</v>
      </c>
      <c r="AW59" s="255">
        <f t="shared" si="41"/>
        <v>0</v>
      </c>
      <c r="AX59" s="255">
        <f t="shared" si="41"/>
        <v>0</v>
      </c>
      <c r="AY59" s="255">
        <f t="shared" si="41"/>
        <v>0</v>
      </c>
      <c r="AZ59" s="255">
        <f t="shared" si="41"/>
        <v>0</v>
      </c>
      <c r="BA59" s="255">
        <f t="shared" si="41"/>
        <v>0</v>
      </c>
      <c r="BB59" s="255">
        <f t="shared" si="41"/>
        <v>0</v>
      </c>
      <c r="BC59" s="255">
        <f t="shared" si="41"/>
        <v>0</v>
      </c>
      <c r="BD59" s="255">
        <f t="shared" si="41"/>
        <v>0</v>
      </c>
      <c r="BE59" s="255">
        <f t="shared" si="41"/>
        <v>0</v>
      </c>
      <c r="BF59" s="255">
        <f t="shared" si="41"/>
        <v>0</v>
      </c>
      <c r="BG59" s="255">
        <f t="shared" ref="BG59:CK59" si="42">SUM(BG52:BG57)</f>
        <v>0</v>
      </c>
      <c r="BH59" s="255">
        <f t="shared" si="42"/>
        <v>0</v>
      </c>
      <c r="BI59" s="255">
        <f t="shared" si="42"/>
        <v>0</v>
      </c>
      <c r="BJ59" s="255">
        <f t="shared" si="42"/>
        <v>0</v>
      </c>
      <c r="BK59" s="255">
        <f t="shared" si="42"/>
        <v>0</v>
      </c>
      <c r="BL59" s="255">
        <f t="shared" si="42"/>
        <v>0</v>
      </c>
      <c r="BM59" s="255">
        <f t="shared" si="42"/>
        <v>0</v>
      </c>
      <c r="BN59" s="255">
        <f t="shared" si="42"/>
        <v>0</v>
      </c>
      <c r="BO59" s="255">
        <f t="shared" si="42"/>
        <v>0</v>
      </c>
      <c r="BP59" s="255">
        <f t="shared" si="42"/>
        <v>0</v>
      </c>
      <c r="BQ59" s="255">
        <f t="shared" si="42"/>
        <v>0</v>
      </c>
      <c r="BR59" s="255">
        <f t="shared" si="42"/>
        <v>0</v>
      </c>
      <c r="BS59" s="255">
        <f t="shared" si="42"/>
        <v>0</v>
      </c>
      <c r="BT59" s="255">
        <f t="shared" si="42"/>
        <v>0</v>
      </c>
      <c r="BU59" s="255">
        <f t="shared" si="42"/>
        <v>0</v>
      </c>
      <c r="BV59" s="255">
        <f t="shared" si="42"/>
        <v>0</v>
      </c>
      <c r="BW59" s="255">
        <f t="shared" si="42"/>
        <v>0</v>
      </c>
      <c r="BX59" s="255">
        <f t="shared" si="42"/>
        <v>0</v>
      </c>
      <c r="BY59" s="255">
        <f t="shared" si="42"/>
        <v>0</v>
      </c>
      <c r="BZ59" s="255">
        <f t="shared" si="42"/>
        <v>0</v>
      </c>
      <c r="CA59" s="255">
        <f t="shared" si="42"/>
        <v>0</v>
      </c>
      <c r="CB59" s="255">
        <f t="shared" si="42"/>
        <v>0</v>
      </c>
      <c r="CC59" s="255">
        <f t="shared" si="42"/>
        <v>0</v>
      </c>
      <c r="CD59" s="255">
        <f t="shared" si="42"/>
        <v>0</v>
      </c>
      <c r="CE59" s="255">
        <f t="shared" si="42"/>
        <v>0</v>
      </c>
      <c r="CF59" s="255">
        <f t="shared" si="42"/>
        <v>0</v>
      </c>
      <c r="CG59" s="255">
        <f t="shared" si="42"/>
        <v>0</v>
      </c>
      <c r="CH59" s="255">
        <f t="shared" si="42"/>
        <v>0</v>
      </c>
      <c r="CI59" s="255">
        <f t="shared" si="42"/>
        <v>0</v>
      </c>
      <c r="CJ59" s="255">
        <f t="shared" si="42"/>
        <v>0</v>
      </c>
      <c r="CK59" s="255">
        <f t="shared" si="42"/>
        <v>0</v>
      </c>
    </row>
    <row r="60" spans="1:89" ht="5.25" customHeight="1">
      <c r="Q60" s="7"/>
      <c r="R60" s="68"/>
      <c r="S60" s="68"/>
      <c r="T60" s="88">
        <v>26</v>
      </c>
      <c r="V60" s="38"/>
      <c r="W60" s="33"/>
      <c r="X60" s="256"/>
      <c r="Z60" s="14"/>
    </row>
    <row r="61" spans="1:89">
      <c r="A61" s="5" t="s">
        <v>68</v>
      </c>
      <c r="Q61" s="7"/>
      <c r="R61" s="68"/>
      <c r="S61" s="68"/>
      <c r="T61" s="88">
        <v>27</v>
      </c>
      <c r="V61" s="38"/>
      <c r="W61" s="33"/>
      <c r="X61" s="60"/>
      <c r="Z61" s="14"/>
    </row>
    <row r="62" spans="1:89">
      <c r="A62" s="24" t="s">
        <v>52</v>
      </c>
      <c r="Q62" s="7"/>
      <c r="R62" s="68"/>
      <c r="S62" s="68"/>
      <c r="T62" s="88">
        <v>28</v>
      </c>
      <c r="V62" s="38"/>
      <c r="W62" s="33"/>
      <c r="X62" s="60"/>
      <c r="Z62" s="14"/>
    </row>
    <row r="63" spans="1:89">
      <c r="A63" s="25" t="s">
        <v>197</v>
      </c>
      <c r="Q63" s="7"/>
      <c r="R63" s="68"/>
      <c r="S63" s="68"/>
      <c r="T63" s="88">
        <v>29</v>
      </c>
      <c r="V63" s="38" t="s">
        <v>1</v>
      </c>
      <c r="W63" s="349">
        <f>-COST_ACQUISITION_B</f>
        <v>-7902995.3943750001</v>
      </c>
      <c r="X63" s="254">
        <f>SUM(AA63:CK63)</f>
        <v>-7902995.3943750001</v>
      </c>
      <c r="Y63" s="27"/>
      <c r="Z63" s="17"/>
      <c r="AA63" s="254">
        <f t="shared" ref="AA63:BF63" si="43">IF(AA$16=0,-COST_ACQUISITION_B,0)</f>
        <v>-7902995.3943750001</v>
      </c>
      <c r="AB63" s="254">
        <f t="shared" si="43"/>
        <v>0</v>
      </c>
      <c r="AC63" s="254">
        <f t="shared" si="43"/>
        <v>0</v>
      </c>
      <c r="AD63" s="254">
        <f t="shared" si="43"/>
        <v>0</v>
      </c>
      <c r="AE63" s="254">
        <f t="shared" si="43"/>
        <v>0</v>
      </c>
      <c r="AF63" s="254">
        <f t="shared" si="43"/>
        <v>0</v>
      </c>
      <c r="AG63" s="254">
        <f t="shared" si="43"/>
        <v>0</v>
      </c>
      <c r="AH63" s="254">
        <f t="shared" si="43"/>
        <v>0</v>
      </c>
      <c r="AI63" s="254">
        <f t="shared" si="43"/>
        <v>0</v>
      </c>
      <c r="AJ63" s="254">
        <f t="shared" si="43"/>
        <v>0</v>
      </c>
      <c r="AK63" s="254">
        <f t="shared" si="43"/>
        <v>0</v>
      </c>
      <c r="AL63" s="254">
        <f t="shared" si="43"/>
        <v>0</v>
      </c>
      <c r="AM63" s="254">
        <f t="shared" si="43"/>
        <v>0</v>
      </c>
      <c r="AN63" s="254">
        <f t="shared" si="43"/>
        <v>0</v>
      </c>
      <c r="AO63" s="254">
        <f t="shared" si="43"/>
        <v>0</v>
      </c>
      <c r="AP63" s="254">
        <f t="shared" si="43"/>
        <v>0</v>
      </c>
      <c r="AQ63" s="254">
        <f t="shared" si="43"/>
        <v>0</v>
      </c>
      <c r="AR63" s="254">
        <f t="shared" si="43"/>
        <v>0</v>
      </c>
      <c r="AS63" s="254">
        <f t="shared" si="43"/>
        <v>0</v>
      </c>
      <c r="AT63" s="254">
        <f t="shared" si="43"/>
        <v>0</v>
      </c>
      <c r="AU63" s="254">
        <f t="shared" si="43"/>
        <v>0</v>
      </c>
      <c r="AV63" s="254">
        <f t="shared" si="43"/>
        <v>0</v>
      </c>
      <c r="AW63" s="254">
        <f t="shared" si="43"/>
        <v>0</v>
      </c>
      <c r="AX63" s="254">
        <f t="shared" si="43"/>
        <v>0</v>
      </c>
      <c r="AY63" s="254">
        <f t="shared" si="43"/>
        <v>0</v>
      </c>
      <c r="AZ63" s="254">
        <f t="shared" si="43"/>
        <v>0</v>
      </c>
      <c r="BA63" s="254">
        <f t="shared" si="43"/>
        <v>0</v>
      </c>
      <c r="BB63" s="254">
        <f t="shared" si="43"/>
        <v>0</v>
      </c>
      <c r="BC63" s="254">
        <f t="shared" si="43"/>
        <v>0</v>
      </c>
      <c r="BD63" s="254">
        <f t="shared" si="43"/>
        <v>0</v>
      </c>
      <c r="BE63" s="254">
        <f t="shared" si="43"/>
        <v>0</v>
      </c>
      <c r="BF63" s="254">
        <f t="shared" si="43"/>
        <v>0</v>
      </c>
      <c r="BG63" s="254">
        <f t="shared" ref="BG63:CK63" si="44">IF(BG$16=0,-COST_ACQUISITION_B,0)</f>
        <v>0</v>
      </c>
      <c r="BH63" s="254">
        <f t="shared" si="44"/>
        <v>0</v>
      </c>
      <c r="BI63" s="254">
        <f t="shared" si="44"/>
        <v>0</v>
      </c>
      <c r="BJ63" s="254">
        <f t="shared" si="44"/>
        <v>0</v>
      </c>
      <c r="BK63" s="254">
        <f t="shared" si="44"/>
        <v>0</v>
      </c>
      <c r="BL63" s="254">
        <f t="shared" si="44"/>
        <v>0</v>
      </c>
      <c r="BM63" s="254">
        <f t="shared" si="44"/>
        <v>0</v>
      </c>
      <c r="BN63" s="254">
        <f t="shared" si="44"/>
        <v>0</v>
      </c>
      <c r="BO63" s="254">
        <f t="shared" si="44"/>
        <v>0</v>
      </c>
      <c r="BP63" s="254">
        <f t="shared" si="44"/>
        <v>0</v>
      </c>
      <c r="BQ63" s="254">
        <f t="shared" si="44"/>
        <v>0</v>
      </c>
      <c r="BR63" s="254">
        <f t="shared" si="44"/>
        <v>0</v>
      </c>
      <c r="BS63" s="254">
        <f t="shared" si="44"/>
        <v>0</v>
      </c>
      <c r="BT63" s="254">
        <f t="shared" si="44"/>
        <v>0</v>
      </c>
      <c r="BU63" s="254">
        <f t="shared" si="44"/>
        <v>0</v>
      </c>
      <c r="BV63" s="254">
        <f t="shared" si="44"/>
        <v>0</v>
      </c>
      <c r="BW63" s="254">
        <f t="shared" si="44"/>
        <v>0</v>
      </c>
      <c r="BX63" s="254">
        <f t="shared" si="44"/>
        <v>0</v>
      </c>
      <c r="BY63" s="254">
        <f t="shared" si="44"/>
        <v>0</v>
      </c>
      <c r="BZ63" s="254">
        <f t="shared" si="44"/>
        <v>0</v>
      </c>
      <c r="CA63" s="254">
        <f t="shared" si="44"/>
        <v>0</v>
      </c>
      <c r="CB63" s="254">
        <f t="shared" si="44"/>
        <v>0</v>
      </c>
      <c r="CC63" s="254">
        <f t="shared" si="44"/>
        <v>0</v>
      </c>
      <c r="CD63" s="254">
        <f t="shared" si="44"/>
        <v>0</v>
      </c>
      <c r="CE63" s="254">
        <f t="shared" si="44"/>
        <v>0</v>
      </c>
      <c r="CF63" s="254">
        <f t="shared" si="44"/>
        <v>0</v>
      </c>
      <c r="CG63" s="254">
        <f t="shared" si="44"/>
        <v>0</v>
      </c>
      <c r="CH63" s="254">
        <f t="shared" si="44"/>
        <v>0</v>
      </c>
      <c r="CI63" s="254">
        <f t="shared" si="44"/>
        <v>0</v>
      </c>
      <c r="CJ63" s="254">
        <f t="shared" si="44"/>
        <v>0</v>
      </c>
      <c r="CK63" s="254">
        <f t="shared" si="44"/>
        <v>0</v>
      </c>
    </row>
    <row r="64" spans="1:89">
      <c r="A64" s="25" t="s">
        <v>202</v>
      </c>
      <c r="Q64" s="7"/>
      <c r="R64" s="68"/>
      <c r="S64" s="68"/>
      <c r="T64" s="88">
        <v>31</v>
      </c>
      <c r="U64" s="33"/>
      <c r="V64" s="38" t="s">
        <v>1</v>
      </c>
      <c r="W64" s="349">
        <f>-COST_PRECONSTRUCTION_B</f>
        <v>-153456.22125</v>
      </c>
      <c r="X64" s="254">
        <f>SUM(AA64:CK64)</f>
        <v>-153456.22125</v>
      </c>
      <c r="Y64" s="27"/>
      <c r="Z64" s="17"/>
      <c r="AA64" s="254">
        <f t="shared" ref="AA64:BF64" si="45">IF(AA$16=0,-COST_PRECONSTRUCTION_B,0)</f>
        <v>-153456.22125</v>
      </c>
      <c r="AB64" s="254">
        <f t="shared" si="45"/>
        <v>0</v>
      </c>
      <c r="AC64" s="254">
        <f t="shared" si="45"/>
        <v>0</v>
      </c>
      <c r="AD64" s="254">
        <f t="shared" si="45"/>
        <v>0</v>
      </c>
      <c r="AE64" s="254">
        <f t="shared" si="45"/>
        <v>0</v>
      </c>
      <c r="AF64" s="254">
        <f t="shared" si="45"/>
        <v>0</v>
      </c>
      <c r="AG64" s="254">
        <f t="shared" si="45"/>
        <v>0</v>
      </c>
      <c r="AH64" s="254">
        <f t="shared" si="45"/>
        <v>0</v>
      </c>
      <c r="AI64" s="254">
        <f t="shared" si="45"/>
        <v>0</v>
      </c>
      <c r="AJ64" s="254">
        <f t="shared" si="45"/>
        <v>0</v>
      </c>
      <c r="AK64" s="254">
        <f t="shared" si="45"/>
        <v>0</v>
      </c>
      <c r="AL64" s="254">
        <f t="shared" si="45"/>
        <v>0</v>
      </c>
      <c r="AM64" s="254">
        <f t="shared" si="45"/>
        <v>0</v>
      </c>
      <c r="AN64" s="254">
        <f t="shared" si="45"/>
        <v>0</v>
      </c>
      <c r="AO64" s="254">
        <f t="shared" si="45"/>
        <v>0</v>
      </c>
      <c r="AP64" s="254">
        <f t="shared" si="45"/>
        <v>0</v>
      </c>
      <c r="AQ64" s="254">
        <f t="shared" si="45"/>
        <v>0</v>
      </c>
      <c r="AR64" s="254">
        <f t="shared" si="45"/>
        <v>0</v>
      </c>
      <c r="AS64" s="254">
        <f t="shared" si="45"/>
        <v>0</v>
      </c>
      <c r="AT64" s="254">
        <f t="shared" si="45"/>
        <v>0</v>
      </c>
      <c r="AU64" s="254">
        <f t="shared" si="45"/>
        <v>0</v>
      </c>
      <c r="AV64" s="254">
        <f t="shared" si="45"/>
        <v>0</v>
      </c>
      <c r="AW64" s="254">
        <f t="shared" si="45"/>
        <v>0</v>
      </c>
      <c r="AX64" s="254">
        <f t="shared" si="45"/>
        <v>0</v>
      </c>
      <c r="AY64" s="254">
        <f t="shared" si="45"/>
        <v>0</v>
      </c>
      <c r="AZ64" s="254">
        <f t="shared" si="45"/>
        <v>0</v>
      </c>
      <c r="BA64" s="254">
        <f t="shared" si="45"/>
        <v>0</v>
      </c>
      <c r="BB64" s="254">
        <f t="shared" si="45"/>
        <v>0</v>
      </c>
      <c r="BC64" s="254">
        <f t="shared" si="45"/>
        <v>0</v>
      </c>
      <c r="BD64" s="254">
        <f t="shared" si="45"/>
        <v>0</v>
      </c>
      <c r="BE64" s="254">
        <f t="shared" si="45"/>
        <v>0</v>
      </c>
      <c r="BF64" s="254">
        <f t="shared" si="45"/>
        <v>0</v>
      </c>
      <c r="BG64" s="254">
        <f t="shared" ref="BG64:CK64" si="46">IF(BG$16=0,-COST_PRECONSTRUCTION_B,0)</f>
        <v>0</v>
      </c>
      <c r="BH64" s="254">
        <f t="shared" si="46"/>
        <v>0</v>
      </c>
      <c r="BI64" s="254">
        <f t="shared" si="46"/>
        <v>0</v>
      </c>
      <c r="BJ64" s="254">
        <f t="shared" si="46"/>
        <v>0</v>
      </c>
      <c r="BK64" s="254">
        <f t="shared" si="46"/>
        <v>0</v>
      </c>
      <c r="BL64" s="254">
        <f t="shared" si="46"/>
        <v>0</v>
      </c>
      <c r="BM64" s="254">
        <f t="shared" si="46"/>
        <v>0</v>
      </c>
      <c r="BN64" s="254">
        <f t="shared" si="46"/>
        <v>0</v>
      </c>
      <c r="BO64" s="254">
        <f t="shared" si="46"/>
        <v>0</v>
      </c>
      <c r="BP64" s="254">
        <f t="shared" si="46"/>
        <v>0</v>
      </c>
      <c r="BQ64" s="254">
        <f t="shared" si="46"/>
        <v>0</v>
      </c>
      <c r="BR64" s="254">
        <f t="shared" si="46"/>
        <v>0</v>
      </c>
      <c r="BS64" s="254">
        <f t="shared" si="46"/>
        <v>0</v>
      </c>
      <c r="BT64" s="254">
        <f t="shared" si="46"/>
        <v>0</v>
      </c>
      <c r="BU64" s="254">
        <f t="shared" si="46"/>
        <v>0</v>
      </c>
      <c r="BV64" s="254">
        <f t="shared" si="46"/>
        <v>0</v>
      </c>
      <c r="BW64" s="254">
        <f t="shared" si="46"/>
        <v>0</v>
      </c>
      <c r="BX64" s="254">
        <f t="shared" si="46"/>
        <v>0</v>
      </c>
      <c r="BY64" s="254">
        <f t="shared" si="46"/>
        <v>0</v>
      </c>
      <c r="BZ64" s="254">
        <f t="shared" si="46"/>
        <v>0</v>
      </c>
      <c r="CA64" s="254">
        <f t="shared" si="46"/>
        <v>0</v>
      </c>
      <c r="CB64" s="254">
        <f t="shared" si="46"/>
        <v>0</v>
      </c>
      <c r="CC64" s="254">
        <f t="shared" si="46"/>
        <v>0</v>
      </c>
      <c r="CD64" s="254">
        <f t="shared" si="46"/>
        <v>0</v>
      </c>
      <c r="CE64" s="254">
        <f t="shared" si="46"/>
        <v>0</v>
      </c>
      <c r="CF64" s="254">
        <f t="shared" si="46"/>
        <v>0</v>
      </c>
      <c r="CG64" s="254">
        <f t="shared" si="46"/>
        <v>0</v>
      </c>
      <c r="CH64" s="254">
        <f t="shared" si="46"/>
        <v>0</v>
      </c>
      <c r="CI64" s="254">
        <f t="shared" si="46"/>
        <v>0</v>
      </c>
      <c r="CJ64" s="254">
        <f t="shared" si="46"/>
        <v>0</v>
      </c>
      <c r="CK64" s="254">
        <f t="shared" si="46"/>
        <v>0</v>
      </c>
    </row>
    <row r="65" spans="1:89">
      <c r="A65" s="25" t="s">
        <v>60</v>
      </c>
      <c r="B65" s="7"/>
      <c r="C65" s="7"/>
      <c r="D65" s="7"/>
      <c r="E65" s="7"/>
      <c r="F65" s="7"/>
      <c r="G65" s="7"/>
      <c r="H65" s="7"/>
      <c r="I65" s="7"/>
      <c r="J65" s="7"/>
      <c r="K65" s="7"/>
      <c r="L65" s="7"/>
      <c r="M65" s="7"/>
      <c r="N65" s="7"/>
      <c r="O65" s="7"/>
      <c r="P65" s="7"/>
      <c r="Q65" s="7"/>
      <c r="R65" s="68"/>
      <c r="S65" s="68"/>
      <c r="T65" s="88">
        <v>32</v>
      </c>
      <c r="U65" s="7"/>
      <c r="V65" s="38" t="s">
        <v>1</v>
      </c>
      <c r="W65" s="349">
        <f>-COST_CONSTRUCTION_B</f>
        <v>-1933548.38775</v>
      </c>
      <c r="X65" s="254">
        <f>SUM(AA65:CK65)</f>
        <v>-1933548.38775</v>
      </c>
      <c r="Y65" s="27"/>
      <c r="Z65" s="17"/>
      <c r="AA65" s="254">
        <f t="shared" ref="AA65:BF65" si="47">IF(AA$16=0,-COST_CONSTRUCTION_B,0)</f>
        <v>-1933548.38775</v>
      </c>
      <c r="AB65" s="254">
        <f t="shared" si="47"/>
        <v>0</v>
      </c>
      <c r="AC65" s="254">
        <f t="shared" si="47"/>
        <v>0</v>
      </c>
      <c r="AD65" s="254">
        <f t="shared" si="47"/>
        <v>0</v>
      </c>
      <c r="AE65" s="254">
        <f t="shared" si="47"/>
        <v>0</v>
      </c>
      <c r="AF65" s="254">
        <f t="shared" si="47"/>
        <v>0</v>
      </c>
      <c r="AG65" s="254">
        <f t="shared" si="47"/>
        <v>0</v>
      </c>
      <c r="AH65" s="254">
        <f t="shared" si="47"/>
        <v>0</v>
      </c>
      <c r="AI65" s="254">
        <f t="shared" si="47"/>
        <v>0</v>
      </c>
      <c r="AJ65" s="254">
        <f t="shared" si="47"/>
        <v>0</v>
      </c>
      <c r="AK65" s="254">
        <f t="shared" si="47"/>
        <v>0</v>
      </c>
      <c r="AL65" s="254">
        <f t="shared" si="47"/>
        <v>0</v>
      </c>
      <c r="AM65" s="254">
        <f t="shared" si="47"/>
        <v>0</v>
      </c>
      <c r="AN65" s="254">
        <f t="shared" si="47"/>
        <v>0</v>
      </c>
      <c r="AO65" s="254">
        <f t="shared" si="47"/>
        <v>0</v>
      </c>
      <c r="AP65" s="254">
        <f t="shared" si="47"/>
        <v>0</v>
      </c>
      <c r="AQ65" s="254">
        <f t="shared" si="47"/>
        <v>0</v>
      </c>
      <c r="AR65" s="254">
        <f t="shared" si="47"/>
        <v>0</v>
      </c>
      <c r="AS65" s="254">
        <f t="shared" si="47"/>
        <v>0</v>
      </c>
      <c r="AT65" s="254">
        <f t="shared" si="47"/>
        <v>0</v>
      </c>
      <c r="AU65" s="254">
        <f t="shared" si="47"/>
        <v>0</v>
      </c>
      <c r="AV65" s="254">
        <f t="shared" si="47"/>
        <v>0</v>
      </c>
      <c r="AW65" s="254">
        <f t="shared" si="47"/>
        <v>0</v>
      </c>
      <c r="AX65" s="254">
        <f t="shared" si="47"/>
        <v>0</v>
      </c>
      <c r="AY65" s="254">
        <f t="shared" si="47"/>
        <v>0</v>
      </c>
      <c r="AZ65" s="254">
        <f t="shared" si="47"/>
        <v>0</v>
      </c>
      <c r="BA65" s="254">
        <f t="shared" si="47"/>
        <v>0</v>
      </c>
      <c r="BB65" s="254">
        <f t="shared" si="47"/>
        <v>0</v>
      </c>
      <c r="BC65" s="254">
        <f t="shared" si="47"/>
        <v>0</v>
      </c>
      <c r="BD65" s="254">
        <f t="shared" si="47"/>
        <v>0</v>
      </c>
      <c r="BE65" s="254">
        <f t="shared" si="47"/>
        <v>0</v>
      </c>
      <c r="BF65" s="254">
        <f t="shared" si="47"/>
        <v>0</v>
      </c>
      <c r="BG65" s="254">
        <f t="shared" ref="BG65:CK65" si="48">IF(BG$16=0,-COST_CONSTRUCTION_B,0)</f>
        <v>0</v>
      </c>
      <c r="BH65" s="254">
        <f t="shared" si="48"/>
        <v>0</v>
      </c>
      <c r="BI65" s="254">
        <f t="shared" si="48"/>
        <v>0</v>
      </c>
      <c r="BJ65" s="254">
        <f t="shared" si="48"/>
        <v>0</v>
      </c>
      <c r="BK65" s="254">
        <f t="shared" si="48"/>
        <v>0</v>
      </c>
      <c r="BL65" s="254">
        <f t="shared" si="48"/>
        <v>0</v>
      </c>
      <c r="BM65" s="254">
        <f t="shared" si="48"/>
        <v>0</v>
      </c>
      <c r="BN65" s="254">
        <f t="shared" si="48"/>
        <v>0</v>
      </c>
      <c r="BO65" s="254">
        <f t="shared" si="48"/>
        <v>0</v>
      </c>
      <c r="BP65" s="254">
        <f t="shared" si="48"/>
        <v>0</v>
      </c>
      <c r="BQ65" s="254">
        <f t="shared" si="48"/>
        <v>0</v>
      </c>
      <c r="BR65" s="254">
        <f t="shared" si="48"/>
        <v>0</v>
      </c>
      <c r="BS65" s="254">
        <f t="shared" si="48"/>
        <v>0</v>
      </c>
      <c r="BT65" s="254">
        <f t="shared" si="48"/>
        <v>0</v>
      </c>
      <c r="BU65" s="254">
        <f t="shared" si="48"/>
        <v>0</v>
      </c>
      <c r="BV65" s="254">
        <f t="shared" si="48"/>
        <v>0</v>
      </c>
      <c r="BW65" s="254">
        <f t="shared" si="48"/>
        <v>0</v>
      </c>
      <c r="BX65" s="254">
        <f t="shared" si="48"/>
        <v>0</v>
      </c>
      <c r="BY65" s="254">
        <f t="shared" si="48"/>
        <v>0</v>
      </c>
      <c r="BZ65" s="254">
        <f t="shared" si="48"/>
        <v>0</v>
      </c>
      <c r="CA65" s="254">
        <f t="shared" si="48"/>
        <v>0</v>
      </c>
      <c r="CB65" s="254">
        <f t="shared" si="48"/>
        <v>0</v>
      </c>
      <c r="CC65" s="254">
        <f t="shared" si="48"/>
        <v>0</v>
      </c>
      <c r="CD65" s="254">
        <f t="shared" si="48"/>
        <v>0</v>
      </c>
      <c r="CE65" s="254">
        <f t="shared" si="48"/>
        <v>0</v>
      </c>
      <c r="CF65" s="254">
        <f t="shared" si="48"/>
        <v>0</v>
      </c>
      <c r="CG65" s="254">
        <f t="shared" si="48"/>
        <v>0</v>
      </c>
      <c r="CH65" s="254">
        <f t="shared" si="48"/>
        <v>0</v>
      </c>
      <c r="CI65" s="254">
        <f t="shared" si="48"/>
        <v>0</v>
      </c>
      <c r="CJ65" s="254">
        <f t="shared" si="48"/>
        <v>0</v>
      </c>
      <c r="CK65" s="254">
        <f t="shared" si="48"/>
        <v>0</v>
      </c>
    </row>
    <row r="66" spans="1:89" ht="5.25" customHeight="1">
      <c r="Q66" s="7"/>
      <c r="R66" s="68"/>
      <c r="S66" s="68"/>
      <c r="T66" s="88">
        <v>26</v>
      </c>
      <c r="V66" s="38"/>
      <c r="W66" s="33"/>
      <c r="X66" s="60"/>
      <c r="Z66" s="14"/>
    </row>
    <row r="67" spans="1:89">
      <c r="A67" s="24" t="s">
        <v>61</v>
      </c>
      <c r="Q67" s="7"/>
      <c r="R67" s="68"/>
      <c r="S67" s="68"/>
      <c r="T67" s="88">
        <v>35</v>
      </c>
      <c r="U67" s="33"/>
      <c r="V67" s="38"/>
      <c r="W67" s="33"/>
      <c r="X67" s="61"/>
      <c r="Z67" s="14"/>
    </row>
    <row r="68" spans="1:89">
      <c r="A68" s="37" t="s">
        <v>62</v>
      </c>
      <c r="Q68" s="7"/>
      <c r="R68" s="68"/>
      <c r="S68" s="68"/>
      <c r="T68" s="88">
        <v>36</v>
      </c>
      <c r="U68" s="33"/>
      <c r="V68" s="38" t="s">
        <v>1</v>
      </c>
      <c r="W68" s="87"/>
      <c r="X68" s="254">
        <f>SUM(AA68:CK68)</f>
        <v>-1716831.1665938129</v>
      </c>
      <c r="Z68" s="14"/>
      <c r="AA68" s="254">
        <f t="shared" ref="AA68:BF68" si="49">IF(OR(AA$17="",AA$17=0),0,-COST_MAINTENANCE_B*AA$33)*ACRES_B</f>
        <v>0</v>
      </c>
      <c r="AB68" s="254">
        <f t="shared" si="49"/>
        <v>-63763.208316472497</v>
      </c>
      <c r="AC68" s="254">
        <f t="shared" si="49"/>
        <v>-65688.857207629961</v>
      </c>
      <c r="AD68" s="254">
        <f t="shared" si="49"/>
        <v>-67672.660695300394</v>
      </c>
      <c r="AE68" s="254">
        <f t="shared" si="49"/>
        <v>-69716.375048298461</v>
      </c>
      <c r="AF68" s="254">
        <f t="shared" si="49"/>
        <v>-71821.809574757077</v>
      </c>
      <c r="AG68" s="254">
        <f t="shared" si="49"/>
        <v>-73990.828223914737</v>
      </c>
      <c r="AH68" s="254">
        <f t="shared" si="49"/>
        <v>-76225.351236276969</v>
      </c>
      <c r="AI68" s="254">
        <f t="shared" si="49"/>
        <v>-78527.356843612521</v>
      </c>
      <c r="AJ68" s="254">
        <f t="shared" si="49"/>
        <v>-80898.883020289621</v>
      </c>
      <c r="AK68" s="254">
        <f t="shared" si="49"/>
        <v>-83342.029287502373</v>
      </c>
      <c r="AL68" s="254">
        <f t="shared" si="49"/>
        <v>-85858.958571984942</v>
      </c>
      <c r="AM68" s="254">
        <f t="shared" si="49"/>
        <v>-88451.899120858885</v>
      </c>
      <c r="AN68" s="254">
        <f t="shared" si="49"/>
        <v>-91123.146474308829</v>
      </c>
      <c r="AO68" s="254">
        <f t="shared" si="49"/>
        <v>-93875.065497832955</v>
      </c>
      <c r="AP68" s="254">
        <f t="shared" si="49"/>
        <v>-96710.09247586751</v>
      </c>
      <c r="AQ68" s="254">
        <f t="shared" si="49"/>
        <v>-99630.73726863871</v>
      </c>
      <c r="AR68" s="254">
        <f t="shared" si="49"/>
        <v>-102639.5855341516</v>
      </c>
      <c r="AS68" s="254">
        <f t="shared" si="49"/>
        <v>-105739.30101728297</v>
      </c>
      <c r="AT68" s="254">
        <f t="shared" si="49"/>
        <v>-108932.62790800491</v>
      </c>
      <c r="AU68" s="254">
        <f t="shared" si="49"/>
        <v>-112222.39327082668</v>
      </c>
      <c r="AV68" s="254">
        <f t="shared" si="49"/>
        <v>0</v>
      </c>
      <c r="AW68" s="254">
        <f t="shared" si="49"/>
        <v>0</v>
      </c>
      <c r="AX68" s="254">
        <f t="shared" si="49"/>
        <v>0</v>
      </c>
      <c r="AY68" s="254">
        <f t="shared" si="49"/>
        <v>0</v>
      </c>
      <c r="AZ68" s="254">
        <f t="shared" si="49"/>
        <v>0</v>
      </c>
      <c r="BA68" s="254">
        <f t="shared" si="49"/>
        <v>0</v>
      </c>
      <c r="BB68" s="254">
        <f t="shared" si="49"/>
        <v>0</v>
      </c>
      <c r="BC68" s="254">
        <f t="shared" si="49"/>
        <v>0</v>
      </c>
      <c r="BD68" s="254">
        <f t="shared" si="49"/>
        <v>0</v>
      </c>
      <c r="BE68" s="254">
        <f t="shared" si="49"/>
        <v>0</v>
      </c>
      <c r="BF68" s="254">
        <f t="shared" si="49"/>
        <v>0</v>
      </c>
      <c r="BG68" s="254">
        <f t="shared" ref="BG68:CK68" si="50">IF(OR(BG$17="",BG$17=0),0,-COST_MAINTENANCE_B*BG$33)*ACRES_B</f>
        <v>0</v>
      </c>
      <c r="BH68" s="254">
        <f t="shared" si="50"/>
        <v>0</v>
      </c>
      <c r="BI68" s="254">
        <f t="shared" si="50"/>
        <v>0</v>
      </c>
      <c r="BJ68" s="254">
        <f t="shared" si="50"/>
        <v>0</v>
      </c>
      <c r="BK68" s="254">
        <f t="shared" si="50"/>
        <v>0</v>
      </c>
      <c r="BL68" s="254">
        <f t="shared" si="50"/>
        <v>0</v>
      </c>
      <c r="BM68" s="254">
        <f t="shared" si="50"/>
        <v>0</v>
      </c>
      <c r="BN68" s="254">
        <f t="shared" si="50"/>
        <v>0</v>
      </c>
      <c r="BO68" s="254">
        <f t="shared" si="50"/>
        <v>0</v>
      </c>
      <c r="BP68" s="254">
        <f t="shared" si="50"/>
        <v>0</v>
      </c>
      <c r="BQ68" s="254">
        <f t="shared" si="50"/>
        <v>0</v>
      </c>
      <c r="BR68" s="254">
        <f t="shared" si="50"/>
        <v>0</v>
      </c>
      <c r="BS68" s="254">
        <f t="shared" si="50"/>
        <v>0</v>
      </c>
      <c r="BT68" s="254">
        <f t="shared" si="50"/>
        <v>0</v>
      </c>
      <c r="BU68" s="254">
        <f t="shared" si="50"/>
        <v>0</v>
      </c>
      <c r="BV68" s="254">
        <f t="shared" si="50"/>
        <v>0</v>
      </c>
      <c r="BW68" s="254">
        <f t="shared" si="50"/>
        <v>0</v>
      </c>
      <c r="BX68" s="254">
        <f t="shared" si="50"/>
        <v>0</v>
      </c>
      <c r="BY68" s="254">
        <f t="shared" si="50"/>
        <v>0</v>
      </c>
      <c r="BZ68" s="254">
        <f t="shared" si="50"/>
        <v>0</v>
      </c>
      <c r="CA68" s="254">
        <f t="shared" si="50"/>
        <v>0</v>
      </c>
      <c r="CB68" s="254">
        <f t="shared" si="50"/>
        <v>0</v>
      </c>
      <c r="CC68" s="254">
        <f t="shared" si="50"/>
        <v>0</v>
      </c>
      <c r="CD68" s="254">
        <f t="shared" si="50"/>
        <v>0</v>
      </c>
      <c r="CE68" s="254">
        <f t="shared" si="50"/>
        <v>0</v>
      </c>
      <c r="CF68" s="254">
        <f t="shared" si="50"/>
        <v>0</v>
      </c>
      <c r="CG68" s="254">
        <f t="shared" si="50"/>
        <v>0</v>
      </c>
      <c r="CH68" s="254">
        <f t="shared" si="50"/>
        <v>0</v>
      </c>
      <c r="CI68" s="254">
        <f t="shared" si="50"/>
        <v>0</v>
      </c>
      <c r="CJ68" s="254">
        <f t="shared" si="50"/>
        <v>0</v>
      </c>
      <c r="CK68" s="254">
        <f t="shared" si="50"/>
        <v>0</v>
      </c>
    </row>
    <row r="69" spans="1:89">
      <c r="A69" s="37" t="s">
        <v>63</v>
      </c>
      <c r="Q69" s="7"/>
      <c r="R69" s="68"/>
      <c r="S69" s="68"/>
      <c r="T69" s="88">
        <v>37</v>
      </c>
      <c r="U69" s="33"/>
      <c r="V69" s="38" t="s">
        <v>1</v>
      </c>
      <c r="W69" s="87"/>
      <c r="X69" s="254">
        <f>SUM(AA69:CK69)</f>
        <v>0</v>
      </c>
      <c r="Z69" s="17"/>
      <c r="AA69" s="254">
        <f t="shared" ref="AA69:BF69" si="51">IF(OR(AA$17="",AA$17=0),0,-COST_MONITORING_B*AA$33)*ACRES_B</f>
        <v>0</v>
      </c>
      <c r="AB69" s="254">
        <f t="shared" si="51"/>
        <v>0</v>
      </c>
      <c r="AC69" s="254">
        <f t="shared" si="51"/>
        <v>0</v>
      </c>
      <c r="AD69" s="254">
        <f t="shared" si="51"/>
        <v>0</v>
      </c>
      <c r="AE69" s="254">
        <f t="shared" si="51"/>
        <v>0</v>
      </c>
      <c r="AF69" s="254">
        <f t="shared" si="51"/>
        <v>0</v>
      </c>
      <c r="AG69" s="254">
        <f t="shared" si="51"/>
        <v>0</v>
      </c>
      <c r="AH69" s="254">
        <f t="shared" si="51"/>
        <v>0</v>
      </c>
      <c r="AI69" s="254">
        <f t="shared" si="51"/>
        <v>0</v>
      </c>
      <c r="AJ69" s="254">
        <f t="shared" si="51"/>
        <v>0</v>
      </c>
      <c r="AK69" s="254">
        <f t="shared" si="51"/>
        <v>0</v>
      </c>
      <c r="AL69" s="254">
        <f t="shared" si="51"/>
        <v>0</v>
      </c>
      <c r="AM69" s="254">
        <f t="shared" si="51"/>
        <v>0</v>
      </c>
      <c r="AN69" s="254">
        <f t="shared" si="51"/>
        <v>0</v>
      </c>
      <c r="AO69" s="254">
        <f t="shared" si="51"/>
        <v>0</v>
      </c>
      <c r="AP69" s="254">
        <f t="shared" si="51"/>
        <v>0</v>
      </c>
      <c r="AQ69" s="254">
        <f t="shared" si="51"/>
        <v>0</v>
      </c>
      <c r="AR69" s="254">
        <f t="shared" si="51"/>
        <v>0</v>
      </c>
      <c r="AS69" s="254">
        <f t="shared" si="51"/>
        <v>0</v>
      </c>
      <c r="AT69" s="254">
        <f t="shared" si="51"/>
        <v>0</v>
      </c>
      <c r="AU69" s="254">
        <f t="shared" si="51"/>
        <v>0</v>
      </c>
      <c r="AV69" s="254">
        <f t="shared" si="51"/>
        <v>0</v>
      </c>
      <c r="AW69" s="254">
        <f t="shared" si="51"/>
        <v>0</v>
      </c>
      <c r="AX69" s="254">
        <f t="shared" si="51"/>
        <v>0</v>
      </c>
      <c r="AY69" s="254">
        <f t="shared" si="51"/>
        <v>0</v>
      </c>
      <c r="AZ69" s="254">
        <f t="shared" si="51"/>
        <v>0</v>
      </c>
      <c r="BA69" s="254">
        <f t="shared" si="51"/>
        <v>0</v>
      </c>
      <c r="BB69" s="254">
        <f t="shared" si="51"/>
        <v>0</v>
      </c>
      <c r="BC69" s="254">
        <f t="shared" si="51"/>
        <v>0</v>
      </c>
      <c r="BD69" s="254">
        <f t="shared" si="51"/>
        <v>0</v>
      </c>
      <c r="BE69" s="254">
        <f t="shared" si="51"/>
        <v>0</v>
      </c>
      <c r="BF69" s="254">
        <f t="shared" si="51"/>
        <v>0</v>
      </c>
      <c r="BG69" s="254">
        <f t="shared" ref="BG69:CK69" si="52">IF(OR(BG$17="",BG$17=0),0,-COST_MONITORING_B*BG$33)*ACRES_B</f>
        <v>0</v>
      </c>
      <c r="BH69" s="254">
        <f t="shared" si="52"/>
        <v>0</v>
      </c>
      <c r="BI69" s="254">
        <f t="shared" si="52"/>
        <v>0</v>
      </c>
      <c r="BJ69" s="254">
        <f t="shared" si="52"/>
        <v>0</v>
      </c>
      <c r="BK69" s="254">
        <f t="shared" si="52"/>
        <v>0</v>
      </c>
      <c r="BL69" s="254">
        <f t="shared" si="52"/>
        <v>0</v>
      </c>
      <c r="BM69" s="254">
        <f t="shared" si="52"/>
        <v>0</v>
      </c>
      <c r="BN69" s="254">
        <f t="shared" si="52"/>
        <v>0</v>
      </c>
      <c r="BO69" s="254">
        <f t="shared" si="52"/>
        <v>0</v>
      </c>
      <c r="BP69" s="254">
        <f t="shared" si="52"/>
        <v>0</v>
      </c>
      <c r="BQ69" s="254">
        <f t="shared" si="52"/>
        <v>0</v>
      </c>
      <c r="BR69" s="254">
        <f t="shared" si="52"/>
        <v>0</v>
      </c>
      <c r="BS69" s="254">
        <f t="shared" si="52"/>
        <v>0</v>
      </c>
      <c r="BT69" s="254">
        <f t="shared" si="52"/>
        <v>0</v>
      </c>
      <c r="BU69" s="254">
        <f t="shared" si="52"/>
        <v>0</v>
      </c>
      <c r="BV69" s="254">
        <f t="shared" si="52"/>
        <v>0</v>
      </c>
      <c r="BW69" s="254">
        <f t="shared" si="52"/>
        <v>0</v>
      </c>
      <c r="BX69" s="254">
        <f t="shared" si="52"/>
        <v>0</v>
      </c>
      <c r="BY69" s="254">
        <f t="shared" si="52"/>
        <v>0</v>
      </c>
      <c r="BZ69" s="254">
        <f t="shared" si="52"/>
        <v>0</v>
      </c>
      <c r="CA69" s="254">
        <f t="shared" si="52"/>
        <v>0</v>
      </c>
      <c r="CB69" s="254">
        <f t="shared" si="52"/>
        <v>0</v>
      </c>
      <c r="CC69" s="254">
        <f t="shared" si="52"/>
        <v>0</v>
      </c>
      <c r="CD69" s="254">
        <f t="shared" si="52"/>
        <v>0</v>
      </c>
      <c r="CE69" s="254">
        <f t="shared" si="52"/>
        <v>0</v>
      </c>
      <c r="CF69" s="254">
        <f t="shared" si="52"/>
        <v>0</v>
      </c>
      <c r="CG69" s="254">
        <f t="shared" si="52"/>
        <v>0</v>
      </c>
      <c r="CH69" s="254">
        <f t="shared" si="52"/>
        <v>0</v>
      </c>
      <c r="CI69" s="254">
        <f t="shared" si="52"/>
        <v>0</v>
      </c>
      <c r="CJ69" s="254">
        <f t="shared" si="52"/>
        <v>0</v>
      </c>
      <c r="CK69" s="254">
        <f t="shared" si="52"/>
        <v>0</v>
      </c>
    </row>
    <row r="70" spans="1:89">
      <c r="A70" s="37" t="s">
        <v>64</v>
      </c>
      <c r="Q70" s="7"/>
      <c r="R70" s="68"/>
      <c r="S70" s="68"/>
      <c r="T70" s="88">
        <v>38</v>
      </c>
      <c r="U70" s="73"/>
      <c r="V70" s="38" t="s">
        <v>1</v>
      </c>
      <c r="W70" s="87"/>
      <c r="X70" s="254">
        <f>SUM(AA70:CK70)</f>
        <v>0</v>
      </c>
      <c r="Z70" s="17"/>
      <c r="AA70" s="254">
        <f t="shared" ref="AA70:BF70" si="53">IF(OR(AA$17="",AA$17=0),0,-COST_MARKETING_B*AA$33)*ACRES_B</f>
        <v>0</v>
      </c>
      <c r="AB70" s="254">
        <f t="shared" si="53"/>
        <v>0</v>
      </c>
      <c r="AC70" s="254">
        <f t="shared" si="53"/>
        <v>0</v>
      </c>
      <c r="AD70" s="254">
        <f t="shared" si="53"/>
        <v>0</v>
      </c>
      <c r="AE70" s="254">
        <f t="shared" si="53"/>
        <v>0</v>
      </c>
      <c r="AF70" s="254">
        <f t="shared" si="53"/>
        <v>0</v>
      </c>
      <c r="AG70" s="254">
        <f t="shared" si="53"/>
        <v>0</v>
      </c>
      <c r="AH70" s="254">
        <f t="shared" si="53"/>
        <v>0</v>
      </c>
      <c r="AI70" s="254">
        <f t="shared" si="53"/>
        <v>0</v>
      </c>
      <c r="AJ70" s="254">
        <f t="shared" si="53"/>
        <v>0</v>
      </c>
      <c r="AK70" s="254">
        <f t="shared" si="53"/>
        <v>0</v>
      </c>
      <c r="AL70" s="254">
        <f t="shared" si="53"/>
        <v>0</v>
      </c>
      <c r="AM70" s="254">
        <f t="shared" si="53"/>
        <v>0</v>
      </c>
      <c r="AN70" s="254">
        <f t="shared" si="53"/>
        <v>0</v>
      </c>
      <c r="AO70" s="254">
        <f t="shared" si="53"/>
        <v>0</v>
      </c>
      <c r="AP70" s="254">
        <f t="shared" si="53"/>
        <v>0</v>
      </c>
      <c r="AQ70" s="254">
        <f t="shared" si="53"/>
        <v>0</v>
      </c>
      <c r="AR70" s="254">
        <f t="shared" si="53"/>
        <v>0</v>
      </c>
      <c r="AS70" s="254">
        <f t="shared" si="53"/>
        <v>0</v>
      </c>
      <c r="AT70" s="254">
        <f t="shared" si="53"/>
        <v>0</v>
      </c>
      <c r="AU70" s="254">
        <f t="shared" si="53"/>
        <v>0</v>
      </c>
      <c r="AV70" s="254">
        <f t="shared" si="53"/>
        <v>0</v>
      </c>
      <c r="AW70" s="254">
        <f t="shared" si="53"/>
        <v>0</v>
      </c>
      <c r="AX70" s="254">
        <f t="shared" si="53"/>
        <v>0</v>
      </c>
      <c r="AY70" s="254">
        <f t="shared" si="53"/>
        <v>0</v>
      </c>
      <c r="AZ70" s="254">
        <f t="shared" si="53"/>
        <v>0</v>
      </c>
      <c r="BA70" s="254">
        <f t="shared" si="53"/>
        <v>0</v>
      </c>
      <c r="BB70" s="254">
        <f t="shared" si="53"/>
        <v>0</v>
      </c>
      <c r="BC70" s="254">
        <f t="shared" si="53"/>
        <v>0</v>
      </c>
      <c r="BD70" s="254">
        <f t="shared" si="53"/>
        <v>0</v>
      </c>
      <c r="BE70" s="254">
        <f t="shared" si="53"/>
        <v>0</v>
      </c>
      <c r="BF70" s="254">
        <f t="shared" si="53"/>
        <v>0</v>
      </c>
      <c r="BG70" s="254">
        <f t="shared" ref="BG70:CK70" si="54">IF(OR(BG$17="",BG$17=0),0,-COST_MARKETING_B*BG$33)*ACRES_B</f>
        <v>0</v>
      </c>
      <c r="BH70" s="254">
        <f t="shared" si="54"/>
        <v>0</v>
      </c>
      <c r="BI70" s="254">
        <f t="shared" si="54"/>
        <v>0</v>
      </c>
      <c r="BJ70" s="254">
        <f t="shared" si="54"/>
        <v>0</v>
      </c>
      <c r="BK70" s="254">
        <f t="shared" si="54"/>
        <v>0</v>
      </c>
      <c r="BL70" s="254">
        <f t="shared" si="54"/>
        <v>0</v>
      </c>
      <c r="BM70" s="254">
        <f t="shared" si="54"/>
        <v>0</v>
      </c>
      <c r="BN70" s="254">
        <f t="shared" si="54"/>
        <v>0</v>
      </c>
      <c r="BO70" s="254">
        <f t="shared" si="54"/>
        <v>0</v>
      </c>
      <c r="BP70" s="254">
        <f t="shared" si="54"/>
        <v>0</v>
      </c>
      <c r="BQ70" s="254">
        <f t="shared" si="54"/>
        <v>0</v>
      </c>
      <c r="BR70" s="254">
        <f t="shared" si="54"/>
        <v>0</v>
      </c>
      <c r="BS70" s="254">
        <f t="shared" si="54"/>
        <v>0</v>
      </c>
      <c r="BT70" s="254">
        <f t="shared" si="54"/>
        <v>0</v>
      </c>
      <c r="BU70" s="254">
        <f t="shared" si="54"/>
        <v>0</v>
      </c>
      <c r="BV70" s="254">
        <f t="shared" si="54"/>
        <v>0</v>
      </c>
      <c r="BW70" s="254">
        <f t="shared" si="54"/>
        <v>0</v>
      </c>
      <c r="BX70" s="254">
        <f t="shared" si="54"/>
        <v>0</v>
      </c>
      <c r="BY70" s="254">
        <f t="shared" si="54"/>
        <v>0</v>
      </c>
      <c r="BZ70" s="254">
        <f t="shared" si="54"/>
        <v>0</v>
      </c>
      <c r="CA70" s="254">
        <f t="shared" si="54"/>
        <v>0</v>
      </c>
      <c r="CB70" s="254">
        <f t="shared" si="54"/>
        <v>0</v>
      </c>
      <c r="CC70" s="254">
        <f t="shared" si="54"/>
        <v>0</v>
      </c>
      <c r="CD70" s="254">
        <f t="shared" si="54"/>
        <v>0</v>
      </c>
      <c r="CE70" s="254">
        <f t="shared" si="54"/>
        <v>0</v>
      </c>
      <c r="CF70" s="254">
        <f t="shared" si="54"/>
        <v>0</v>
      </c>
      <c r="CG70" s="254">
        <f t="shared" si="54"/>
        <v>0</v>
      </c>
      <c r="CH70" s="254">
        <f t="shared" si="54"/>
        <v>0</v>
      </c>
      <c r="CI70" s="254">
        <f t="shared" si="54"/>
        <v>0</v>
      </c>
      <c r="CJ70" s="254">
        <f t="shared" si="54"/>
        <v>0</v>
      </c>
      <c r="CK70" s="254">
        <f t="shared" si="54"/>
        <v>0</v>
      </c>
    </row>
    <row r="71" spans="1:89">
      <c r="A71" s="25" t="s">
        <v>65</v>
      </c>
      <c r="Q71" s="7"/>
      <c r="R71" s="68"/>
      <c r="S71" s="68"/>
      <c r="T71" s="88">
        <v>39</v>
      </c>
      <c r="U71" s="74"/>
      <c r="V71" s="38" t="s">
        <v>1</v>
      </c>
      <c r="W71" s="87"/>
      <c r="X71" s="254">
        <f>SUM(AA71:CK71)</f>
        <v>-171683.11665938128</v>
      </c>
      <c r="Z71" s="17"/>
      <c r="AA71" s="254">
        <f t="shared" ref="AA71:BF71" si="55">IF(OR(AA$17="",AA$17=0),0,-COST_MISCELLANEOUS_B*AA$33)*ACRES_B</f>
        <v>0</v>
      </c>
      <c r="AB71" s="254">
        <f t="shared" si="55"/>
        <v>-6376.3208316472501</v>
      </c>
      <c r="AC71" s="254">
        <f t="shared" si="55"/>
        <v>-6568.8857207629981</v>
      </c>
      <c r="AD71" s="254">
        <f t="shared" si="55"/>
        <v>-6767.2660695300392</v>
      </c>
      <c r="AE71" s="254">
        <f t="shared" si="55"/>
        <v>-6971.637504829846</v>
      </c>
      <c r="AF71" s="254">
        <f t="shared" si="55"/>
        <v>-7182.1809574757071</v>
      </c>
      <c r="AG71" s="254">
        <f t="shared" si="55"/>
        <v>-7399.0828223914732</v>
      </c>
      <c r="AH71" s="254">
        <f t="shared" si="55"/>
        <v>-7622.5351236276965</v>
      </c>
      <c r="AI71" s="254">
        <f t="shared" si="55"/>
        <v>-7852.7356843612524</v>
      </c>
      <c r="AJ71" s="254">
        <f t="shared" si="55"/>
        <v>-8089.8883020289632</v>
      </c>
      <c r="AK71" s="254">
        <f t="shared" si="55"/>
        <v>-8334.2029287502373</v>
      </c>
      <c r="AL71" s="254">
        <f t="shared" si="55"/>
        <v>-8585.8958571984949</v>
      </c>
      <c r="AM71" s="254">
        <f t="shared" si="55"/>
        <v>-8845.1899120858889</v>
      </c>
      <c r="AN71" s="254">
        <f t="shared" si="55"/>
        <v>-9112.3146474308833</v>
      </c>
      <c r="AO71" s="254">
        <f t="shared" si="55"/>
        <v>-9387.5065497832948</v>
      </c>
      <c r="AP71" s="254">
        <f t="shared" si="55"/>
        <v>-9671.0092475867514</v>
      </c>
      <c r="AQ71" s="254">
        <f t="shared" si="55"/>
        <v>-9963.0737268638713</v>
      </c>
      <c r="AR71" s="254">
        <f t="shared" si="55"/>
        <v>-10263.958553415161</v>
      </c>
      <c r="AS71" s="254">
        <f t="shared" si="55"/>
        <v>-10573.930101728298</v>
      </c>
      <c r="AT71" s="254">
        <f t="shared" si="55"/>
        <v>-10893.262790800492</v>
      </c>
      <c r="AU71" s="254">
        <f t="shared" si="55"/>
        <v>-11222.239327082667</v>
      </c>
      <c r="AV71" s="254">
        <f t="shared" si="55"/>
        <v>0</v>
      </c>
      <c r="AW71" s="254">
        <f t="shared" si="55"/>
        <v>0</v>
      </c>
      <c r="AX71" s="254">
        <f t="shared" si="55"/>
        <v>0</v>
      </c>
      <c r="AY71" s="254">
        <f t="shared" si="55"/>
        <v>0</v>
      </c>
      <c r="AZ71" s="254">
        <f t="shared" si="55"/>
        <v>0</v>
      </c>
      <c r="BA71" s="254">
        <f t="shared" si="55"/>
        <v>0</v>
      </c>
      <c r="BB71" s="254">
        <f t="shared" si="55"/>
        <v>0</v>
      </c>
      <c r="BC71" s="254">
        <f t="shared" si="55"/>
        <v>0</v>
      </c>
      <c r="BD71" s="254">
        <f t="shared" si="55"/>
        <v>0</v>
      </c>
      <c r="BE71" s="254">
        <f t="shared" si="55"/>
        <v>0</v>
      </c>
      <c r="BF71" s="254">
        <f t="shared" si="55"/>
        <v>0</v>
      </c>
      <c r="BG71" s="254">
        <f t="shared" ref="BG71:CK71" si="56">IF(OR(BG$17="",BG$17=0),0,-COST_MISCELLANEOUS_B*BG$33)*ACRES_B</f>
        <v>0</v>
      </c>
      <c r="BH71" s="254">
        <f t="shared" si="56"/>
        <v>0</v>
      </c>
      <c r="BI71" s="254">
        <f t="shared" si="56"/>
        <v>0</v>
      </c>
      <c r="BJ71" s="254">
        <f t="shared" si="56"/>
        <v>0</v>
      </c>
      <c r="BK71" s="254">
        <f t="shared" si="56"/>
        <v>0</v>
      </c>
      <c r="BL71" s="254">
        <f t="shared" si="56"/>
        <v>0</v>
      </c>
      <c r="BM71" s="254">
        <f t="shared" si="56"/>
        <v>0</v>
      </c>
      <c r="BN71" s="254">
        <f t="shared" si="56"/>
        <v>0</v>
      </c>
      <c r="BO71" s="254">
        <f t="shared" si="56"/>
        <v>0</v>
      </c>
      <c r="BP71" s="254">
        <f t="shared" si="56"/>
        <v>0</v>
      </c>
      <c r="BQ71" s="254">
        <f t="shared" si="56"/>
        <v>0</v>
      </c>
      <c r="BR71" s="254">
        <f t="shared" si="56"/>
        <v>0</v>
      </c>
      <c r="BS71" s="254">
        <f t="shared" si="56"/>
        <v>0</v>
      </c>
      <c r="BT71" s="254">
        <f t="shared" si="56"/>
        <v>0</v>
      </c>
      <c r="BU71" s="254">
        <f t="shared" si="56"/>
        <v>0</v>
      </c>
      <c r="BV71" s="254">
        <f t="shared" si="56"/>
        <v>0</v>
      </c>
      <c r="BW71" s="254">
        <f t="shared" si="56"/>
        <v>0</v>
      </c>
      <c r="BX71" s="254">
        <f t="shared" si="56"/>
        <v>0</v>
      </c>
      <c r="BY71" s="254">
        <f t="shared" si="56"/>
        <v>0</v>
      </c>
      <c r="BZ71" s="254">
        <f t="shared" si="56"/>
        <v>0</v>
      </c>
      <c r="CA71" s="254">
        <f t="shared" si="56"/>
        <v>0</v>
      </c>
      <c r="CB71" s="254">
        <f t="shared" si="56"/>
        <v>0</v>
      </c>
      <c r="CC71" s="254">
        <f t="shared" si="56"/>
        <v>0</v>
      </c>
      <c r="CD71" s="254">
        <f t="shared" si="56"/>
        <v>0</v>
      </c>
      <c r="CE71" s="254">
        <f t="shared" si="56"/>
        <v>0</v>
      </c>
      <c r="CF71" s="254">
        <f t="shared" si="56"/>
        <v>0</v>
      </c>
      <c r="CG71" s="254">
        <f t="shared" si="56"/>
        <v>0</v>
      </c>
      <c r="CH71" s="254">
        <f t="shared" si="56"/>
        <v>0</v>
      </c>
      <c r="CI71" s="254">
        <f t="shared" si="56"/>
        <v>0</v>
      </c>
      <c r="CJ71" s="254">
        <f t="shared" si="56"/>
        <v>0</v>
      </c>
      <c r="CK71" s="254">
        <f t="shared" si="56"/>
        <v>0</v>
      </c>
    </row>
    <row r="72" spans="1:89">
      <c r="A72" s="25" t="s">
        <v>216</v>
      </c>
      <c r="Q72" s="7"/>
      <c r="R72" s="68"/>
      <c r="S72" s="68"/>
      <c r="T72" s="88"/>
      <c r="U72" s="26"/>
      <c r="V72" s="38" t="s">
        <v>1</v>
      </c>
      <c r="W72" s="87"/>
      <c r="X72" s="254">
        <f>SUM(AA72:CK72)</f>
        <v>1515985.0813264903</v>
      </c>
      <c r="Z72" s="17"/>
      <c r="AA72" s="254">
        <f t="shared" ref="AA72:BF72" si="57">IF(EST_ENDOWMENT_B="NO",0,-AA$39)</f>
        <v>0</v>
      </c>
      <c r="AB72" s="254">
        <f t="shared" si="57"/>
        <v>0</v>
      </c>
      <c r="AC72" s="254">
        <f t="shared" si="57"/>
        <v>0</v>
      </c>
      <c r="AD72" s="254">
        <f t="shared" si="57"/>
        <v>0</v>
      </c>
      <c r="AE72" s="254">
        <f t="shared" si="57"/>
        <v>0</v>
      </c>
      <c r="AF72" s="254">
        <f t="shared" si="57"/>
        <v>0</v>
      </c>
      <c r="AG72" s="254">
        <f t="shared" si="57"/>
        <v>81389.91104630621</v>
      </c>
      <c r="AH72" s="254">
        <f t="shared" si="57"/>
        <v>83847.88635990466</v>
      </c>
      <c r="AI72" s="254">
        <f t="shared" si="57"/>
        <v>86380.092527973771</v>
      </c>
      <c r="AJ72" s="254">
        <f t="shared" si="57"/>
        <v>88988.771322318586</v>
      </c>
      <c r="AK72" s="254">
        <f t="shared" si="57"/>
        <v>91676.232216252611</v>
      </c>
      <c r="AL72" s="254">
        <f t="shared" si="57"/>
        <v>94444.854429183441</v>
      </c>
      <c r="AM72" s="254">
        <f t="shared" si="57"/>
        <v>97297.089032944772</v>
      </c>
      <c r="AN72" s="254">
        <f t="shared" si="57"/>
        <v>100235.46112173972</v>
      </c>
      <c r="AO72" s="254">
        <f t="shared" si="57"/>
        <v>103262.57204761625</v>
      </c>
      <c r="AP72" s="254">
        <f t="shared" si="57"/>
        <v>106381.10172345427</v>
      </c>
      <c r="AQ72" s="254">
        <f t="shared" si="57"/>
        <v>109593.81099550259</v>
      </c>
      <c r="AR72" s="254">
        <f t="shared" si="57"/>
        <v>112903.54408756676</v>
      </c>
      <c r="AS72" s="254">
        <f t="shared" si="57"/>
        <v>116313.23111901127</v>
      </c>
      <c r="AT72" s="254">
        <f t="shared" si="57"/>
        <v>119825.89069880541</v>
      </c>
      <c r="AU72" s="254">
        <f t="shared" si="57"/>
        <v>123444.63259790989</v>
      </c>
      <c r="AV72" s="254">
        <f t="shared" si="57"/>
        <v>0</v>
      </c>
      <c r="AW72" s="254">
        <f t="shared" si="57"/>
        <v>0</v>
      </c>
      <c r="AX72" s="254">
        <f t="shared" si="57"/>
        <v>0</v>
      </c>
      <c r="AY72" s="254">
        <f t="shared" si="57"/>
        <v>0</v>
      </c>
      <c r="AZ72" s="254">
        <f t="shared" si="57"/>
        <v>0</v>
      </c>
      <c r="BA72" s="254">
        <f t="shared" si="57"/>
        <v>0</v>
      </c>
      <c r="BB72" s="254">
        <f t="shared" si="57"/>
        <v>0</v>
      </c>
      <c r="BC72" s="254">
        <f t="shared" si="57"/>
        <v>0</v>
      </c>
      <c r="BD72" s="254">
        <f t="shared" si="57"/>
        <v>0</v>
      </c>
      <c r="BE72" s="254">
        <f t="shared" si="57"/>
        <v>0</v>
      </c>
      <c r="BF72" s="254">
        <f t="shared" si="57"/>
        <v>0</v>
      </c>
      <c r="BG72" s="254">
        <f t="shared" ref="BG72:CK72" si="58">IF(EST_ENDOWMENT_B="NO",0,-BG$39)</f>
        <v>0</v>
      </c>
      <c r="BH72" s="254">
        <f t="shared" si="58"/>
        <v>0</v>
      </c>
      <c r="BI72" s="254">
        <f t="shared" si="58"/>
        <v>0</v>
      </c>
      <c r="BJ72" s="254">
        <f t="shared" si="58"/>
        <v>0</v>
      </c>
      <c r="BK72" s="254">
        <f t="shared" si="58"/>
        <v>0</v>
      </c>
      <c r="BL72" s="254">
        <f t="shared" si="58"/>
        <v>0</v>
      </c>
      <c r="BM72" s="254">
        <f t="shared" si="58"/>
        <v>0</v>
      </c>
      <c r="BN72" s="254">
        <f t="shared" si="58"/>
        <v>0</v>
      </c>
      <c r="BO72" s="254">
        <f t="shared" si="58"/>
        <v>0</v>
      </c>
      <c r="BP72" s="254">
        <f t="shared" si="58"/>
        <v>0</v>
      </c>
      <c r="BQ72" s="254">
        <f t="shared" si="58"/>
        <v>0</v>
      </c>
      <c r="BR72" s="254">
        <f t="shared" si="58"/>
        <v>0</v>
      </c>
      <c r="BS72" s="254">
        <f t="shared" si="58"/>
        <v>0</v>
      </c>
      <c r="BT72" s="254">
        <f t="shared" si="58"/>
        <v>0</v>
      </c>
      <c r="BU72" s="254">
        <f t="shared" si="58"/>
        <v>0</v>
      </c>
      <c r="BV72" s="254">
        <f t="shared" si="58"/>
        <v>0</v>
      </c>
      <c r="BW72" s="254">
        <f t="shared" si="58"/>
        <v>0</v>
      </c>
      <c r="BX72" s="254">
        <f t="shared" si="58"/>
        <v>0</v>
      </c>
      <c r="BY72" s="254">
        <f t="shared" si="58"/>
        <v>0</v>
      </c>
      <c r="BZ72" s="254">
        <f t="shared" si="58"/>
        <v>0</v>
      </c>
      <c r="CA72" s="254">
        <f t="shared" si="58"/>
        <v>0</v>
      </c>
      <c r="CB72" s="254">
        <f t="shared" si="58"/>
        <v>0</v>
      </c>
      <c r="CC72" s="254">
        <f t="shared" si="58"/>
        <v>0</v>
      </c>
      <c r="CD72" s="254">
        <f t="shared" si="58"/>
        <v>0</v>
      </c>
      <c r="CE72" s="254">
        <f t="shared" si="58"/>
        <v>0</v>
      </c>
      <c r="CF72" s="254">
        <f t="shared" si="58"/>
        <v>0</v>
      </c>
      <c r="CG72" s="254">
        <f t="shared" si="58"/>
        <v>0</v>
      </c>
      <c r="CH72" s="254">
        <f t="shared" si="58"/>
        <v>0</v>
      </c>
      <c r="CI72" s="254">
        <f t="shared" si="58"/>
        <v>0</v>
      </c>
      <c r="CJ72" s="254">
        <f t="shared" si="58"/>
        <v>0</v>
      </c>
      <c r="CK72" s="254">
        <f t="shared" si="58"/>
        <v>0</v>
      </c>
    </row>
    <row r="73" spans="1:89" ht="5.25" customHeight="1">
      <c r="Q73" s="7"/>
      <c r="R73" s="68"/>
      <c r="S73" s="68"/>
      <c r="T73" s="88">
        <v>26</v>
      </c>
      <c r="V73" s="38"/>
      <c r="W73" s="33"/>
      <c r="X73" s="60"/>
      <c r="Z73" s="1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row>
    <row r="74" spans="1:89">
      <c r="A74" s="90" t="s">
        <v>120</v>
      </c>
      <c r="Q74" s="7"/>
      <c r="R74" s="68"/>
      <c r="S74" s="68"/>
      <c r="T74" s="88">
        <v>41</v>
      </c>
      <c r="V74" s="13" t="s">
        <v>1</v>
      </c>
      <c r="W74" s="33"/>
      <c r="X74" s="254">
        <f>SUM(AA74:CK74)</f>
        <v>-2500000.0008437503</v>
      </c>
      <c r="Z74" s="14"/>
      <c r="AA74" s="254">
        <f t="shared" ref="AA74:BF74" si="59">IF(OR(AA$16="",AA$16=0),0,-COST_MGMTFEES_B*(PROJECTVALUE_B))</f>
        <v>0</v>
      </c>
      <c r="AB74" s="254">
        <f t="shared" si="59"/>
        <v>-500000.00016875006</v>
      </c>
      <c r="AC74" s="254">
        <f t="shared" si="59"/>
        <v>-500000.00016875006</v>
      </c>
      <c r="AD74" s="254">
        <f t="shared" si="59"/>
        <v>-500000.00016875006</v>
      </c>
      <c r="AE74" s="254">
        <f t="shared" si="59"/>
        <v>-500000.00016875006</v>
      </c>
      <c r="AF74" s="254">
        <f t="shared" si="59"/>
        <v>-500000.00016875006</v>
      </c>
      <c r="AG74" s="254">
        <f t="shared" si="59"/>
        <v>0</v>
      </c>
      <c r="AH74" s="254">
        <f t="shared" si="59"/>
        <v>0</v>
      </c>
      <c r="AI74" s="254">
        <f t="shared" si="59"/>
        <v>0</v>
      </c>
      <c r="AJ74" s="254">
        <f t="shared" si="59"/>
        <v>0</v>
      </c>
      <c r="AK74" s="254">
        <f t="shared" si="59"/>
        <v>0</v>
      </c>
      <c r="AL74" s="254">
        <f t="shared" si="59"/>
        <v>0</v>
      </c>
      <c r="AM74" s="254">
        <f t="shared" si="59"/>
        <v>0</v>
      </c>
      <c r="AN74" s="254">
        <f t="shared" si="59"/>
        <v>0</v>
      </c>
      <c r="AO74" s="254">
        <f t="shared" si="59"/>
        <v>0</v>
      </c>
      <c r="AP74" s="254">
        <f t="shared" si="59"/>
        <v>0</v>
      </c>
      <c r="AQ74" s="254">
        <f t="shared" si="59"/>
        <v>0</v>
      </c>
      <c r="AR74" s="254">
        <f t="shared" si="59"/>
        <v>0</v>
      </c>
      <c r="AS74" s="254">
        <f t="shared" si="59"/>
        <v>0</v>
      </c>
      <c r="AT74" s="254">
        <f t="shared" si="59"/>
        <v>0</v>
      </c>
      <c r="AU74" s="254">
        <f t="shared" si="59"/>
        <v>0</v>
      </c>
      <c r="AV74" s="254">
        <f t="shared" si="59"/>
        <v>0</v>
      </c>
      <c r="AW74" s="254">
        <f t="shared" si="59"/>
        <v>0</v>
      </c>
      <c r="AX74" s="254">
        <f t="shared" si="59"/>
        <v>0</v>
      </c>
      <c r="AY74" s="254">
        <f t="shared" si="59"/>
        <v>0</v>
      </c>
      <c r="AZ74" s="254">
        <f t="shared" si="59"/>
        <v>0</v>
      </c>
      <c r="BA74" s="254">
        <f t="shared" si="59"/>
        <v>0</v>
      </c>
      <c r="BB74" s="254">
        <f t="shared" si="59"/>
        <v>0</v>
      </c>
      <c r="BC74" s="254">
        <f t="shared" si="59"/>
        <v>0</v>
      </c>
      <c r="BD74" s="254">
        <f t="shared" si="59"/>
        <v>0</v>
      </c>
      <c r="BE74" s="254">
        <f t="shared" si="59"/>
        <v>0</v>
      </c>
      <c r="BF74" s="254">
        <f t="shared" si="59"/>
        <v>0</v>
      </c>
      <c r="BG74" s="254">
        <f t="shared" ref="BG74:CK74" si="60">IF(OR(BG$16="",BG$16=0),0,-COST_MGMTFEES_B*(PROJECTVALUE_B))</f>
        <v>0</v>
      </c>
      <c r="BH74" s="254">
        <f t="shared" si="60"/>
        <v>0</v>
      </c>
      <c r="BI74" s="254">
        <f t="shared" si="60"/>
        <v>0</v>
      </c>
      <c r="BJ74" s="254">
        <f t="shared" si="60"/>
        <v>0</v>
      </c>
      <c r="BK74" s="254">
        <f t="shared" si="60"/>
        <v>0</v>
      </c>
      <c r="BL74" s="254">
        <f t="shared" si="60"/>
        <v>0</v>
      </c>
      <c r="BM74" s="254">
        <f t="shared" si="60"/>
        <v>0</v>
      </c>
      <c r="BN74" s="254">
        <f t="shared" si="60"/>
        <v>0</v>
      </c>
      <c r="BO74" s="254">
        <f t="shared" si="60"/>
        <v>0</v>
      </c>
      <c r="BP74" s="254">
        <f t="shared" si="60"/>
        <v>0</v>
      </c>
      <c r="BQ74" s="254">
        <f t="shared" si="60"/>
        <v>0</v>
      </c>
      <c r="BR74" s="254">
        <f t="shared" si="60"/>
        <v>0</v>
      </c>
      <c r="BS74" s="254">
        <f t="shared" si="60"/>
        <v>0</v>
      </c>
      <c r="BT74" s="254">
        <f t="shared" si="60"/>
        <v>0</v>
      </c>
      <c r="BU74" s="254">
        <f t="shared" si="60"/>
        <v>0</v>
      </c>
      <c r="BV74" s="254">
        <f t="shared" si="60"/>
        <v>0</v>
      </c>
      <c r="BW74" s="254">
        <f t="shared" si="60"/>
        <v>0</v>
      </c>
      <c r="BX74" s="254">
        <f t="shared" si="60"/>
        <v>0</v>
      </c>
      <c r="BY74" s="254">
        <f t="shared" si="60"/>
        <v>0</v>
      </c>
      <c r="BZ74" s="254">
        <f t="shared" si="60"/>
        <v>0</v>
      </c>
      <c r="CA74" s="254">
        <f t="shared" si="60"/>
        <v>0</v>
      </c>
      <c r="CB74" s="254">
        <f t="shared" si="60"/>
        <v>0</v>
      </c>
      <c r="CC74" s="254">
        <f t="shared" si="60"/>
        <v>0</v>
      </c>
      <c r="CD74" s="254">
        <f t="shared" si="60"/>
        <v>0</v>
      </c>
      <c r="CE74" s="254">
        <f t="shared" si="60"/>
        <v>0</v>
      </c>
      <c r="CF74" s="254">
        <f t="shared" si="60"/>
        <v>0</v>
      </c>
      <c r="CG74" s="254">
        <f t="shared" si="60"/>
        <v>0</v>
      </c>
      <c r="CH74" s="254">
        <f t="shared" si="60"/>
        <v>0</v>
      </c>
      <c r="CI74" s="254">
        <f t="shared" si="60"/>
        <v>0</v>
      </c>
      <c r="CJ74" s="254">
        <f t="shared" si="60"/>
        <v>0</v>
      </c>
      <c r="CK74" s="254">
        <f t="shared" si="60"/>
        <v>0</v>
      </c>
    </row>
    <row r="75" spans="1:89" ht="5.25" customHeight="1">
      <c r="Q75" s="7"/>
      <c r="R75" s="68"/>
      <c r="S75" s="68"/>
      <c r="T75" s="88">
        <v>26</v>
      </c>
      <c r="V75" s="38"/>
      <c r="W75" s="33"/>
      <c r="X75" s="60"/>
      <c r="Z75" s="1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row>
    <row r="76" spans="1:89">
      <c r="A76" s="12" t="s">
        <v>67</v>
      </c>
      <c r="Q76" s="7"/>
      <c r="R76" s="68"/>
      <c r="S76" s="68"/>
      <c r="T76" s="88">
        <v>43</v>
      </c>
      <c r="V76" s="108" t="s">
        <v>1</v>
      </c>
      <c r="W76" s="33"/>
      <c r="X76" s="255">
        <f>SUM(AA76:CK76)</f>
        <v>-12862529.206145456</v>
      </c>
      <c r="Z76" s="14"/>
      <c r="AA76" s="255">
        <f t="shared" ref="AA76:BF76" si="61">SUM(AA63:AA74)</f>
        <v>-9990000.0033750013</v>
      </c>
      <c r="AB76" s="255">
        <f t="shared" si="61"/>
        <v>-570139.5293168698</v>
      </c>
      <c r="AC76" s="255">
        <f t="shared" si="61"/>
        <v>-572257.74309714301</v>
      </c>
      <c r="AD76" s="255">
        <f t="shared" si="61"/>
        <v>-574439.92693358054</v>
      </c>
      <c r="AE76" s="255">
        <f t="shared" si="61"/>
        <v>-576688.01272187836</v>
      </c>
      <c r="AF76" s="255">
        <f t="shared" si="61"/>
        <v>-579003.99070098286</v>
      </c>
      <c r="AG76" s="255">
        <f t="shared" si="61"/>
        <v>0</v>
      </c>
      <c r="AH76" s="255">
        <f t="shared" si="61"/>
        <v>0</v>
      </c>
      <c r="AI76" s="255">
        <f t="shared" si="61"/>
        <v>0</v>
      </c>
      <c r="AJ76" s="255">
        <f t="shared" si="61"/>
        <v>0</v>
      </c>
      <c r="AK76" s="255">
        <f t="shared" si="61"/>
        <v>0</v>
      </c>
      <c r="AL76" s="255">
        <f t="shared" si="61"/>
        <v>0</v>
      </c>
      <c r="AM76" s="255">
        <f t="shared" si="61"/>
        <v>0</v>
      </c>
      <c r="AN76" s="255">
        <f t="shared" si="61"/>
        <v>0</v>
      </c>
      <c r="AO76" s="255">
        <f t="shared" si="61"/>
        <v>0</v>
      </c>
      <c r="AP76" s="255">
        <f t="shared" si="61"/>
        <v>0</v>
      </c>
      <c r="AQ76" s="255">
        <f t="shared" si="61"/>
        <v>0</v>
      </c>
      <c r="AR76" s="255">
        <f t="shared" si="61"/>
        <v>0</v>
      </c>
      <c r="AS76" s="255">
        <f t="shared" si="61"/>
        <v>0</v>
      </c>
      <c r="AT76" s="255">
        <f t="shared" si="61"/>
        <v>0</v>
      </c>
      <c r="AU76" s="255">
        <f t="shared" si="61"/>
        <v>5.3842086344957352E-10</v>
      </c>
      <c r="AV76" s="255">
        <f t="shared" si="61"/>
        <v>0</v>
      </c>
      <c r="AW76" s="255">
        <f t="shared" si="61"/>
        <v>0</v>
      </c>
      <c r="AX76" s="255">
        <f t="shared" si="61"/>
        <v>0</v>
      </c>
      <c r="AY76" s="255">
        <f t="shared" si="61"/>
        <v>0</v>
      </c>
      <c r="AZ76" s="255">
        <f t="shared" si="61"/>
        <v>0</v>
      </c>
      <c r="BA76" s="255">
        <f t="shared" si="61"/>
        <v>0</v>
      </c>
      <c r="BB76" s="255">
        <f t="shared" si="61"/>
        <v>0</v>
      </c>
      <c r="BC76" s="255">
        <f t="shared" si="61"/>
        <v>0</v>
      </c>
      <c r="BD76" s="255">
        <f t="shared" si="61"/>
        <v>0</v>
      </c>
      <c r="BE76" s="255">
        <f t="shared" si="61"/>
        <v>0</v>
      </c>
      <c r="BF76" s="255">
        <f t="shared" si="61"/>
        <v>0</v>
      </c>
      <c r="BG76" s="255">
        <f t="shared" ref="BG76:CK76" si="62">SUM(BG63:BG74)</f>
        <v>0</v>
      </c>
      <c r="BH76" s="255">
        <f t="shared" si="62"/>
        <v>0</v>
      </c>
      <c r="BI76" s="255">
        <f t="shared" si="62"/>
        <v>0</v>
      </c>
      <c r="BJ76" s="255">
        <f t="shared" si="62"/>
        <v>0</v>
      </c>
      <c r="BK76" s="255">
        <f t="shared" si="62"/>
        <v>0</v>
      </c>
      <c r="BL76" s="255">
        <f t="shared" si="62"/>
        <v>0</v>
      </c>
      <c r="BM76" s="255">
        <f t="shared" si="62"/>
        <v>0</v>
      </c>
      <c r="BN76" s="255">
        <f t="shared" si="62"/>
        <v>0</v>
      </c>
      <c r="BO76" s="255">
        <f t="shared" si="62"/>
        <v>0</v>
      </c>
      <c r="BP76" s="255">
        <f t="shared" si="62"/>
        <v>0</v>
      </c>
      <c r="BQ76" s="255">
        <f t="shared" si="62"/>
        <v>0</v>
      </c>
      <c r="BR76" s="255">
        <f t="shared" si="62"/>
        <v>0</v>
      </c>
      <c r="BS76" s="255">
        <f t="shared" si="62"/>
        <v>0</v>
      </c>
      <c r="BT76" s="255">
        <f t="shared" si="62"/>
        <v>0</v>
      </c>
      <c r="BU76" s="255">
        <f t="shared" si="62"/>
        <v>0</v>
      </c>
      <c r="BV76" s="255">
        <f t="shared" si="62"/>
        <v>0</v>
      </c>
      <c r="BW76" s="255">
        <f t="shared" si="62"/>
        <v>0</v>
      </c>
      <c r="BX76" s="255">
        <f t="shared" si="62"/>
        <v>0</v>
      </c>
      <c r="BY76" s="255">
        <f t="shared" si="62"/>
        <v>0</v>
      </c>
      <c r="BZ76" s="255">
        <f t="shared" si="62"/>
        <v>0</v>
      </c>
      <c r="CA76" s="255">
        <f t="shared" si="62"/>
        <v>0</v>
      </c>
      <c r="CB76" s="255">
        <f t="shared" si="62"/>
        <v>0</v>
      </c>
      <c r="CC76" s="255">
        <f t="shared" si="62"/>
        <v>0</v>
      </c>
      <c r="CD76" s="255">
        <f t="shared" si="62"/>
        <v>0</v>
      </c>
      <c r="CE76" s="255">
        <f t="shared" si="62"/>
        <v>0</v>
      </c>
      <c r="CF76" s="255">
        <f t="shared" si="62"/>
        <v>0</v>
      </c>
      <c r="CG76" s="255">
        <f t="shared" si="62"/>
        <v>0</v>
      </c>
      <c r="CH76" s="255">
        <f t="shared" si="62"/>
        <v>0</v>
      </c>
      <c r="CI76" s="255">
        <f t="shared" si="62"/>
        <v>0</v>
      </c>
      <c r="CJ76" s="255">
        <f t="shared" si="62"/>
        <v>0</v>
      </c>
      <c r="CK76" s="255">
        <f t="shared" si="62"/>
        <v>0</v>
      </c>
    </row>
    <row r="77" spans="1:89" ht="5.25" customHeight="1">
      <c r="Q77" s="7"/>
      <c r="R77" s="68"/>
      <c r="S77" s="68"/>
      <c r="T77" s="88">
        <v>26</v>
      </c>
      <c r="V77" s="38"/>
      <c r="W77" s="33"/>
      <c r="X77" s="60"/>
      <c r="Z77" s="14"/>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c r="A78" s="260" t="s">
        <v>83</v>
      </c>
      <c r="Q78" s="7"/>
      <c r="R78" s="68"/>
      <c r="S78" s="68"/>
      <c r="T78" s="88"/>
      <c r="V78" s="108" t="s">
        <v>1</v>
      </c>
      <c r="W78" s="33"/>
      <c r="X78" s="255">
        <f>SUM(AA78:CK78)</f>
        <v>3247692.4312194013</v>
      </c>
      <c r="Y78" s="36"/>
      <c r="Z78" s="16"/>
      <c r="AA78" s="255">
        <f t="shared" ref="AA78:BF78" si="63">AA59+AA76</f>
        <v>-9990000.0033750013</v>
      </c>
      <c r="AB78" s="255">
        <f t="shared" si="63"/>
        <v>2525574.7891838662</v>
      </c>
      <c r="AC78" s="255">
        <f t="shared" si="63"/>
        <v>2585370.8617736073</v>
      </c>
      <c r="AD78" s="255">
        <f t="shared" si="63"/>
        <v>2646341.2500345842</v>
      </c>
      <c r="AE78" s="255">
        <f t="shared" si="63"/>
        <v>2708508.7877856502</v>
      </c>
      <c r="AF78" s="255">
        <f t="shared" si="63"/>
        <v>2771896.7458166941</v>
      </c>
      <c r="AG78" s="255">
        <f t="shared" si="63"/>
        <v>0</v>
      </c>
      <c r="AH78" s="255">
        <f t="shared" si="63"/>
        <v>0</v>
      </c>
      <c r="AI78" s="255">
        <f t="shared" si="63"/>
        <v>0</v>
      </c>
      <c r="AJ78" s="255">
        <f t="shared" si="63"/>
        <v>0</v>
      </c>
      <c r="AK78" s="255">
        <f t="shared" si="63"/>
        <v>0</v>
      </c>
      <c r="AL78" s="255">
        <f t="shared" si="63"/>
        <v>0</v>
      </c>
      <c r="AM78" s="255">
        <f t="shared" si="63"/>
        <v>0</v>
      </c>
      <c r="AN78" s="255">
        <f t="shared" si="63"/>
        <v>0</v>
      </c>
      <c r="AO78" s="255">
        <f t="shared" si="63"/>
        <v>0</v>
      </c>
      <c r="AP78" s="255">
        <f t="shared" si="63"/>
        <v>0</v>
      </c>
      <c r="AQ78" s="255">
        <f t="shared" si="63"/>
        <v>0</v>
      </c>
      <c r="AR78" s="255">
        <f t="shared" si="63"/>
        <v>0</v>
      </c>
      <c r="AS78" s="255">
        <f t="shared" si="63"/>
        <v>0</v>
      </c>
      <c r="AT78" s="255">
        <f t="shared" si="63"/>
        <v>0</v>
      </c>
      <c r="AU78" s="255">
        <f t="shared" si="63"/>
        <v>5.3842086344957352E-10</v>
      </c>
      <c r="AV78" s="255">
        <f t="shared" si="63"/>
        <v>0</v>
      </c>
      <c r="AW78" s="255">
        <f t="shared" si="63"/>
        <v>0</v>
      </c>
      <c r="AX78" s="255">
        <f t="shared" si="63"/>
        <v>0</v>
      </c>
      <c r="AY78" s="255">
        <f t="shared" si="63"/>
        <v>0</v>
      </c>
      <c r="AZ78" s="255">
        <f t="shared" si="63"/>
        <v>0</v>
      </c>
      <c r="BA78" s="255">
        <f t="shared" si="63"/>
        <v>0</v>
      </c>
      <c r="BB78" s="255">
        <f t="shared" si="63"/>
        <v>0</v>
      </c>
      <c r="BC78" s="255">
        <f t="shared" si="63"/>
        <v>0</v>
      </c>
      <c r="BD78" s="255">
        <f t="shared" si="63"/>
        <v>0</v>
      </c>
      <c r="BE78" s="255">
        <f t="shared" si="63"/>
        <v>0</v>
      </c>
      <c r="BF78" s="255">
        <f t="shared" si="63"/>
        <v>0</v>
      </c>
      <c r="BG78" s="255">
        <f t="shared" ref="BG78:CK78" si="64">BG59+BG76</f>
        <v>0</v>
      </c>
      <c r="BH78" s="255">
        <f t="shared" si="64"/>
        <v>0</v>
      </c>
      <c r="BI78" s="255">
        <f t="shared" si="64"/>
        <v>0</v>
      </c>
      <c r="BJ78" s="255">
        <f t="shared" si="64"/>
        <v>0</v>
      </c>
      <c r="BK78" s="255">
        <f t="shared" si="64"/>
        <v>0</v>
      </c>
      <c r="BL78" s="255">
        <f t="shared" si="64"/>
        <v>0</v>
      </c>
      <c r="BM78" s="255">
        <f t="shared" si="64"/>
        <v>0</v>
      </c>
      <c r="BN78" s="255">
        <f t="shared" si="64"/>
        <v>0</v>
      </c>
      <c r="BO78" s="255">
        <f t="shared" si="64"/>
        <v>0</v>
      </c>
      <c r="BP78" s="255">
        <f t="shared" si="64"/>
        <v>0</v>
      </c>
      <c r="BQ78" s="255">
        <f t="shared" si="64"/>
        <v>0</v>
      </c>
      <c r="BR78" s="255">
        <f t="shared" si="64"/>
        <v>0</v>
      </c>
      <c r="BS78" s="255">
        <f t="shared" si="64"/>
        <v>0</v>
      </c>
      <c r="BT78" s="255">
        <f t="shared" si="64"/>
        <v>0</v>
      </c>
      <c r="BU78" s="255">
        <f t="shared" si="64"/>
        <v>0</v>
      </c>
      <c r="BV78" s="255">
        <f t="shared" si="64"/>
        <v>0</v>
      </c>
      <c r="BW78" s="255">
        <f t="shared" si="64"/>
        <v>0</v>
      </c>
      <c r="BX78" s="255">
        <f t="shared" si="64"/>
        <v>0</v>
      </c>
      <c r="BY78" s="255">
        <f t="shared" si="64"/>
        <v>0</v>
      </c>
      <c r="BZ78" s="255">
        <f t="shared" si="64"/>
        <v>0</v>
      </c>
      <c r="CA78" s="255">
        <f t="shared" si="64"/>
        <v>0</v>
      </c>
      <c r="CB78" s="255">
        <f t="shared" si="64"/>
        <v>0</v>
      </c>
      <c r="CC78" s="255">
        <f t="shared" si="64"/>
        <v>0</v>
      </c>
      <c r="CD78" s="255">
        <f t="shared" si="64"/>
        <v>0</v>
      </c>
      <c r="CE78" s="255">
        <f t="shared" si="64"/>
        <v>0</v>
      </c>
      <c r="CF78" s="255">
        <f t="shared" si="64"/>
        <v>0</v>
      </c>
      <c r="CG78" s="255">
        <f t="shared" si="64"/>
        <v>0</v>
      </c>
      <c r="CH78" s="255">
        <f t="shared" si="64"/>
        <v>0</v>
      </c>
      <c r="CI78" s="255">
        <f t="shared" si="64"/>
        <v>0</v>
      </c>
      <c r="CJ78" s="255">
        <f t="shared" si="64"/>
        <v>0</v>
      </c>
      <c r="CK78" s="255">
        <f t="shared" si="64"/>
        <v>0</v>
      </c>
    </row>
    <row r="79" spans="1:89" ht="5.25" customHeight="1">
      <c r="Q79" s="7"/>
      <c r="R79" s="68"/>
      <c r="S79" s="68"/>
      <c r="T79" s="88">
        <v>26</v>
      </c>
      <c r="V79" s="38"/>
      <c r="W79" s="33"/>
      <c r="X79" s="60"/>
      <c r="Z79" s="14"/>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c r="A80" s="5" t="s">
        <v>53</v>
      </c>
      <c r="Q80" s="7"/>
      <c r="R80" s="68"/>
      <c r="S80" s="68"/>
      <c r="T80" s="88"/>
      <c r="W80" s="6"/>
      <c r="X80" s="22"/>
      <c r="Y80" s="36"/>
      <c r="Z80" s="16"/>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89">
      <c r="A81" s="12" t="s">
        <v>81</v>
      </c>
      <c r="Q81" s="7"/>
      <c r="R81" s="68"/>
      <c r="S81" s="68"/>
      <c r="T81" s="88"/>
      <c r="W81" s="6"/>
      <c r="X81" s="22"/>
      <c r="Y81" s="36"/>
      <c r="Z81" s="16"/>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89">
      <c r="A82" s="25" t="s">
        <v>86</v>
      </c>
      <c r="Q82" s="7"/>
      <c r="R82" s="68"/>
      <c r="S82" s="68"/>
      <c r="T82" s="88"/>
      <c r="V82" s="38" t="s">
        <v>1</v>
      </c>
      <c r="W82" s="33"/>
      <c r="X82" s="254">
        <f>SUM(AA82:CK82)</f>
        <v>7500000.0025312509</v>
      </c>
      <c r="Y82" s="36"/>
      <c r="Z82" s="16"/>
      <c r="AA82" s="254">
        <f t="shared" ref="AA82:BF82" si="65">IF(AA$16=0,FINANCINGA_B_PRINCIPAL,0)</f>
        <v>7500000.0025312509</v>
      </c>
      <c r="AB82" s="254">
        <f t="shared" si="65"/>
        <v>0</v>
      </c>
      <c r="AC82" s="254">
        <f t="shared" si="65"/>
        <v>0</v>
      </c>
      <c r="AD82" s="254">
        <f t="shared" si="65"/>
        <v>0</v>
      </c>
      <c r="AE82" s="254">
        <f t="shared" si="65"/>
        <v>0</v>
      </c>
      <c r="AF82" s="254">
        <f t="shared" si="65"/>
        <v>0</v>
      </c>
      <c r="AG82" s="254">
        <f t="shared" si="65"/>
        <v>0</v>
      </c>
      <c r="AH82" s="254">
        <f t="shared" si="65"/>
        <v>0</v>
      </c>
      <c r="AI82" s="254">
        <f t="shared" si="65"/>
        <v>0</v>
      </c>
      <c r="AJ82" s="254">
        <f t="shared" si="65"/>
        <v>0</v>
      </c>
      <c r="AK82" s="254">
        <f t="shared" si="65"/>
        <v>0</v>
      </c>
      <c r="AL82" s="254">
        <f t="shared" si="65"/>
        <v>0</v>
      </c>
      <c r="AM82" s="254">
        <f t="shared" si="65"/>
        <v>0</v>
      </c>
      <c r="AN82" s="254">
        <f t="shared" si="65"/>
        <v>0</v>
      </c>
      <c r="AO82" s="254">
        <f t="shared" si="65"/>
        <v>0</v>
      </c>
      <c r="AP82" s="254">
        <f t="shared" si="65"/>
        <v>0</v>
      </c>
      <c r="AQ82" s="254">
        <f t="shared" si="65"/>
        <v>0</v>
      </c>
      <c r="AR82" s="254">
        <f t="shared" si="65"/>
        <v>0</v>
      </c>
      <c r="AS82" s="254">
        <f t="shared" si="65"/>
        <v>0</v>
      </c>
      <c r="AT82" s="254">
        <f t="shared" si="65"/>
        <v>0</v>
      </c>
      <c r="AU82" s="254">
        <f t="shared" si="65"/>
        <v>0</v>
      </c>
      <c r="AV82" s="254">
        <f t="shared" si="65"/>
        <v>0</v>
      </c>
      <c r="AW82" s="254">
        <f t="shared" si="65"/>
        <v>0</v>
      </c>
      <c r="AX82" s="254">
        <f t="shared" si="65"/>
        <v>0</v>
      </c>
      <c r="AY82" s="254">
        <f t="shared" si="65"/>
        <v>0</v>
      </c>
      <c r="AZ82" s="254">
        <f t="shared" si="65"/>
        <v>0</v>
      </c>
      <c r="BA82" s="254">
        <f t="shared" si="65"/>
        <v>0</v>
      </c>
      <c r="BB82" s="254">
        <f t="shared" si="65"/>
        <v>0</v>
      </c>
      <c r="BC82" s="254">
        <f t="shared" si="65"/>
        <v>0</v>
      </c>
      <c r="BD82" s="254">
        <f t="shared" si="65"/>
        <v>0</v>
      </c>
      <c r="BE82" s="254">
        <f t="shared" si="65"/>
        <v>0</v>
      </c>
      <c r="BF82" s="254">
        <f t="shared" si="65"/>
        <v>0</v>
      </c>
      <c r="BG82" s="254">
        <f t="shared" ref="BG82:CK82" si="66">IF(BG$16=0,FINANCINGA_B_PRINCIPAL,0)</f>
        <v>0</v>
      </c>
      <c r="BH82" s="254">
        <f t="shared" si="66"/>
        <v>0</v>
      </c>
      <c r="BI82" s="254">
        <f t="shared" si="66"/>
        <v>0</v>
      </c>
      <c r="BJ82" s="254">
        <f t="shared" si="66"/>
        <v>0</v>
      </c>
      <c r="BK82" s="254">
        <f t="shared" si="66"/>
        <v>0</v>
      </c>
      <c r="BL82" s="254">
        <f t="shared" si="66"/>
        <v>0</v>
      </c>
      <c r="BM82" s="254">
        <f t="shared" si="66"/>
        <v>0</v>
      </c>
      <c r="BN82" s="254">
        <f t="shared" si="66"/>
        <v>0</v>
      </c>
      <c r="BO82" s="254">
        <f t="shared" si="66"/>
        <v>0</v>
      </c>
      <c r="BP82" s="254">
        <f t="shared" si="66"/>
        <v>0</v>
      </c>
      <c r="BQ82" s="254">
        <f t="shared" si="66"/>
        <v>0</v>
      </c>
      <c r="BR82" s="254">
        <f t="shared" si="66"/>
        <v>0</v>
      </c>
      <c r="BS82" s="254">
        <f t="shared" si="66"/>
        <v>0</v>
      </c>
      <c r="BT82" s="254">
        <f t="shared" si="66"/>
        <v>0</v>
      </c>
      <c r="BU82" s="254">
        <f t="shared" si="66"/>
        <v>0</v>
      </c>
      <c r="BV82" s="254">
        <f t="shared" si="66"/>
        <v>0</v>
      </c>
      <c r="BW82" s="254">
        <f t="shared" si="66"/>
        <v>0</v>
      </c>
      <c r="BX82" s="254">
        <f t="shared" si="66"/>
        <v>0</v>
      </c>
      <c r="BY82" s="254">
        <f t="shared" si="66"/>
        <v>0</v>
      </c>
      <c r="BZ82" s="254">
        <f t="shared" si="66"/>
        <v>0</v>
      </c>
      <c r="CA82" s="254">
        <f t="shared" si="66"/>
        <v>0</v>
      </c>
      <c r="CB82" s="254">
        <f t="shared" si="66"/>
        <v>0</v>
      </c>
      <c r="CC82" s="254">
        <f t="shared" si="66"/>
        <v>0</v>
      </c>
      <c r="CD82" s="254">
        <f t="shared" si="66"/>
        <v>0</v>
      </c>
      <c r="CE82" s="254">
        <f t="shared" si="66"/>
        <v>0</v>
      </c>
      <c r="CF82" s="254">
        <f t="shared" si="66"/>
        <v>0</v>
      </c>
      <c r="CG82" s="254">
        <f t="shared" si="66"/>
        <v>0</v>
      </c>
      <c r="CH82" s="254">
        <f t="shared" si="66"/>
        <v>0</v>
      </c>
      <c r="CI82" s="254">
        <f t="shared" si="66"/>
        <v>0</v>
      </c>
      <c r="CJ82" s="254">
        <f t="shared" si="66"/>
        <v>0</v>
      </c>
      <c r="CK82" s="254">
        <f t="shared" si="66"/>
        <v>0</v>
      </c>
    </row>
    <row r="83" spans="1:89">
      <c r="A83" s="25" t="s">
        <v>69</v>
      </c>
      <c r="Q83" s="7"/>
      <c r="R83" s="68"/>
      <c r="S83" s="68"/>
      <c r="T83" s="88"/>
      <c r="V83" s="38" t="s">
        <v>1</v>
      </c>
      <c r="W83" s="6"/>
      <c r="X83" s="254">
        <f>SUM(AA83:CK83)</f>
        <v>-8018731.4946193621</v>
      </c>
      <c r="Y83" s="36"/>
      <c r="Z83" s="16"/>
      <c r="AA83" s="254">
        <f t="shared" ref="AA83:BF83" si="67">-SUMIF(FINANCINGA_B_YEAR,AA$16,FINANCINGA_B_TOTALDEBTSERVICE)
+IF(OR(AA16="",AA16&lt;YEAR_PROJECTLENGTH_B),0,-VLOOKUP(AA$16*12,FINANCINGA_B_TABLE,3,FALSE))</f>
        <v>0</v>
      </c>
      <c r="AB83" s="254">
        <f t="shared" si="67"/>
        <v>-1577498.405324341</v>
      </c>
      <c r="AC83" s="254">
        <f t="shared" si="67"/>
        <v>-1577498.405324341</v>
      </c>
      <c r="AD83" s="254">
        <f t="shared" si="67"/>
        <v>-1577498.405324341</v>
      </c>
      <c r="AE83" s="254">
        <f t="shared" si="67"/>
        <v>-1577498.405324341</v>
      </c>
      <c r="AF83" s="254">
        <f t="shared" si="67"/>
        <v>-1708737.8733219975</v>
      </c>
      <c r="AG83" s="254">
        <f t="shared" si="67"/>
        <v>0</v>
      </c>
      <c r="AH83" s="254">
        <f t="shared" si="67"/>
        <v>0</v>
      </c>
      <c r="AI83" s="254">
        <f t="shared" si="67"/>
        <v>0</v>
      </c>
      <c r="AJ83" s="254">
        <f t="shared" si="67"/>
        <v>0</v>
      </c>
      <c r="AK83" s="254">
        <f t="shared" si="67"/>
        <v>0</v>
      </c>
      <c r="AL83" s="254">
        <f t="shared" si="67"/>
        <v>0</v>
      </c>
      <c r="AM83" s="254">
        <f t="shared" si="67"/>
        <v>0</v>
      </c>
      <c r="AN83" s="254">
        <f t="shared" si="67"/>
        <v>0</v>
      </c>
      <c r="AO83" s="254">
        <f t="shared" si="67"/>
        <v>0</v>
      </c>
      <c r="AP83" s="254">
        <f t="shared" si="67"/>
        <v>0</v>
      </c>
      <c r="AQ83" s="254">
        <f t="shared" si="67"/>
        <v>0</v>
      </c>
      <c r="AR83" s="254">
        <f t="shared" si="67"/>
        <v>0</v>
      </c>
      <c r="AS83" s="254">
        <f t="shared" si="67"/>
        <v>0</v>
      </c>
      <c r="AT83" s="254">
        <f t="shared" si="67"/>
        <v>0</v>
      </c>
      <c r="AU83" s="254">
        <f t="shared" si="67"/>
        <v>0</v>
      </c>
      <c r="AV83" s="254">
        <f t="shared" si="67"/>
        <v>0</v>
      </c>
      <c r="AW83" s="254">
        <f t="shared" si="67"/>
        <v>0</v>
      </c>
      <c r="AX83" s="254">
        <f t="shared" si="67"/>
        <v>0</v>
      </c>
      <c r="AY83" s="254">
        <f t="shared" si="67"/>
        <v>0</v>
      </c>
      <c r="AZ83" s="254">
        <f t="shared" si="67"/>
        <v>0</v>
      </c>
      <c r="BA83" s="254">
        <f t="shared" si="67"/>
        <v>0</v>
      </c>
      <c r="BB83" s="254">
        <f t="shared" si="67"/>
        <v>0</v>
      </c>
      <c r="BC83" s="254">
        <f t="shared" si="67"/>
        <v>0</v>
      </c>
      <c r="BD83" s="254">
        <f t="shared" si="67"/>
        <v>0</v>
      </c>
      <c r="BE83" s="254">
        <f t="shared" si="67"/>
        <v>0</v>
      </c>
      <c r="BF83" s="254">
        <f t="shared" si="67"/>
        <v>0</v>
      </c>
      <c r="BG83" s="254">
        <f t="shared" ref="BG83:CK83" si="68">-SUMIF(FINANCINGA_B_YEAR,BG$16,FINANCINGA_B_TOTALDEBTSERVICE)
+IF(OR(BG16="",BG16&lt;YEAR_PROJECTLENGTH_B),0,-VLOOKUP(BG$16*12,FINANCINGA_B_TABLE,3,FALSE))</f>
        <v>0</v>
      </c>
      <c r="BH83" s="254">
        <f t="shared" si="68"/>
        <v>0</v>
      </c>
      <c r="BI83" s="254">
        <f t="shared" si="68"/>
        <v>0</v>
      </c>
      <c r="BJ83" s="254">
        <f t="shared" si="68"/>
        <v>0</v>
      </c>
      <c r="BK83" s="254">
        <f t="shared" si="68"/>
        <v>0</v>
      </c>
      <c r="BL83" s="254">
        <f t="shared" si="68"/>
        <v>0</v>
      </c>
      <c r="BM83" s="254">
        <f t="shared" si="68"/>
        <v>0</v>
      </c>
      <c r="BN83" s="254">
        <f t="shared" si="68"/>
        <v>0</v>
      </c>
      <c r="BO83" s="254">
        <f t="shared" si="68"/>
        <v>0</v>
      </c>
      <c r="BP83" s="254">
        <f t="shared" si="68"/>
        <v>0</v>
      </c>
      <c r="BQ83" s="254">
        <f t="shared" si="68"/>
        <v>0</v>
      </c>
      <c r="BR83" s="254">
        <f t="shared" si="68"/>
        <v>0</v>
      </c>
      <c r="BS83" s="254">
        <f t="shared" si="68"/>
        <v>0</v>
      </c>
      <c r="BT83" s="254">
        <f t="shared" si="68"/>
        <v>0</v>
      </c>
      <c r="BU83" s="254">
        <f t="shared" si="68"/>
        <v>0</v>
      </c>
      <c r="BV83" s="254">
        <f t="shared" si="68"/>
        <v>0</v>
      </c>
      <c r="BW83" s="254">
        <f t="shared" si="68"/>
        <v>0</v>
      </c>
      <c r="BX83" s="254">
        <f t="shared" si="68"/>
        <v>0</v>
      </c>
      <c r="BY83" s="254">
        <f t="shared" si="68"/>
        <v>0</v>
      </c>
      <c r="BZ83" s="254">
        <f t="shared" si="68"/>
        <v>0</v>
      </c>
      <c r="CA83" s="254">
        <f t="shared" si="68"/>
        <v>0</v>
      </c>
      <c r="CB83" s="254">
        <f t="shared" si="68"/>
        <v>0</v>
      </c>
      <c r="CC83" s="254">
        <f t="shared" si="68"/>
        <v>0</v>
      </c>
      <c r="CD83" s="254">
        <f t="shared" si="68"/>
        <v>0</v>
      </c>
      <c r="CE83" s="254">
        <f t="shared" si="68"/>
        <v>0</v>
      </c>
      <c r="CF83" s="254">
        <f t="shared" si="68"/>
        <v>0</v>
      </c>
      <c r="CG83" s="254">
        <f t="shared" si="68"/>
        <v>0</v>
      </c>
      <c r="CH83" s="254">
        <f t="shared" si="68"/>
        <v>0</v>
      </c>
      <c r="CI83" s="254">
        <f t="shared" si="68"/>
        <v>0</v>
      </c>
      <c r="CJ83" s="254">
        <f t="shared" si="68"/>
        <v>0</v>
      </c>
      <c r="CK83" s="254">
        <f t="shared" si="68"/>
        <v>0</v>
      </c>
    </row>
    <row r="84" spans="1:89">
      <c r="A84" s="12" t="s">
        <v>82</v>
      </c>
      <c r="Q84" s="7"/>
      <c r="R84" s="68"/>
      <c r="S84" s="68"/>
      <c r="T84" s="88"/>
      <c r="V84" s="6"/>
      <c r="W84" s="6"/>
      <c r="X84" s="60"/>
      <c r="Y84" s="36"/>
      <c r="Z84" s="16"/>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row>
    <row r="85" spans="1:89">
      <c r="A85" s="25" t="s">
        <v>86</v>
      </c>
      <c r="Q85" s="7"/>
      <c r="R85" s="68"/>
      <c r="S85" s="68"/>
      <c r="T85" s="88"/>
      <c r="V85" s="38" t="s">
        <v>1</v>
      </c>
      <c r="W85" s="6"/>
      <c r="X85" s="254">
        <f>SUM(AA85:CK85)</f>
        <v>0</v>
      </c>
      <c r="Y85" s="36"/>
      <c r="Z85" s="16"/>
      <c r="AA85" s="254">
        <f t="shared" ref="AA85:BF85" si="69">IF(AA$16=0,FINANCINGB_B_PRINCIPAL,0)</f>
        <v>0</v>
      </c>
      <c r="AB85" s="254">
        <f t="shared" si="69"/>
        <v>0</v>
      </c>
      <c r="AC85" s="254">
        <f t="shared" si="69"/>
        <v>0</v>
      </c>
      <c r="AD85" s="254">
        <f t="shared" si="69"/>
        <v>0</v>
      </c>
      <c r="AE85" s="254">
        <f t="shared" si="69"/>
        <v>0</v>
      </c>
      <c r="AF85" s="254">
        <f t="shared" si="69"/>
        <v>0</v>
      </c>
      <c r="AG85" s="254">
        <f t="shared" si="69"/>
        <v>0</v>
      </c>
      <c r="AH85" s="254">
        <f t="shared" si="69"/>
        <v>0</v>
      </c>
      <c r="AI85" s="254">
        <f t="shared" si="69"/>
        <v>0</v>
      </c>
      <c r="AJ85" s="254">
        <f t="shared" si="69"/>
        <v>0</v>
      </c>
      <c r="AK85" s="254">
        <f t="shared" si="69"/>
        <v>0</v>
      </c>
      <c r="AL85" s="254">
        <f t="shared" si="69"/>
        <v>0</v>
      </c>
      <c r="AM85" s="254">
        <f t="shared" si="69"/>
        <v>0</v>
      </c>
      <c r="AN85" s="254">
        <f t="shared" si="69"/>
        <v>0</v>
      </c>
      <c r="AO85" s="254">
        <f t="shared" si="69"/>
        <v>0</v>
      </c>
      <c r="AP85" s="254">
        <f t="shared" si="69"/>
        <v>0</v>
      </c>
      <c r="AQ85" s="254">
        <f t="shared" si="69"/>
        <v>0</v>
      </c>
      <c r="AR85" s="254">
        <f t="shared" si="69"/>
        <v>0</v>
      </c>
      <c r="AS85" s="254">
        <f t="shared" si="69"/>
        <v>0</v>
      </c>
      <c r="AT85" s="254">
        <f t="shared" si="69"/>
        <v>0</v>
      </c>
      <c r="AU85" s="254">
        <f t="shared" si="69"/>
        <v>0</v>
      </c>
      <c r="AV85" s="254">
        <f t="shared" si="69"/>
        <v>0</v>
      </c>
      <c r="AW85" s="254">
        <f t="shared" si="69"/>
        <v>0</v>
      </c>
      <c r="AX85" s="254">
        <f t="shared" si="69"/>
        <v>0</v>
      </c>
      <c r="AY85" s="254">
        <f t="shared" si="69"/>
        <v>0</v>
      </c>
      <c r="AZ85" s="254">
        <f t="shared" si="69"/>
        <v>0</v>
      </c>
      <c r="BA85" s="254">
        <f t="shared" si="69"/>
        <v>0</v>
      </c>
      <c r="BB85" s="254">
        <f t="shared" si="69"/>
        <v>0</v>
      </c>
      <c r="BC85" s="254">
        <f t="shared" si="69"/>
        <v>0</v>
      </c>
      <c r="BD85" s="254">
        <f t="shared" si="69"/>
        <v>0</v>
      </c>
      <c r="BE85" s="254">
        <f t="shared" si="69"/>
        <v>0</v>
      </c>
      <c r="BF85" s="254">
        <f t="shared" si="69"/>
        <v>0</v>
      </c>
      <c r="BG85" s="254">
        <f t="shared" ref="BG85:CK85" si="70">IF(BG$16=0,FINANCINGB_B_PRINCIPAL,0)</f>
        <v>0</v>
      </c>
      <c r="BH85" s="254">
        <f t="shared" si="70"/>
        <v>0</v>
      </c>
      <c r="BI85" s="254">
        <f t="shared" si="70"/>
        <v>0</v>
      </c>
      <c r="BJ85" s="254">
        <f t="shared" si="70"/>
        <v>0</v>
      </c>
      <c r="BK85" s="254">
        <f t="shared" si="70"/>
        <v>0</v>
      </c>
      <c r="BL85" s="254">
        <f t="shared" si="70"/>
        <v>0</v>
      </c>
      <c r="BM85" s="254">
        <f t="shared" si="70"/>
        <v>0</v>
      </c>
      <c r="BN85" s="254">
        <f t="shared" si="70"/>
        <v>0</v>
      </c>
      <c r="BO85" s="254">
        <f t="shared" si="70"/>
        <v>0</v>
      </c>
      <c r="BP85" s="254">
        <f t="shared" si="70"/>
        <v>0</v>
      </c>
      <c r="BQ85" s="254">
        <f t="shared" si="70"/>
        <v>0</v>
      </c>
      <c r="BR85" s="254">
        <f t="shared" si="70"/>
        <v>0</v>
      </c>
      <c r="BS85" s="254">
        <f t="shared" si="70"/>
        <v>0</v>
      </c>
      <c r="BT85" s="254">
        <f t="shared" si="70"/>
        <v>0</v>
      </c>
      <c r="BU85" s="254">
        <f t="shared" si="70"/>
        <v>0</v>
      </c>
      <c r="BV85" s="254">
        <f t="shared" si="70"/>
        <v>0</v>
      </c>
      <c r="BW85" s="254">
        <f t="shared" si="70"/>
        <v>0</v>
      </c>
      <c r="BX85" s="254">
        <f t="shared" si="70"/>
        <v>0</v>
      </c>
      <c r="BY85" s="254">
        <f t="shared" si="70"/>
        <v>0</v>
      </c>
      <c r="BZ85" s="254">
        <f t="shared" si="70"/>
        <v>0</v>
      </c>
      <c r="CA85" s="254">
        <f t="shared" si="70"/>
        <v>0</v>
      </c>
      <c r="CB85" s="254">
        <f t="shared" si="70"/>
        <v>0</v>
      </c>
      <c r="CC85" s="254">
        <f t="shared" si="70"/>
        <v>0</v>
      </c>
      <c r="CD85" s="254">
        <f t="shared" si="70"/>
        <v>0</v>
      </c>
      <c r="CE85" s="254">
        <f t="shared" si="70"/>
        <v>0</v>
      </c>
      <c r="CF85" s="254">
        <f t="shared" si="70"/>
        <v>0</v>
      </c>
      <c r="CG85" s="254">
        <f t="shared" si="70"/>
        <v>0</v>
      </c>
      <c r="CH85" s="254">
        <f t="shared" si="70"/>
        <v>0</v>
      </c>
      <c r="CI85" s="254">
        <f t="shared" si="70"/>
        <v>0</v>
      </c>
      <c r="CJ85" s="254">
        <f t="shared" si="70"/>
        <v>0</v>
      </c>
      <c r="CK85" s="254">
        <f t="shared" si="70"/>
        <v>0</v>
      </c>
    </row>
    <row r="86" spans="1:89">
      <c r="A86" s="25" t="s">
        <v>69</v>
      </c>
      <c r="Q86" s="7"/>
      <c r="R86" s="68"/>
      <c r="S86" s="68"/>
      <c r="T86" s="88"/>
      <c r="V86" s="38" t="s">
        <v>1</v>
      </c>
      <c r="W86" s="6"/>
      <c r="X86" s="254">
        <f>SUM(AA86:CK86)</f>
        <v>0</v>
      </c>
      <c r="Y86" s="36"/>
      <c r="Z86" s="16"/>
      <c r="AA86" s="254">
        <f t="shared" ref="AA86:BF86" si="71">-SUMIF(FINANCINGB_B_YEAR,AA$16,FINANCINGB_B_TOTALDEBTSERVICE)
+IF(OR(AA20="",AA20&lt;YEAR_PROJECTLENGTH_B),0,VLOOKUP(AA$16*12,FINANCINGA_B_TABLE,3,FALSE))</f>
        <v>0</v>
      </c>
      <c r="AB86" s="254">
        <f t="shared" si="71"/>
        <v>0</v>
      </c>
      <c r="AC86" s="254">
        <f t="shared" si="71"/>
        <v>0</v>
      </c>
      <c r="AD86" s="254">
        <f t="shared" si="71"/>
        <v>0</v>
      </c>
      <c r="AE86" s="254">
        <f t="shared" si="71"/>
        <v>0</v>
      </c>
      <c r="AF86" s="254">
        <f t="shared" si="71"/>
        <v>0</v>
      </c>
      <c r="AG86" s="254">
        <f t="shared" si="71"/>
        <v>0</v>
      </c>
      <c r="AH86" s="254">
        <f t="shared" si="71"/>
        <v>0</v>
      </c>
      <c r="AI86" s="254">
        <f t="shared" si="71"/>
        <v>0</v>
      </c>
      <c r="AJ86" s="254">
        <f t="shared" si="71"/>
        <v>0</v>
      </c>
      <c r="AK86" s="254">
        <f t="shared" si="71"/>
        <v>0</v>
      </c>
      <c r="AL86" s="254">
        <f t="shared" si="71"/>
        <v>0</v>
      </c>
      <c r="AM86" s="254">
        <f t="shared" si="71"/>
        <v>0</v>
      </c>
      <c r="AN86" s="254">
        <f t="shared" si="71"/>
        <v>0</v>
      </c>
      <c r="AO86" s="254">
        <f t="shared" si="71"/>
        <v>0</v>
      </c>
      <c r="AP86" s="254">
        <f t="shared" si="71"/>
        <v>0</v>
      </c>
      <c r="AQ86" s="254">
        <f t="shared" si="71"/>
        <v>0</v>
      </c>
      <c r="AR86" s="254">
        <f t="shared" si="71"/>
        <v>0</v>
      </c>
      <c r="AS86" s="254">
        <f t="shared" si="71"/>
        <v>0</v>
      </c>
      <c r="AT86" s="254">
        <f t="shared" si="71"/>
        <v>0</v>
      </c>
      <c r="AU86" s="254">
        <f t="shared" si="71"/>
        <v>0</v>
      </c>
      <c r="AV86" s="254">
        <f t="shared" si="71"/>
        <v>0</v>
      </c>
      <c r="AW86" s="254">
        <f t="shared" si="71"/>
        <v>0</v>
      </c>
      <c r="AX86" s="254">
        <f t="shared" si="71"/>
        <v>0</v>
      </c>
      <c r="AY86" s="254">
        <f t="shared" si="71"/>
        <v>0</v>
      </c>
      <c r="AZ86" s="254">
        <f t="shared" si="71"/>
        <v>0</v>
      </c>
      <c r="BA86" s="254">
        <f t="shared" si="71"/>
        <v>0</v>
      </c>
      <c r="BB86" s="254">
        <f t="shared" si="71"/>
        <v>0</v>
      </c>
      <c r="BC86" s="254">
        <f t="shared" si="71"/>
        <v>0</v>
      </c>
      <c r="BD86" s="254">
        <f t="shared" si="71"/>
        <v>0</v>
      </c>
      <c r="BE86" s="254">
        <f t="shared" si="71"/>
        <v>0</v>
      </c>
      <c r="BF86" s="254">
        <f t="shared" si="71"/>
        <v>0</v>
      </c>
      <c r="BG86" s="254">
        <f t="shared" ref="BG86:CK86" si="72">-SUMIF(FINANCINGB_B_YEAR,BG$16,FINANCINGB_B_TOTALDEBTSERVICE)
+IF(OR(BG20="",BG20&lt;YEAR_PROJECTLENGTH_B),0,VLOOKUP(BG$16*12,FINANCINGA_B_TABLE,3,FALSE))</f>
        <v>0</v>
      </c>
      <c r="BH86" s="254">
        <f t="shared" si="72"/>
        <v>0</v>
      </c>
      <c r="BI86" s="254">
        <f t="shared" si="72"/>
        <v>0</v>
      </c>
      <c r="BJ86" s="254">
        <f t="shared" si="72"/>
        <v>0</v>
      </c>
      <c r="BK86" s="254">
        <f t="shared" si="72"/>
        <v>0</v>
      </c>
      <c r="BL86" s="254">
        <f t="shared" si="72"/>
        <v>0</v>
      </c>
      <c r="BM86" s="254">
        <f t="shared" si="72"/>
        <v>0</v>
      </c>
      <c r="BN86" s="254">
        <f t="shared" si="72"/>
        <v>0</v>
      </c>
      <c r="BO86" s="254">
        <f t="shared" si="72"/>
        <v>0</v>
      </c>
      <c r="BP86" s="254">
        <f t="shared" si="72"/>
        <v>0</v>
      </c>
      <c r="BQ86" s="254">
        <f t="shared" si="72"/>
        <v>0</v>
      </c>
      <c r="BR86" s="254">
        <f t="shared" si="72"/>
        <v>0</v>
      </c>
      <c r="BS86" s="254">
        <f t="shared" si="72"/>
        <v>0</v>
      </c>
      <c r="BT86" s="254">
        <f t="shared" si="72"/>
        <v>0</v>
      </c>
      <c r="BU86" s="254">
        <f t="shared" si="72"/>
        <v>0</v>
      </c>
      <c r="BV86" s="254">
        <f t="shared" si="72"/>
        <v>0</v>
      </c>
      <c r="BW86" s="254">
        <f t="shared" si="72"/>
        <v>0</v>
      </c>
      <c r="BX86" s="254">
        <f t="shared" si="72"/>
        <v>0</v>
      </c>
      <c r="BY86" s="254">
        <f t="shared" si="72"/>
        <v>0</v>
      </c>
      <c r="BZ86" s="254">
        <f t="shared" si="72"/>
        <v>0</v>
      </c>
      <c r="CA86" s="254">
        <f t="shared" si="72"/>
        <v>0</v>
      </c>
      <c r="CB86" s="254">
        <f t="shared" si="72"/>
        <v>0</v>
      </c>
      <c r="CC86" s="254">
        <f t="shared" si="72"/>
        <v>0</v>
      </c>
      <c r="CD86" s="254">
        <f t="shared" si="72"/>
        <v>0</v>
      </c>
      <c r="CE86" s="254">
        <f t="shared" si="72"/>
        <v>0</v>
      </c>
      <c r="CF86" s="254">
        <f t="shared" si="72"/>
        <v>0</v>
      </c>
      <c r="CG86" s="254">
        <f t="shared" si="72"/>
        <v>0</v>
      </c>
      <c r="CH86" s="254">
        <f t="shared" si="72"/>
        <v>0</v>
      </c>
      <c r="CI86" s="254">
        <f t="shared" si="72"/>
        <v>0</v>
      </c>
      <c r="CJ86" s="254">
        <f t="shared" si="72"/>
        <v>0</v>
      </c>
      <c r="CK86" s="254">
        <f t="shared" si="72"/>
        <v>0</v>
      </c>
    </row>
    <row r="87" spans="1:89" ht="5.25" customHeight="1">
      <c r="Q87" s="7"/>
      <c r="R87" s="68"/>
      <c r="S87" s="68"/>
      <c r="T87" s="88">
        <v>26</v>
      </c>
      <c r="V87" s="38"/>
      <c r="W87" s="33"/>
      <c r="X87" s="60"/>
      <c r="Z87" s="1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row>
    <row r="88" spans="1:89" s="29" customFormat="1">
      <c r="A88" s="12" t="s">
        <v>106</v>
      </c>
      <c r="R88" s="66"/>
      <c r="S88" s="66"/>
      <c r="T88" s="88">
        <v>45</v>
      </c>
      <c r="V88" s="108" t="s">
        <v>1</v>
      </c>
      <c r="W88" s="6"/>
      <c r="X88" s="255">
        <f>SUM(AA88:CK88)</f>
        <v>-518731.49208810995</v>
      </c>
      <c r="Z88" s="14"/>
      <c r="AA88" s="258">
        <f>SUM(AA82:AA86)</f>
        <v>7500000.0025312509</v>
      </c>
      <c r="AB88" s="258">
        <f t="shared" ref="AB88:BG88" si="73">SUM(AB82:AB86)</f>
        <v>-1577498.405324341</v>
      </c>
      <c r="AC88" s="258">
        <f t="shared" si="73"/>
        <v>-1577498.405324341</v>
      </c>
      <c r="AD88" s="258">
        <f t="shared" si="73"/>
        <v>-1577498.405324341</v>
      </c>
      <c r="AE88" s="258">
        <f t="shared" si="73"/>
        <v>-1577498.405324341</v>
      </c>
      <c r="AF88" s="258">
        <f t="shared" si="73"/>
        <v>-1708737.8733219975</v>
      </c>
      <c r="AG88" s="258">
        <f t="shared" si="73"/>
        <v>0</v>
      </c>
      <c r="AH88" s="258">
        <f t="shared" si="73"/>
        <v>0</v>
      </c>
      <c r="AI88" s="258">
        <f t="shared" si="73"/>
        <v>0</v>
      </c>
      <c r="AJ88" s="258">
        <f t="shared" si="73"/>
        <v>0</v>
      </c>
      <c r="AK88" s="258">
        <f t="shared" si="73"/>
        <v>0</v>
      </c>
      <c r="AL88" s="258">
        <f t="shared" si="73"/>
        <v>0</v>
      </c>
      <c r="AM88" s="258">
        <f t="shared" si="73"/>
        <v>0</v>
      </c>
      <c r="AN88" s="258">
        <f t="shared" si="73"/>
        <v>0</v>
      </c>
      <c r="AO88" s="258">
        <f t="shared" si="73"/>
        <v>0</v>
      </c>
      <c r="AP88" s="258">
        <f t="shared" si="73"/>
        <v>0</v>
      </c>
      <c r="AQ88" s="258">
        <f t="shared" si="73"/>
        <v>0</v>
      </c>
      <c r="AR88" s="258">
        <f t="shared" si="73"/>
        <v>0</v>
      </c>
      <c r="AS88" s="258">
        <f t="shared" si="73"/>
        <v>0</v>
      </c>
      <c r="AT88" s="258">
        <f t="shared" si="73"/>
        <v>0</v>
      </c>
      <c r="AU88" s="258">
        <f t="shared" si="73"/>
        <v>0</v>
      </c>
      <c r="AV88" s="258">
        <f t="shared" si="73"/>
        <v>0</v>
      </c>
      <c r="AW88" s="258">
        <f t="shared" si="73"/>
        <v>0</v>
      </c>
      <c r="AX88" s="258">
        <f t="shared" si="73"/>
        <v>0</v>
      </c>
      <c r="AY88" s="258">
        <f t="shared" si="73"/>
        <v>0</v>
      </c>
      <c r="AZ88" s="258">
        <f t="shared" si="73"/>
        <v>0</v>
      </c>
      <c r="BA88" s="258">
        <f t="shared" si="73"/>
        <v>0</v>
      </c>
      <c r="BB88" s="258">
        <f t="shared" si="73"/>
        <v>0</v>
      </c>
      <c r="BC88" s="258">
        <f t="shared" si="73"/>
        <v>0</v>
      </c>
      <c r="BD88" s="258">
        <f t="shared" si="73"/>
        <v>0</v>
      </c>
      <c r="BE88" s="258">
        <f t="shared" si="73"/>
        <v>0</v>
      </c>
      <c r="BF88" s="258">
        <f t="shared" si="73"/>
        <v>0</v>
      </c>
      <c r="BG88" s="258">
        <f t="shared" si="73"/>
        <v>0</v>
      </c>
      <c r="BH88" s="258">
        <f t="shared" ref="BH88:CK88" si="74">SUM(BH82:BH86)</f>
        <v>0</v>
      </c>
      <c r="BI88" s="258">
        <f t="shared" si="74"/>
        <v>0</v>
      </c>
      <c r="BJ88" s="258">
        <f t="shared" si="74"/>
        <v>0</v>
      </c>
      <c r="BK88" s="258">
        <f t="shared" si="74"/>
        <v>0</v>
      </c>
      <c r="BL88" s="258">
        <f t="shared" si="74"/>
        <v>0</v>
      </c>
      <c r="BM88" s="258">
        <f t="shared" si="74"/>
        <v>0</v>
      </c>
      <c r="BN88" s="258">
        <f t="shared" si="74"/>
        <v>0</v>
      </c>
      <c r="BO88" s="258">
        <f t="shared" si="74"/>
        <v>0</v>
      </c>
      <c r="BP88" s="258">
        <f t="shared" si="74"/>
        <v>0</v>
      </c>
      <c r="BQ88" s="258">
        <f t="shared" si="74"/>
        <v>0</v>
      </c>
      <c r="BR88" s="258">
        <f t="shared" si="74"/>
        <v>0</v>
      </c>
      <c r="BS88" s="258">
        <f t="shared" si="74"/>
        <v>0</v>
      </c>
      <c r="BT88" s="258">
        <f t="shared" si="74"/>
        <v>0</v>
      </c>
      <c r="BU88" s="258">
        <f t="shared" si="74"/>
        <v>0</v>
      </c>
      <c r="BV88" s="258">
        <f t="shared" si="74"/>
        <v>0</v>
      </c>
      <c r="BW88" s="258">
        <f t="shared" si="74"/>
        <v>0</v>
      </c>
      <c r="BX88" s="258">
        <f t="shared" si="74"/>
        <v>0</v>
      </c>
      <c r="BY88" s="258">
        <f t="shared" si="74"/>
        <v>0</v>
      </c>
      <c r="BZ88" s="258">
        <f t="shared" si="74"/>
        <v>0</v>
      </c>
      <c r="CA88" s="258">
        <f t="shared" si="74"/>
        <v>0</v>
      </c>
      <c r="CB88" s="258">
        <f t="shared" si="74"/>
        <v>0</v>
      </c>
      <c r="CC88" s="258">
        <f t="shared" si="74"/>
        <v>0</v>
      </c>
      <c r="CD88" s="258">
        <f t="shared" si="74"/>
        <v>0</v>
      </c>
      <c r="CE88" s="258">
        <f t="shared" si="74"/>
        <v>0</v>
      </c>
      <c r="CF88" s="258">
        <f t="shared" si="74"/>
        <v>0</v>
      </c>
      <c r="CG88" s="258">
        <f t="shared" si="74"/>
        <v>0</v>
      </c>
      <c r="CH88" s="258">
        <f t="shared" si="74"/>
        <v>0</v>
      </c>
      <c r="CI88" s="258">
        <f t="shared" si="74"/>
        <v>0</v>
      </c>
      <c r="CJ88" s="258">
        <f t="shared" si="74"/>
        <v>0</v>
      </c>
      <c r="CK88" s="258">
        <f t="shared" si="74"/>
        <v>0</v>
      </c>
    </row>
    <row r="89" spans="1:89" ht="5.25" customHeight="1">
      <c r="Q89" s="7"/>
      <c r="R89" s="68"/>
      <c r="S89" s="68"/>
      <c r="T89" s="88">
        <v>26</v>
      </c>
      <c r="V89" s="38"/>
      <c r="W89" s="33"/>
      <c r="X89" s="60"/>
      <c r="Z89" s="1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row>
    <row r="90" spans="1:89">
      <c r="A90" s="260" t="s">
        <v>84</v>
      </c>
      <c r="R90" s="66"/>
      <c r="S90" s="66"/>
      <c r="T90" s="88">
        <v>47</v>
      </c>
      <c r="V90" s="108" t="s">
        <v>1</v>
      </c>
      <c r="W90" s="33"/>
      <c r="X90" s="255">
        <f>SUM(AA90:CK90)</f>
        <v>2728960.9391312907</v>
      </c>
      <c r="Y90" s="27"/>
      <c r="Z90" s="17"/>
      <c r="AA90" s="255">
        <f t="shared" ref="AA90:BG90" si="75">AA78+AA88</f>
        <v>-2490000.0008437503</v>
      </c>
      <c r="AB90" s="255">
        <f t="shared" si="75"/>
        <v>948076.3838595252</v>
      </c>
      <c r="AC90" s="255">
        <f t="shared" si="75"/>
        <v>1007872.4564492663</v>
      </c>
      <c r="AD90" s="255">
        <f t="shared" si="75"/>
        <v>1068842.8447102432</v>
      </c>
      <c r="AE90" s="255">
        <f t="shared" si="75"/>
        <v>1131010.3824613092</v>
      </c>
      <c r="AF90" s="255">
        <f t="shared" si="75"/>
        <v>1063158.8724946966</v>
      </c>
      <c r="AG90" s="255">
        <f t="shared" si="75"/>
        <v>0</v>
      </c>
      <c r="AH90" s="255">
        <f t="shared" si="75"/>
        <v>0</v>
      </c>
      <c r="AI90" s="255">
        <f t="shared" si="75"/>
        <v>0</v>
      </c>
      <c r="AJ90" s="255">
        <f t="shared" si="75"/>
        <v>0</v>
      </c>
      <c r="AK90" s="255">
        <f t="shared" si="75"/>
        <v>0</v>
      </c>
      <c r="AL90" s="255">
        <f t="shared" si="75"/>
        <v>0</v>
      </c>
      <c r="AM90" s="255">
        <f t="shared" si="75"/>
        <v>0</v>
      </c>
      <c r="AN90" s="255">
        <f t="shared" si="75"/>
        <v>0</v>
      </c>
      <c r="AO90" s="255">
        <f t="shared" si="75"/>
        <v>0</v>
      </c>
      <c r="AP90" s="255">
        <f t="shared" si="75"/>
        <v>0</v>
      </c>
      <c r="AQ90" s="255">
        <f t="shared" si="75"/>
        <v>0</v>
      </c>
      <c r="AR90" s="255">
        <f t="shared" si="75"/>
        <v>0</v>
      </c>
      <c r="AS90" s="255">
        <f t="shared" si="75"/>
        <v>0</v>
      </c>
      <c r="AT90" s="255">
        <f t="shared" si="75"/>
        <v>0</v>
      </c>
      <c r="AU90" s="255">
        <f t="shared" si="75"/>
        <v>5.3842086344957352E-10</v>
      </c>
      <c r="AV90" s="255">
        <f t="shared" si="75"/>
        <v>0</v>
      </c>
      <c r="AW90" s="255">
        <f t="shared" si="75"/>
        <v>0</v>
      </c>
      <c r="AX90" s="255">
        <f t="shared" si="75"/>
        <v>0</v>
      </c>
      <c r="AY90" s="255">
        <f t="shared" si="75"/>
        <v>0</v>
      </c>
      <c r="AZ90" s="255">
        <f t="shared" si="75"/>
        <v>0</v>
      </c>
      <c r="BA90" s="255">
        <f t="shared" si="75"/>
        <v>0</v>
      </c>
      <c r="BB90" s="255">
        <f t="shared" si="75"/>
        <v>0</v>
      </c>
      <c r="BC90" s="255">
        <f t="shared" si="75"/>
        <v>0</v>
      </c>
      <c r="BD90" s="255">
        <f t="shared" si="75"/>
        <v>0</v>
      </c>
      <c r="BE90" s="255">
        <f t="shared" si="75"/>
        <v>0</v>
      </c>
      <c r="BF90" s="255">
        <f t="shared" si="75"/>
        <v>0</v>
      </c>
      <c r="BG90" s="255">
        <f t="shared" si="75"/>
        <v>0</v>
      </c>
      <c r="BH90" s="255">
        <f t="shared" ref="BH90:CK90" si="76">BH78+BH88</f>
        <v>0</v>
      </c>
      <c r="BI90" s="255">
        <f t="shared" si="76"/>
        <v>0</v>
      </c>
      <c r="BJ90" s="255">
        <f t="shared" si="76"/>
        <v>0</v>
      </c>
      <c r="BK90" s="255">
        <f t="shared" si="76"/>
        <v>0</v>
      </c>
      <c r="BL90" s="255">
        <f t="shared" si="76"/>
        <v>0</v>
      </c>
      <c r="BM90" s="255">
        <f t="shared" si="76"/>
        <v>0</v>
      </c>
      <c r="BN90" s="255">
        <f t="shared" si="76"/>
        <v>0</v>
      </c>
      <c r="BO90" s="255">
        <f t="shared" si="76"/>
        <v>0</v>
      </c>
      <c r="BP90" s="255">
        <f t="shared" si="76"/>
        <v>0</v>
      </c>
      <c r="BQ90" s="255">
        <f t="shared" si="76"/>
        <v>0</v>
      </c>
      <c r="BR90" s="255">
        <f t="shared" si="76"/>
        <v>0</v>
      </c>
      <c r="BS90" s="255">
        <f t="shared" si="76"/>
        <v>0</v>
      </c>
      <c r="BT90" s="255">
        <f t="shared" si="76"/>
        <v>0</v>
      </c>
      <c r="BU90" s="255">
        <f t="shared" si="76"/>
        <v>0</v>
      </c>
      <c r="BV90" s="255">
        <f t="shared" si="76"/>
        <v>0</v>
      </c>
      <c r="BW90" s="255">
        <f t="shared" si="76"/>
        <v>0</v>
      </c>
      <c r="BX90" s="255">
        <f t="shared" si="76"/>
        <v>0</v>
      </c>
      <c r="BY90" s="255">
        <f t="shared" si="76"/>
        <v>0</v>
      </c>
      <c r="BZ90" s="255">
        <f t="shared" si="76"/>
        <v>0</v>
      </c>
      <c r="CA90" s="255">
        <f t="shared" si="76"/>
        <v>0</v>
      </c>
      <c r="CB90" s="255">
        <f t="shared" si="76"/>
        <v>0</v>
      </c>
      <c r="CC90" s="255">
        <f t="shared" si="76"/>
        <v>0</v>
      </c>
      <c r="CD90" s="255">
        <f t="shared" si="76"/>
        <v>0</v>
      </c>
      <c r="CE90" s="255">
        <f t="shared" si="76"/>
        <v>0</v>
      </c>
      <c r="CF90" s="255">
        <f t="shared" si="76"/>
        <v>0</v>
      </c>
      <c r="CG90" s="255">
        <f t="shared" si="76"/>
        <v>0</v>
      </c>
      <c r="CH90" s="255">
        <f t="shared" si="76"/>
        <v>0</v>
      </c>
      <c r="CI90" s="255">
        <f t="shared" si="76"/>
        <v>0</v>
      </c>
      <c r="CJ90" s="255">
        <f t="shared" si="76"/>
        <v>0</v>
      </c>
      <c r="CK90" s="255">
        <f t="shared" si="76"/>
        <v>0</v>
      </c>
    </row>
    <row r="91" spans="1:89" ht="5.25" customHeight="1">
      <c r="Q91" s="7"/>
      <c r="R91" s="68"/>
      <c r="S91" s="68"/>
      <c r="T91" s="88">
        <v>26</v>
      </c>
      <c r="V91" s="38"/>
      <c r="W91" s="33"/>
      <c r="X91" s="60"/>
      <c r="Z91" s="1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row>
    <row r="92" spans="1:89" s="29" customFormat="1">
      <c r="A92" s="109" t="s">
        <v>85</v>
      </c>
      <c r="Q92" s="6"/>
      <c r="R92" s="66"/>
      <c r="S92" s="66"/>
      <c r="T92" s="88">
        <v>49</v>
      </c>
      <c r="V92" s="13" t="s">
        <v>1</v>
      </c>
      <c r="W92" s="6"/>
      <c r="X92" s="254">
        <f>SUM(AA92:CK92)</f>
        <v>0</v>
      </c>
      <c r="Z92" s="14"/>
      <c r="AA92" s="254">
        <f>IF(AA$16="",0,
IF(AA$16=0,MIN(-RESERVE_OPENING_B,-AA90),
IF(AA$16=YEAR_PROJECTLENGTH_B,-SUM(Z92:$AA92),
IF(AA$16=1,-Z92-RESERVE_OPENING_B,0))))</f>
        <v>-10000</v>
      </c>
      <c r="AB92" s="254">
        <f>IF(AB$16="",0,
IF(AB$16=0,MIN(-RESERVE_OPENING_B,-AB90),
IF(AB$16=YEAR_PROJECTLENGTH_B,-SUM(AA92:$AA92),
IF(AB$16=1,-AA92-RESERVE_OPENING_B,0))))</f>
        <v>0</v>
      </c>
      <c r="AC92" s="254">
        <f>IF(AC$16="",0,
IF(AC$16=0,MIN(-RESERVE_OPENING_B,-AC90),
IF(AC$16=YEAR_PROJECTLENGTH_B,-SUM($AA92:AB92),
IF(AC$16=1,-AB92-RESERVE_OPENING_B,0))))</f>
        <v>0</v>
      </c>
      <c r="AD92" s="254">
        <f>IF(AD$16="",0,
IF(AD$16=0,MIN(-RESERVE_OPENING_B,-AD90),
IF(AD$16=YEAR_PROJECTLENGTH_B,-SUM($AA92:AC92),
IF(AD$16=1,-AC92-RESERVE_OPENING_B,0))))</f>
        <v>0</v>
      </c>
      <c r="AE92" s="254">
        <f>IF(AE$16="",0,
IF(AE$16=0,MIN(-RESERVE_OPENING_B,-AE90),
IF(AE$16=YEAR_PROJECTLENGTH_B,-SUM($AA92:AD92),
IF(AE$16=1,-AD92-RESERVE_OPENING_B,0))))</f>
        <v>0</v>
      </c>
      <c r="AF92" s="254">
        <f>IF(AF$16="",0,
IF(AF$16=0,MIN(-RESERVE_OPENING_B,-AF90),
IF(AF$16=YEAR_PROJECTLENGTH_B,-SUM($AA92:AE92),
IF(AF$16=1,-AE92-RESERVE_OPENING_B,0))))</f>
        <v>10000</v>
      </c>
      <c r="AG92" s="254">
        <f>IF(AG$16="",0,
IF(AG$16=0,MIN(-RESERVE_OPENING_B,-AG90),
IF(AG$16=YEAR_PROJECTLENGTH_B,-SUM($AA92:AF92),
IF(AG$16=1,-AF92-RESERVE_OPENING_B,0))))</f>
        <v>0</v>
      </c>
      <c r="AH92" s="254">
        <f>IF(AH$16="",0,
IF(AH$16=0,MIN(-RESERVE_OPENING_B,-AH90),
IF(AH$16=YEAR_PROJECTLENGTH_B,-SUM($AA92:AG92),
IF(AH$16=1,-AG92-RESERVE_OPENING_B,0))))</f>
        <v>0</v>
      </c>
      <c r="AI92" s="254">
        <f>IF(AI$16="",0,
IF(AI$16=0,MIN(-RESERVE_OPENING_B,-AI90),
IF(AI$16=YEAR_PROJECTLENGTH_B,-SUM($AA92:AH92),
IF(AI$16=1,-AH92-RESERVE_OPENING_B,0))))</f>
        <v>0</v>
      </c>
      <c r="AJ92" s="254">
        <f>IF(AJ$16="",0,
IF(AJ$16=0,MIN(-RESERVE_OPENING_B,-AJ90),
IF(AJ$16=YEAR_PROJECTLENGTH_B,-SUM($AA92:AI92),
IF(AJ$16=1,-AI92-RESERVE_OPENING_B,0))))</f>
        <v>0</v>
      </c>
      <c r="AK92" s="254">
        <f>IF(AK$16="",0,
IF(AK$16=0,MIN(-RESERVE_OPENING_B,-AK90),
IF(AK$16=YEAR_PROJECTLENGTH_B,-SUM($AA92:AJ92),
IF(AK$16=1,-AJ92-RESERVE_OPENING_B,0))))</f>
        <v>0</v>
      </c>
      <c r="AL92" s="254">
        <f>IF(AL$16="",0,
IF(AL$16=0,MIN(-RESERVE_OPENING_B,-AL90),
IF(AL$16=YEAR_PROJECTLENGTH_B,-SUM($AA92:AK92),
IF(AL$16=1,-AK92-RESERVE_OPENING_B,0))))</f>
        <v>0</v>
      </c>
      <c r="AM92" s="254">
        <f>IF(AM$16="",0,
IF(AM$16=0,MIN(-RESERVE_OPENING_B,-AM90),
IF(AM$16=YEAR_PROJECTLENGTH_B,-SUM($AA92:AL92),
IF(AM$16=1,-AL92-RESERVE_OPENING_B,0))))</f>
        <v>0</v>
      </c>
      <c r="AN92" s="254">
        <f>IF(AN$16="",0,
IF(AN$16=0,MIN(-RESERVE_OPENING_B,-AN90),
IF(AN$16=YEAR_PROJECTLENGTH_B,-SUM($AA92:AM92),
IF(AN$16=1,-AM92-RESERVE_OPENING_B,0))))</f>
        <v>0</v>
      </c>
      <c r="AO92" s="254">
        <f>IF(AO$16="",0,
IF(AO$16=0,MIN(-RESERVE_OPENING_B,-AO90),
IF(AO$16=YEAR_PROJECTLENGTH_B,-SUM($AA92:AN92),
IF(AO$16=1,-AN92-RESERVE_OPENING_B,0))))</f>
        <v>0</v>
      </c>
      <c r="AP92" s="254">
        <f>IF(AP$16="",0,
IF(AP$16=0,MIN(-RESERVE_OPENING_B,-AP90),
IF(AP$16=YEAR_PROJECTLENGTH_B,-SUM($AA92:AO92),
IF(AP$16=1,-AO92-RESERVE_OPENING_B,0))))</f>
        <v>0</v>
      </c>
      <c r="AQ92" s="254">
        <f>IF(AQ$16="",0,
IF(AQ$16=0,MIN(-RESERVE_OPENING_B,-AQ90),
IF(AQ$16=YEAR_PROJECTLENGTH_B,-SUM($AA92:AP92),
IF(AQ$16=1,-AP92-RESERVE_OPENING_B,0))))</f>
        <v>0</v>
      </c>
      <c r="AR92" s="254">
        <f>IF(AR$16="",0,
IF(AR$16=0,MIN(-RESERVE_OPENING_B,-AR90),
IF(AR$16=YEAR_PROJECTLENGTH_B,-SUM($AA92:AQ92),
IF(AR$16=1,-AQ92-RESERVE_OPENING_B,0))))</f>
        <v>0</v>
      </c>
      <c r="AS92" s="254">
        <f>IF(AS$16="",0,
IF(AS$16=0,MIN(-RESERVE_OPENING_B,-AS90),
IF(AS$16=YEAR_PROJECTLENGTH_B,-SUM($AA92:AR92),
IF(AS$16=1,-AR92-RESERVE_OPENING_B,0))))</f>
        <v>0</v>
      </c>
      <c r="AT92" s="254">
        <f>IF(AT$16="",0,
IF(AT$16=0,MIN(-RESERVE_OPENING_B,-AT90),
IF(AT$16=YEAR_PROJECTLENGTH_B,-SUM($AA92:AS92),
IF(AT$16=1,-AS92-RESERVE_OPENING_B,0))))</f>
        <v>0</v>
      </c>
      <c r="AU92" s="254">
        <f>IF(AU$16="",0,
IF(AU$16=0,MIN(-RESERVE_OPENING_B,-AU90),
IF(AU$16=YEAR_PROJECTLENGTH_B,-SUM($AA92:AT92),
IF(AU$16=1,-AT92-RESERVE_OPENING_B,0))))</f>
        <v>0</v>
      </c>
      <c r="AV92" s="254">
        <f>IF(AV$16="",0,
IF(AV$16=0,MIN(-RESERVE_OPENING_B,-AV90),
IF(AV$16=YEAR_PROJECTLENGTH_B,-SUM($AA92:AU92),
IF(AV$16=1,-AU92-RESERVE_OPENING_B,0))))</f>
        <v>0</v>
      </c>
      <c r="AW92" s="254">
        <f>IF(AW$16="",0,
IF(AW$16=0,MIN(-RESERVE_OPENING_B,-AW90),
IF(AW$16=YEAR_PROJECTLENGTH_B,-SUM($AA92:AV92),
IF(AW$16=1,-AV92-RESERVE_OPENING_B,0))))</f>
        <v>0</v>
      </c>
      <c r="AX92" s="254">
        <f>IF(AX$16="",0,
IF(AX$16=0,MIN(-RESERVE_OPENING_B,-AX90),
IF(AX$16=YEAR_PROJECTLENGTH_B,-SUM($AA92:AW92),
IF(AX$16=1,-AW92-RESERVE_OPENING_B,0))))</f>
        <v>0</v>
      </c>
      <c r="AY92" s="254">
        <f>IF(AY$16="",0,
IF(AY$16=0,MIN(-RESERVE_OPENING_B,-AY90),
IF(AY$16=YEAR_PROJECTLENGTH_B,-SUM($AA92:AX92),
IF(AY$16=1,-AX92-RESERVE_OPENING_B,0))))</f>
        <v>0</v>
      </c>
      <c r="AZ92" s="254">
        <f>IF(AZ$16="",0,
IF(AZ$16=0,MIN(-RESERVE_OPENING_B,-AZ90),
IF(AZ$16=YEAR_PROJECTLENGTH_B,-SUM($AA92:AY92),
IF(AZ$16=1,-AY92-RESERVE_OPENING_B,0))))</f>
        <v>0</v>
      </c>
      <c r="BA92" s="254">
        <f>IF(BA$16="",0,
IF(BA$16=0,MIN(-RESERVE_OPENING_B,-BA90),
IF(BA$16=YEAR_PROJECTLENGTH_B,-SUM($AA92:AZ92),
IF(BA$16=1,-AZ92-RESERVE_OPENING_B,0))))</f>
        <v>0</v>
      </c>
      <c r="BB92" s="254">
        <f>IF(BB$16="",0,
IF(BB$16=0,MIN(-RESERVE_OPENING_B,-BB90),
IF(BB$16=YEAR_PROJECTLENGTH_B,-SUM($AA92:BA92),
IF(BB$16=1,-BA92-RESERVE_OPENING_B,0))))</f>
        <v>0</v>
      </c>
      <c r="BC92" s="254">
        <f>IF(BC$16="",0,
IF(BC$16=0,MIN(-RESERVE_OPENING_B,-BC90),
IF(BC$16=YEAR_PROJECTLENGTH_B,-SUM($AA92:BB92),
IF(BC$16=1,-BB92-RESERVE_OPENING_B,0))))</f>
        <v>0</v>
      </c>
      <c r="BD92" s="254">
        <f>IF(BD$16="",0,
IF(BD$16=0,MIN(-RESERVE_OPENING_B,-BD90),
IF(BD$16=YEAR_PROJECTLENGTH_B,-SUM($AA92:BC92),
IF(BD$16=1,-BC92-RESERVE_OPENING_B,0))))</f>
        <v>0</v>
      </c>
      <c r="BE92" s="254">
        <f>IF(BE$16="",0,
IF(BE$16=0,MIN(-RESERVE_OPENING_B,-BE90),
IF(BE$16=YEAR_PROJECTLENGTH_B,-SUM($AA92:BD92),
IF(BE$16=1,-BD92-RESERVE_OPENING_B,0))))</f>
        <v>0</v>
      </c>
      <c r="BF92" s="254">
        <f>IF(BF$16="",0,
IF(BF$16=0,MIN(-RESERVE_OPENING_B,-BF90),
IF(BF$16=YEAR_PROJECTLENGTH_B,-SUM($AA92:BE92),
IF(BF$16=1,-BE92-RESERVE_OPENING_B,0))))</f>
        <v>0</v>
      </c>
      <c r="BG92" s="254">
        <f>IF(BG$16="",0,
IF(BG$16=0,MIN(-RESERVE_OPENING_B,-BG90),
IF(BG$16=YEAR_PROJECTLENGTH_B,-SUM($AA92:BF92),
IF(BG$16=1,-BF92-RESERVE_OPENING_B,0))))</f>
        <v>0</v>
      </c>
      <c r="BH92" s="254">
        <f>IF(BH$16="",0,
IF(BH$16=0,MIN(-RESERVE_OPENING_B,-BH90),
IF(BH$16=YEAR_PROJECTLENGTH_B,-SUM($AA92:BG92),
IF(BH$16=1,-BG92-RESERVE_OPENING_B,0))))</f>
        <v>0</v>
      </c>
      <c r="BI92" s="254">
        <f>IF(BI$16="",0,
IF(BI$16=0,MIN(-RESERVE_OPENING_B,-BI90),
IF(BI$16=YEAR_PROJECTLENGTH_B,-SUM($AA92:BH92),
IF(BI$16=1,-BH92-RESERVE_OPENING_B,0))))</f>
        <v>0</v>
      </c>
      <c r="BJ92" s="254">
        <f>IF(BJ$16="",0,
IF(BJ$16=0,MIN(-RESERVE_OPENING_B,-BJ90),
IF(BJ$16=YEAR_PROJECTLENGTH_B,-SUM($AA92:BI92),
IF(BJ$16=1,-BI92-RESERVE_OPENING_B,0))))</f>
        <v>0</v>
      </c>
      <c r="BK92" s="254">
        <f>IF(BK$16="",0,
IF(BK$16=0,MIN(-RESERVE_OPENING_B,-BK90),
IF(BK$16=YEAR_PROJECTLENGTH_B,-SUM($AA92:BJ92),
IF(BK$16=1,-BJ92-RESERVE_OPENING_B,0))))</f>
        <v>0</v>
      </c>
      <c r="BL92" s="254">
        <f>IF(BL$16="",0,
IF(BL$16=0,MIN(-RESERVE_OPENING_B,-BL90),
IF(BL$16=YEAR_PROJECTLENGTH_B,-SUM($AA92:BK92),
IF(BL$16=1,-BK92-RESERVE_OPENING_B,0))))</f>
        <v>0</v>
      </c>
      <c r="BM92" s="254">
        <f>IF(BM$16="",0,
IF(BM$16=0,MIN(-RESERVE_OPENING_B,-BM90),
IF(BM$16=YEAR_PROJECTLENGTH_B,-SUM($AA92:BL92),
IF(BM$16=1,-BL92-RESERVE_OPENING_B,0))))</f>
        <v>0</v>
      </c>
      <c r="BN92" s="254">
        <f>IF(BN$16="",0,
IF(BN$16=0,MIN(-RESERVE_OPENING_B,-BN90),
IF(BN$16=YEAR_PROJECTLENGTH_B,-SUM($AA92:BM92),
IF(BN$16=1,-BM92-RESERVE_OPENING_B,0))))</f>
        <v>0</v>
      </c>
      <c r="BO92" s="254">
        <f>IF(BO$16="",0,
IF(BO$16=0,MIN(-RESERVE_OPENING_B,-BO90),
IF(BO$16=YEAR_PROJECTLENGTH_B,-SUM($AA92:BN92),
IF(BO$16=1,-BN92-RESERVE_OPENING_B,0))))</f>
        <v>0</v>
      </c>
      <c r="BP92" s="254">
        <f>IF(BP$16="",0,
IF(BP$16=0,MIN(-RESERVE_OPENING_B,-BP90),
IF(BP$16=YEAR_PROJECTLENGTH_B,-SUM($AA92:BO92),
IF(BP$16=1,-BO92-RESERVE_OPENING_B,0))))</f>
        <v>0</v>
      </c>
      <c r="BQ92" s="254">
        <f>IF(BQ$16="",0,
IF(BQ$16=0,MIN(-RESERVE_OPENING_B,-BQ90),
IF(BQ$16=YEAR_PROJECTLENGTH_B,-SUM($AA92:BP92),
IF(BQ$16=1,-BP92-RESERVE_OPENING_B,0))))</f>
        <v>0</v>
      </c>
      <c r="BR92" s="254">
        <f>IF(BR$16="",0,
IF(BR$16=0,MIN(-RESERVE_OPENING_B,-BR90),
IF(BR$16=YEAR_PROJECTLENGTH_B,-SUM($AA92:BQ92),
IF(BR$16=1,-BQ92-RESERVE_OPENING_B,0))))</f>
        <v>0</v>
      </c>
      <c r="BS92" s="254">
        <f>IF(BS$16="",0,
IF(BS$16=0,MIN(-RESERVE_OPENING_B,-BS90),
IF(BS$16=YEAR_PROJECTLENGTH_B,-SUM($AA92:BR92),
IF(BS$16=1,-BR92-RESERVE_OPENING_B,0))))</f>
        <v>0</v>
      </c>
      <c r="BT92" s="254">
        <f>IF(BT$16="",0,
IF(BT$16=0,MIN(-RESERVE_OPENING_B,-BT90),
IF(BT$16=YEAR_PROJECTLENGTH_B,-SUM($AA92:BS92),
IF(BT$16=1,-BS92-RESERVE_OPENING_B,0))))</f>
        <v>0</v>
      </c>
      <c r="BU92" s="254">
        <f>IF(BU$16="",0,
IF(BU$16=0,MIN(-RESERVE_OPENING_B,-BU90),
IF(BU$16=YEAR_PROJECTLENGTH_B,-SUM($AA92:BT92),
IF(BU$16=1,-BT92-RESERVE_OPENING_B,0))))</f>
        <v>0</v>
      </c>
      <c r="BV92" s="254">
        <f>IF(BV$16="",0,
IF(BV$16=0,MIN(-RESERVE_OPENING_B,-BV90),
IF(BV$16=YEAR_PROJECTLENGTH_B,-SUM($AA92:BU92),
IF(BV$16=1,-BU92-RESERVE_OPENING_B,0))))</f>
        <v>0</v>
      </c>
      <c r="BW92" s="254">
        <f>IF(BW$16="",0,
IF(BW$16=0,MIN(-RESERVE_OPENING_B,-BW90),
IF(BW$16=YEAR_PROJECTLENGTH_B,-SUM($AA92:BV92),
IF(BW$16=1,-BV92-RESERVE_OPENING_B,0))))</f>
        <v>0</v>
      </c>
      <c r="BX92" s="254">
        <f>IF(BX$16="",0,
IF(BX$16=0,MIN(-RESERVE_OPENING_B,-BX90),
IF(BX$16=YEAR_PROJECTLENGTH_B,-SUM($AA92:BW92),
IF(BX$16=1,-BW92-RESERVE_OPENING_B,0))))</f>
        <v>0</v>
      </c>
      <c r="BY92" s="254">
        <f>IF(BY$16="",0,
IF(BY$16=0,MIN(-RESERVE_OPENING_B,-BY90),
IF(BY$16=YEAR_PROJECTLENGTH_B,-SUM($AA92:BX92),
IF(BY$16=1,-BX92-RESERVE_OPENING_B,0))))</f>
        <v>0</v>
      </c>
      <c r="BZ92" s="254">
        <f>IF(BZ$16="",0,
IF(BZ$16=0,MIN(-RESERVE_OPENING_B,-BZ90),
IF(BZ$16=YEAR_PROJECTLENGTH_B,-SUM($AA92:BY92),
IF(BZ$16=1,-BY92-RESERVE_OPENING_B,0))))</f>
        <v>0</v>
      </c>
      <c r="CA92" s="254">
        <f>IF(CA$16="",0,
IF(CA$16=0,MIN(-RESERVE_OPENING_B,-CA90),
IF(CA$16=YEAR_PROJECTLENGTH_B,-SUM($AA92:BZ92),
IF(CA$16=1,-BZ92-RESERVE_OPENING_B,0))))</f>
        <v>0</v>
      </c>
      <c r="CB92" s="254">
        <f>IF(CB$16="",0,
IF(CB$16=0,MIN(-RESERVE_OPENING_B,-CB90),
IF(CB$16=YEAR_PROJECTLENGTH_B,-SUM($AA92:CA92),
IF(CB$16=1,-CA92-RESERVE_OPENING_B,0))))</f>
        <v>0</v>
      </c>
      <c r="CC92" s="254">
        <f>IF(CC$16="",0,
IF(CC$16=0,MIN(-RESERVE_OPENING_B,-CC90),
IF(CC$16=YEAR_PROJECTLENGTH_B,-SUM($AA92:CB92),
IF(CC$16=1,-CB92-RESERVE_OPENING_B,0))))</f>
        <v>0</v>
      </c>
      <c r="CD92" s="254">
        <f>IF(CD$16="",0,
IF(CD$16=0,MIN(-RESERVE_OPENING_B,-CD90),
IF(CD$16=YEAR_PROJECTLENGTH_B,-SUM($AA92:CC92),
IF(CD$16=1,-CC92-RESERVE_OPENING_B,0))))</f>
        <v>0</v>
      </c>
      <c r="CE92" s="254">
        <f>IF(CE$16="",0,
IF(CE$16=0,MIN(-RESERVE_OPENING_B,-CE90),
IF(CE$16=YEAR_PROJECTLENGTH_B,-SUM($AA92:CD92),
IF(CE$16=1,-CD92-RESERVE_OPENING_B,0))))</f>
        <v>0</v>
      </c>
      <c r="CF92" s="254">
        <f>IF(CF$16="",0,
IF(CF$16=0,MIN(-RESERVE_OPENING_B,-CF90),
IF(CF$16=YEAR_PROJECTLENGTH_B,-SUM($AA92:CE92),
IF(CF$16=1,-CE92-RESERVE_OPENING_B,0))))</f>
        <v>0</v>
      </c>
      <c r="CG92" s="254">
        <f>IF(CG$16="",0,
IF(CG$16=0,MIN(-RESERVE_OPENING_B,-CG90),
IF(CG$16=YEAR_PROJECTLENGTH_B,-SUM($AA92:CF92),
IF(CG$16=1,-CF92-RESERVE_OPENING_B,0))))</f>
        <v>0</v>
      </c>
      <c r="CH92" s="254">
        <f>IF(CH$16="",0,
IF(CH$16=0,MIN(-RESERVE_OPENING_B,-CH90),
IF(CH$16=YEAR_PROJECTLENGTH_B,-SUM($AA92:CG92),
IF(CH$16=1,-CG92-RESERVE_OPENING_B,0))))</f>
        <v>0</v>
      </c>
      <c r="CI92" s="254">
        <f>IF(CI$16="",0,
IF(CI$16=0,MIN(-RESERVE_OPENING_B,-CI90),
IF(CI$16=YEAR_PROJECTLENGTH_B,-SUM($AA92:CH92),
IF(CI$16=1,-CH92-RESERVE_OPENING_B,0))))</f>
        <v>0</v>
      </c>
      <c r="CJ92" s="254">
        <f>IF(CJ$16="",0,
IF(CJ$16=0,MIN(-RESERVE_OPENING_B,-CJ90),
IF(CJ$16=YEAR_PROJECTLENGTH_B,-SUM($AA92:CI92),
IF(CJ$16=1,-CI92-RESERVE_OPENING_B,0))))</f>
        <v>0</v>
      </c>
      <c r="CK92" s="254">
        <f>IF(CK$16="",0,
IF(CK$16=0,MIN(-RESERVE_OPENING_B,-CK90),
IF(CK$16=YEAR_PROJECTLENGTH_B,-SUM($AA92:CJ92),
IF(CK$16=1,-CJ92-RESERVE_OPENING_B,0))))</f>
        <v>0</v>
      </c>
    </row>
    <row r="93" spans="1:89" ht="5.25" customHeight="1">
      <c r="Q93" s="7"/>
      <c r="R93" s="68"/>
      <c r="S93" s="68"/>
      <c r="T93" s="88">
        <v>26</v>
      </c>
      <c r="V93" s="38"/>
      <c r="W93" s="33"/>
      <c r="X93" s="60"/>
      <c r="Z93" s="1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row>
    <row r="94" spans="1:89" s="29" customFormat="1">
      <c r="A94" s="259" t="s">
        <v>66</v>
      </c>
      <c r="R94" s="91"/>
      <c r="S94" s="91"/>
      <c r="T94" s="88">
        <v>51</v>
      </c>
      <c r="V94" s="70" t="s">
        <v>1</v>
      </c>
      <c r="X94" s="255">
        <f>SUM(AA94:CK94)</f>
        <v>2728960.9391312907</v>
      </c>
      <c r="Y94" s="33"/>
      <c r="Z94" s="20"/>
      <c r="AA94" s="255">
        <f>SUM(AA90:AA92)</f>
        <v>-2500000.0008437503</v>
      </c>
      <c r="AB94" s="255">
        <f t="shared" ref="AB94:BG94" si="77">SUM(AB90:AB92)</f>
        <v>948076.3838595252</v>
      </c>
      <c r="AC94" s="255">
        <f t="shared" si="77"/>
        <v>1007872.4564492663</v>
      </c>
      <c r="AD94" s="255">
        <f t="shared" si="77"/>
        <v>1068842.8447102432</v>
      </c>
      <c r="AE94" s="255">
        <f t="shared" si="77"/>
        <v>1131010.3824613092</v>
      </c>
      <c r="AF94" s="255">
        <f t="shared" si="77"/>
        <v>1073158.8724946966</v>
      </c>
      <c r="AG94" s="255">
        <f t="shared" si="77"/>
        <v>0</v>
      </c>
      <c r="AH94" s="255">
        <f t="shared" si="77"/>
        <v>0</v>
      </c>
      <c r="AI94" s="255">
        <f t="shared" si="77"/>
        <v>0</v>
      </c>
      <c r="AJ94" s="255">
        <f t="shared" si="77"/>
        <v>0</v>
      </c>
      <c r="AK94" s="255">
        <f t="shared" si="77"/>
        <v>0</v>
      </c>
      <c r="AL94" s="255">
        <f t="shared" si="77"/>
        <v>0</v>
      </c>
      <c r="AM94" s="255">
        <f t="shared" si="77"/>
        <v>0</v>
      </c>
      <c r="AN94" s="255">
        <f t="shared" si="77"/>
        <v>0</v>
      </c>
      <c r="AO94" s="255">
        <f t="shared" si="77"/>
        <v>0</v>
      </c>
      <c r="AP94" s="255">
        <f t="shared" si="77"/>
        <v>0</v>
      </c>
      <c r="AQ94" s="255">
        <f t="shared" si="77"/>
        <v>0</v>
      </c>
      <c r="AR94" s="255">
        <f t="shared" si="77"/>
        <v>0</v>
      </c>
      <c r="AS94" s="255">
        <f t="shared" si="77"/>
        <v>0</v>
      </c>
      <c r="AT94" s="255">
        <f t="shared" si="77"/>
        <v>0</v>
      </c>
      <c r="AU94" s="255">
        <f t="shared" si="77"/>
        <v>5.3842086344957352E-10</v>
      </c>
      <c r="AV94" s="255">
        <f t="shared" si="77"/>
        <v>0</v>
      </c>
      <c r="AW94" s="255">
        <f t="shared" si="77"/>
        <v>0</v>
      </c>
      <c r="AX94" s="255">
        <f t="shared" si="77"/>
        <v>0</v>
      </c>
      <c r="AY94" s="255">
        <f t="shared" si="77"/>
        <v>0</v>
      </c>
      <c r="AZ94" s="255">
        <f t="shared" si="77"/>
        <v>0</v>
      </c>
      <c r="BA94" s="255">
        <f t="shared" si="77"/>
        <v>0</v>
      </c>
      <c r="BB94" s="255">
        <f t="shared" si="77"/>
        <v>0</v>
      </c>
      <c r="BC94" s="255">
        <f t="shared" si="77"/>
        <v>0</v>
      </c>
      <c r="BD94" s="255">
        <f t="shared" si="77"/>
        <v>0</v>
      </c>
      <c r="BE94" s="255">
        <f t="shared" si="77"/>
        <v>0</v>
      </c>
      <c r="BF94" s="255">
        <f t="shared" si="77"/>
        <v>0</v>
      </c>
      <c r="BG94" s="255">
        <f t="shared" si="77"/>
        <v>0</v>
      </c>
      <c r="BH94" s="255">
        <f t="shared" ref="BH94:CK94" si="78">SUM(BH90:BH92)</f>
        <v>0</v>
      </c>
      <c r="BI94" s="255">
        <f t="shared" si="78"/>
        <v>0</v>
      </c>
      <c r="BJ94" s="255">
        <f t="shared" si="78"/>
        <v>0</v>
      </c>
      <c r="BK94" s="255">
        <f t="shared" si="78"/>
        <v>0</v>
      </c>
      <c r="BL94" s="255">
        <f t="shared" si="78"/>
        <v>0</v>
      </c>
      <c r="BM94" s="255">
        <f t="shared" si="78"/>
        <v>0</v>
      </c>
      <c r="BN94" s="255">
        <f t="shared" si="78"/>
        <v>0</v>
      </c>
      <c r="BO94" s="255">
        <f t="shared" si="78"/>
        <v>0</v>
      </c>
      <c r="BP94" s="255">
        <f t="shared" si="78"/>
        <v>0</v>
      </c>
      <c r="BQ94" s="255">
        <f t="shared" si="78"/>
        <v>0</v>
      </c>
      <c r="BR94" s="255">
        <f t="shared" si="78"/>
        <v>0</v>
      </c>
      <c r="BS94" s="255">
        <f t="shared" si="78"/>
        <v>0</v>
      </c>
      <c r="BT94" s="255">
        <f t="shared" si="78"/>
        <v>0</v>
      </c>
      <c r="BU94" s="255">
        <f t="shared" si="78"/>
        <v>0</v>
      </c>
      <c r="BV94" s="255">
        <f t="shared" si="78"/>
        <v>0</v>
      </c>
      <c r="BW94" s="255">
        <f t="shared" si="78"/>
        <v>0</v>
      </c>
      <c r="BX94" s="255">
        <f t="shared" si="78"/>
        <v>0</v>
      </c>
      <c r="BY94" s="255">
        <f t="shared" si="78"/>
        <v>0</v>
      </c>
      <c r="BZ94" s="255">
        <f t="shared" si="78"/>
        <v>0</v>
      </c>
      <c r="CA94" s="255">
        <f t="shared" si="78"/>
        <v>0</v>
      </c>
      <c r="CB94" s="255">
        <f t="shared" si="78"/>
        <v>0</v>
      </c>
      <c r="CC94" s="255">
        <f t="shared" si="78"/>
        <v>0</v>
      </c>
      <c r="CD94" s="255">
        <f t="shared" si="78"/>
        <v>0</v>
      </c>
      <c r="CE94" s="255">
        <f t="shared" si="78"/>
        <v>0</v>
      </c>
      <c r="CF94" s="255">
        <f t="shared" si="78"/>
        <v>0</v>
      </c>
      <c r="CG94" s="255">
        <f t="shared" si="78"/>
        <v>0</v>
      </c>
      <c r="CH94" s="255">
        <f t="shared" si="78"/>
        <v>0</v>
      </c>
      <c r="CI94" s="255">
        <f t="shared" si="78"/>
        <v>0</v>
      </c>
      <c r="CJ94" s="255">
        <f t="shared" si="78"/>
        <v>0</v>
      </c>
      <c r="CK94" s="255">
        <f t="shared" si="78"/>
        <v>0</v>
      </c>
    </row>
    <row r="95" spans="1:89">
      <c r="A95" s="259" t="s">
        <v>139</v>
      </c>
      <c r="B95" s="29"/>
      <c r="C95" s="29"/>
      <c r="D95" s="29"/>
      <c r="E95" s="29"/>
      <c r="F95" s="29"/>
      <c r="G95" s="29"/>
      <c r="H95" s="29"/>
      <c r="I95" s="29"/>
      <c r="J95" s="29"/>
      <c r="K95" s="29"/>
      <c r="L95" s="29"/>
      <c r="M95" s="29"/>
      <c r="N95" s="29"/>
      <c r="O95" s="29"/>
      <c r="P95" s="29"/>
      <c r="Q95" s="29"/>
      <c r="R95" s="91"/>
      <c r="S95" s="91"/>
      <c r="T95" s="88"/>
      <c r="U95" s="29"/>
      <c r="V95" s="70" t="s">
        <v>1</v>
      </c>
      <c r="X95" s="255">
        <f>SUM(AA95:CK95)</f>
        <v>2728960.9391312907</v>
      </c>
      <c r="Z95" s="14"/>
      <c r="AA95" s="255">
        <f>IF(AA$19=HLOOKUP(YEAR_FUNDLENGTH,FUND_DATES,4,FALSE),XNPV(DISCOUNTRATE_B,AA$94:$CK$94,AA$18:$CK$18),
IF(AA19&gt;HLOOKUP(YEAR_FUNDLENGTH,FUND_DATES,4,FALSE),0,AA$94))</f>
        <v>-2500000.0008437503</v>
      </c>
      <c r="AB95" s="255">
        <f>IF(AB$19=HLOOKUP(YEAR_FUNDLENGTH,FUND_DATES,4,FALSE),XNPV(DISCOUNTRATE_B,AB$94:$CK$94,AB$18:$CK$18),
IF(AB19&gt;HLOOKUP(YEAR_FUNDLENGTH,FUND_DATES,4,FALSE),0,AB$94))</f>
        <v>948076.3838595252</v>
      </c>
      <c r="AC95" s="255">
        <f>IF(AC$19=HLOOKUP(YEAR_FUNDLENGTH,FUND_DATES,4,FALSE),XNPV(DISCOUNTRATE_B,AC$94:$CK$94,AC$18:$CK$18),
IF(AC19&gt;HLOOKUP(YEAR_FUNDLENGTH,FUND_DATES,4,FALSE),0,AC$94))</f>
        <v>1007872.4564492663</v>
      </c>
      <c r="AD95" s="255">
        <f>IF(AD$19=HLOOKUP(YEAR_FUNDLENGTH,FUND_DATES,4,FALSE),XNPV(DISCOUNTRATE_B,AD$94:$CK$94,AD$18:$CK$18),
IF(AD19&gt;HLOOKUP(YEAR_FUNDLENGTH,FUND_DATES,4,FALSE),0,AD$94))</f>
        <v>1068842.8447102432</v>
      </c>
      <c r="AE95" s="255">
        <f>IF(AE$19=HLOOKUP(YEAR_FUNDLENGTH,FUND_DATES,4,FALSE),XNPV(DISCOUNTRATE_B,AE$94:$CK$94,AE$18:$CK$18),
IF(AE19&gt;HLOOKUP(YEAR_FUNDLENGTH,FUND_DATES,4,FALSE),0,AE$94))</f>
        <v>1131010.3824613092</v>
      </c>
      <c r="AF95" s="255">
        <f>IF(AF$19=HLOOKUP(YEAR_FUNDLENGTH,FUND_DATES,4,FALSE),XNPV(DISCOUNTRATE_B,AF$94:$CK$94,AF$18:$CK$18),
IF(AF19&gt;HLOOKUP(YEAR_FUNDLENGTH,FUND_DATES,4,FALSE),0,AF$94))</f>
        <v>1073158.8724946969</v>
      </c>
      <c r="AG95" s="255">
        <f>IF(AG$19=HLOOKUP(YEAR_FUNDLENGTH,FUND_DATES,4,FALSE),XNPV(DISCOUNTRATE_B,AG$94:$CK$94,AG$18:$CK$18),
IF(AG19&gt;HLOOKUP(YEAR_FUNDLENGTH,FUND_DATES,4,FALSE),0,AG$94))</f>
        <v>0</v>
      </c>
      <c r="AH95" s="255">
        <f>IF(AH$19=HLOOKUP(YEAR_FUNDLENGTH,FUND_DATES,4,FALSE),XNPV(DISCOUNTRATE_B,AH$94:$CK$94,AH$18:$CK$18),
IF(AH19&gt;HLOOKUP(YEAR_FUNDLENGTH,FUND_DATES,4,FALSE),0,AH$94))</f>
        <v>0</v>
      </c>
      <c r="AI95" s="255">
        <f>IF(AI$19=HLOOKUP(YEAR_FUNDLENGTH,FUND_DATES,4,FALSE),XNPV(DISCOUNTRATE_B,AI$94:$CK$94,AI$18:$CK$18),
IF(AI19&gt;HLOOKUP(YEAR_FUNDLENGTH,FUND_DATES,4,FALSE),0,AI$94))</f>
        <v>0</v>
      </c>
      <c r="AJ95" s="255">
        <f>IF(AJ$19=HLOOKUP(YEAR_FUNDLENGTH,FUND_DATES,4,FALSE),XNPV(DISCOUNTRATE_B,AJ$94:$CK$94,AJ$18:$CK$18),
IF(AJ19&gt;HLOOKUP(YEAR_FUNDLENGTH,FUND_DATES,4,FALSE),0,AJ$94))</f>
        <v>0</v>
      </c>
      <c r="AK95" s="255">
        <f>IF(AK$19=HLOOKUP(YEAR_FUNDLENGTH,FUND_DATES,4,FALSE),XNPV(DISCOUNTRATE_B,AK$94:$CK$94,AK$18:$CK$18),
IF(AK19&gt;HLOOKUP(YEAR_FUNDLENGTH,FUND_DATES,4,FALSE),0,AK$94))</f>
        <v>0</v>
      </c>
      <c r="AL95" s="255">
        <f>IF(AL$19=HLOOKUP(YEAR_FUNDLENGTH,FUND_DATES,4,FALSE),XNPV(DISCOUNTRATE_B,AL$94:$CK$94,AL$18:$CK$18),
IF(AL19&gt;HLOOKUP(YEAR_FUNDLENGTH,FUND_DATES,4,FALSE),0,AL$94))</f>
        <v>0</v>
      </c>
      <c r="AM95" s="255">
        <f>IF(AM$19=HLOOKUP(YEAR_FUNDLENGTH,FUND_DATES,4,FALSE),XNPV(DISCOUNTRATE_B,AM$94:$CK$94,AM$18:$CK$18),
IF(AM19&gt;HLOOKUP(YEAR_FUNDLENGTH,FUND_DATES,4,FALSE),0,AM$94))</f>
        <v>0</v>
      </c>
      <c r="AN95" s="255">
        <f>IF(AN$19=HLOOKUP(YEAR_FUNDLENGTH,FUND_DATES,4,FALSE),XNPV(DISCOUNTRATE_B,AN$94:$CK$94,AN$18:$CK$18),
IF(AN19&gt;HLOOKUP(YEAR_FUNDLENGTH,FUND_DATES,4,FALSE),0,AN$94))</f>
        <v>0</v>
      </c>
      <c r="AO95" s="255">
        <f>IF(AO$19=HLOOKUP(YEAR_FUNDLENGTH,FUND_DATES,4,FALSE),XNPV(DISCOUNTRATE_B,AO$94:$CK$94,AO$18:$CK$18),
IF(AO19&gt;HLOOKUP(YEAR_FUNDLENGTH,FUND_DATES,4,FALSE),0,AO$94))</f>
        <v>0</v>
      </c>
      <c r="AP95" s="255">
        <f>IF(AP$19=HLOOKUP(YEAR_FUNDLENGTH,FUND_DATES,4,FALSE),XNPV(DISCOUNTRATE_B,AP$94:$CK$94,AP$18:$CK$18),
IF(AP19&gt;HLOOKUP(YEAR_FUNDLENGTH,FUND_DATES,4,FALSE),0,AP$94))</f>
        <v>0</v>
      </c>
      <c r="AQ95" s="255">
        <f>IF(AQ$19=HLOOKUP(YEAR_FUNDLENGTH,FUND_DATES,4,FALSE),XNPV(DISCOUNTRATE_B,AQ$94:$CK$94,AQ$18:$CK$18),
IF(AQ19&gt;HLOOKUP(YEAR_FUNDLENGTH,FUND_DATES,4,FALSE),0,AQ$94))</f>
        <v>0</v>
      </c>
      <c r="AR95" s="255">
        <f>IF(AR$19=HLOOKUP(YEAR_FUNDLENGTH,FUND_DATES,4,FALSE),XNPV(DISCOUNTRATE_B,AR$94:$CK$94,AR$18:$CK$18),
IF(AR19&gt;HLOOKUP(YEAR_FUNDLENGTH,FUND_DATES,4,FALSE),0,AR$94))</f>
        <v>0</v>
      </c>
      <c r="AS95" s="255">
        <f>IF(AS$19=HLOOKUP(YEAR_FUNDLENGTH,FUND_DATES,4,FALSE),XNPV(DISCOUNTRATE_B,AS$94:$CK$94,AS$18:$CK$18),
IF(AS19&gt;HLOOKUP(YEAR_FUNDLENGTH,FUND_DATES,4,FALSE),0,AS$94))</f>
        <v>0</v>
      </c>
      <c r="AT95" s="255">
        <f>IF(AT$19=HLOOKUP(YEAR_FUNDLENGTH,FUND_DATES,4,FALSE),XNPV(DISCOUNTRATE_B,AT$94:$CK$94,AT$18:$CK$18),
IF(AT19&gt;HLOOKUP(YEAR_FUNDLENGTH,FUND_DATES,4,FALSE),0,AT$94))</f>
        <v>0</v>
      </c>
      <c r="AU95" s="255">
        <f>IF(AU$19=HLOOKUP(YEAR_FUNDLENGTH,FUND_DATES,4,FALSE),XNPV(DISCOUNTRATE_B,AU$94:$CK$94,AU$18:$CK$18),
IF(AU19&gt;HLOOKUP(YEAR_FUNDLENGTH,FUND_DATES,4,FALSE),0,AU$94))</f>
        <v>0</v>
      </c>
      <c r="AV95" s="255">
        <f>IF(AV$19=HLOOKUP(YEAR_FUNDLENGTH,FUND_DATES,4,FALSE),XNPV(DISCOUNTRATE_B,AV$94:$CK$94,AV$18:$CK$18),
IF(AV19&gt;HLOOKUP(YEAR_FUNDLENGTH,FUND_DATES,4,FALSE),0,AV$94))</f>
        <v>0</v>
      </c>
      <c r="AW95" s="255">
        <f>IF(AW$19=HLOOKUP(YEAR_FUNDLENGTH,FUND_DATES,4,FALSE),XNPV(DISCOUNTRATE_B,AW$94:$CK$94,AW$18:$CK$18),
IF(AW19&gt;HLOOKUP(YEAR_FUNDLENGTH,FUND_DATES,4,FALSE),0,AW$94))</f>
        <v>0</v>
      </c>
      <c r="AX95" s="255">
        <f>IF(AX$19=HLOOKUP(YEAR_FUNDLENGTH,FUND_DATES,4,FALSE),XNPV(DISCOUNTRATE_B,AX$94:$CK$94,AX$18:$CK$18),
IF(AX19&gt;HLOOKUP(YEAR_FUNDLENGTH,FUND_DATES,4,FALSE),0,AX$94))</f>
        <v>0</v>
      </c>
      <c r="AY95" s="255">
        <f>IF(AY$19=HLOOKUP(YEAR_FUNDLENGTH,FUND_DATES,4,FALSE),XNPV(DISCOUNTRATE_B,AY$94:$CK$94,AY$18:$CK$18),
IF(AY19&gt;HLOOKUP(YEAR_FUNDLENGTH,FUND_DATES,4,FALSE),0,AY$94))</f>
        <v>0</v>
      </c>
      <c r="AZ95" s="255">
        <f>IF(AZ$19=HLOOKUP(YEAR_FUNDLENGTH,FUND_DATES,4,FALSE),XNPV(DISCOUNTRATE_B,AZ$94:$CK$94,AZ$18:$CK$18),
IF(AZ19&gt;HLOOKUP(YEAR_FUNDLENGTH,FUND_DATES,4,FALSE),0,AZ$94))</f>
        <v>0</v>
      </c>
      <c r="BA95" s="255">
        <f>IF(BA$19=HLOOKUP(YEAR_FUNDLENGTH,FUND_DATES,4,FALSE),XNPV(DISCOUNTRATE_B,BA$94:$CK$94,BA$18:$CK$18),
IF(BA19&gt;HLOOKUP(YEAR_FUNDLENGTH,FUND_DATES,4,FALSE),0,BA$94))</f>
        <v>0</v>
      </c>
      <c r="BB95" s="255">
        <f>IF(BB$19=HLOOKUP(YEAR_FUNDLENGTH,FUND_DATES,4,FALSE),XNPV(DISCOUNTRATE_B,BB$94:$CK$94,BB$18:$CK$18),
IF(BB19&gt;HLOOKUP(YEAR_FUNDLENGTH,FUND_DATES,4,FALSE),0,BB$94))</f>
        <v>0</v>
      </c>
      <c r="BC95" s="255">
        <f>IF(BC$19=HLOOKUP(YEAR_FUNDLENGTH,FUND_DATES,4,FALSE),XNPV(DISCOUNTRATE_B,BC$94:$CK$94,BC$18:$CK$18),
IF(BC19&gt;HLOOKUP(YEAR_FUNDLENGTH,FUND_DATES,4,FALSE),0,BC$94))</f>
        <v>0</v>
      </c>
      <c r="BD95" s="255">
        <f>IF(BD$19=HLOOKUP(YEAR_FUNDLENGTH,FUND_DATES,4,FALSE),XNPV(DISCOUNTRATE_B,BD$94:$CK$94,BD$18:$CK$18),
IF(BD19&gt;HLOOKUP(YEAR_FUNDLENGTH,FUND_DATES,4,FALSE),0,BD$94))</f>
        <v>0</v>
      </c>
      <c r="BE95" s="255">
        <f>IF(BE$19=HLOOKUP(YEAR_FUNDLENGTH,FUND_DATES,4,FALSE),XNPV(DISCOUNTRATE_B,BE$94:$CK$94,BE$18:$CK$18),
IF(BE19&gt;HLOOKUP(YEAR_FUNDLENGTH,FUND_DATES,4,FALSE),0,BE$94))</f>
        <v>0</v>
      </c>
      <c r="BF95" s="255">
        <f>IF(BF$19=HLOOKUP(YEAR_FUNDLENGTH,FUND_DATES,4,FALSE),XNPV(DISCOUNTRATE_B,BF$94:$CK$94,BF$18:$CK$18),
IF(BF19&gt;HLOOKUP(YEAR_FUNDLENGTH,FUND_DATES,4,FALSE),0,BF$94))</f>
        <v>0</v>
      </c>
      <c r="BG95" s="255">
        <f>IF(BG$19=HLOOKUP(YEAR_FUNDLENGTH,FUND_DATES,4,FALSE),XNPV(DISCOUNTRATE_B,BG$94:$CK$94,BG$18:$CK$18),
IF(BG19&gt;HLOOKUP(YEAR_FUNDLENGTH,FUND_DATES,4,FALSE),0,BG$94))</f>
        <v>0</v>
      </c>
      <c r="BH95" s="255">
        <f>IF(BH$19=HLOOKUP(YEAR_FUNDLENGTH,FUND_DATES,4,FALSE),XNPV(DISCOUNTRATE_B,BH$94:$CK$94,BH$18:$CK$18),
IF(BH19&gt;HLOOKUP(YEAR_FUNDLENGTH,FUND_DATES,4,FALSE),0,BH$94))</f>
        <v>0</v>
      </c>
      <c r="BI95" s="255">
        <f>IF(BI$19=HLOOKUP(YEAR_FUNDLENGTH,FUND_DATES,4,FALSE),XNPV(DISCOUNTRATE_B,BI$94:$CK$94,BI$18:$CK$18),
IF(BI19&gt;HLOOKUP(YEAR_FUNDLENGTH,FUND_DATES,4,FALSE),0,BI$94))</f>
        <v>0</v>
      </c>
      <c r="BJ95" s="255">
        <f>IF(BJ$19=HLOOKUP(YEAR_FUNDLENGTH,FUND_DATES,4,FALSE),XNPV(DISCOUNTRATE_B,BJ$94:$CK$94,BJ$18:$CK$18),
IF(BJ19&gt;HLOOKUP(YEAR_FUNDLENGTH,FUND_DATES,4,FALSE),0,BJ$94))</f>
        <v>0</v>
      </c>
      <c r="BK95" s="255">
        <f>IF(BK$19=HLOOKUP(YEAR_FUNDLENGTH,FUND_DATES,4,FALSE),XNPV(DISCOUNTRATE_B,BK$94:$CK$94,BK$18:$CK$18),
IF(BK19&gt;HLOOKUP(YEAR_FUNDLENGTH,FUND_DATES,4,FALSE),0,BK$94))</f>
        <v>0</v>
      </c>
      <c r="BL95" s="255">
        <f>IF(BL$19=HLOOKUP(YEAR_FUNDLENGTH,FUND_DATES,4,FALSE),XNPV(DISCOUNTRATE_B,BL$94:$CK$94,BL$18:$CK$18),
IF(BL19&gt;HLOOKUP(YEAR_FUNDLENGTH,FUND_DATES,4,FALSE),0,BL$94))</f>
        <v>0</v>
      </c>
      <c r="BM95" s="255">
        <f>IF(BM$19=HLOOKUP(YEAR_FUNDLENGTH,FUND_DATES,4,FALSE),XNPV(DISCOUNTRATE_B,BM$94:$CK$94,BM$18:$CK$18),
IF(BM19&gt;HLOOKUP(YEAR_FUNDLENGTH,FUND_DATES,4,FALSE),0,BM$94))</f>
        <v>0</v>
      </c>
      <c r="BN95" s="255">
        <f>IF(BN$19=HLOOKUP(YEAR_FUNDLENGTH,FUND_DATES,4,FALSE),XNPV(DISCOUNTRATE_B,BN$94:$CK$94,BN$18:$CK$18),
IF(BN19&gt;HLOOKUP(YEAR_FUNDLENGTH,FUND_DATES,4,FALSE),0,BN$94))</f>
        <v>0</v>
      </c>
      <c r="BO95" s="255">
        <f>IF(BO$19=HLOOKUP(YEAR_FUNDLENGTH,FUND_DATES,4,FALSE),XNPV(DISCOUNTRATE_B,BO$94:$CK$94,BO$18:$CK$18),
IF(BO19&gt;HLOOKUP(YEAR_FUNDLENGTH,FUND_DATES,4,FALSE),0,BO$94))</f>
        <v>0</v>
      </c>
      <c r="BP95" s="255">
        <f>IF(BP$19=HLOOKUP(YEAR_FUNDLENGTH,FUND_DATES,4,FALSE),XNPV(DISCOUNTRATE_B,BP$94:$CK$94,BP$18:$CK$18),
IF(BP19&gt;HLOOKUP(YEAR_FUNDLENGTH,FUND_DATES,4,FALSE),0,BP$94))</f>
        <v>0</v>
      </c>
      <c r="BQ95" s="255">
        <f>IF(BQ$19=HLOOKUP(YEAR_FUNDLENGTH,FUND_DATES,4,FALSE),XNPV(DISCOUNTRATE_B,BQ$94:$CK$94,BQ$18:$CK$18),
IF(BQ19&gt;HLOOKUP(YEAR_FUNDLENGTH,FUND_DATES,4,FALSE),0,BQ$94))</f>
        <v>0</v>
      </c>
      <c r="BR95" s="255">
        <f>IF(BR$19=HLOOKUP(YEAR_FUNDLENGTH,FUND_DATES,4,FALSE),XNPV(DISCOUNTRATE_B,BR$94:$CK$94,BR$18:$CK$18),
IF(BR19&gt;HLOOKUP(YEAR_FUNDLENGTH,FUND_DATES,4,FALSE),0,BR$94))</f>
        <v>0</v>
      </c>
      <c r="BS95" s="255">
        <f>IF(BS$19=HLOOKUP(YEAR_FUNDLENGTH,FUND_DATES,4,FALSE),XNPV(DISCOUNTRATE_B,BS$94:$CK$94,BS$18:$CK$18),
IF(BS19&gt;HLOOKUP(YEAR_FUNDLENGTH,FUND_DATES,4,FALSE),0,BS$94))</f>
        <v>0</v>
      </c>
      <c r="BT95" s="255">
        <f>IF(BT$19=HLOOKUP(YEAR_FUNDLENGTH,FUND_DATES,4,FALSE),XNPV(DISCOUNTRATE_B,BT$94:$CK$94,BT$18:$CK$18),
IF(BT19&gt;HLOOKUP(YEAR_FUNDLENGTH,FUND_DATES,4,FALSE),0,BT$94))</f>
        <v>0</v>
      </c>
      <c r="BU95" s="255">
        <f>IF(BU$19=HLOOKUP(YEAR_FUNDLENGTH,FUND_DATES,4,FALSE),XNPV(DISCOUNTRATE_B,BU$94:$CK$94,BU$18:$CK$18),
IF(BU19&gt;HLOOKUP(YEAR_FUNDLENGTH,FUND_DATES,4,FALSE),0,BU$94))</f>
        <v>0</v>
      </c>
      <c r="BV95" s="255">
        <f>IF(BV$19=HLOOKUP(YEAR_FUNDLENGTH,FUND_DATES,4,FALSE),XNPV(DISCOUNTRATE_B,BV$94:$CK$94,BV$18:$CK$18),
IF(BV19&gt;HLOOKUP(YEAR_FUNDLENGTH,FUND_DATES,4,FALSE),0,BV$94))</f>
        <v>0</v>
      </c>
      <c r="BW95" s="255">
        <f>IF(BW$19=HLOOKUP(YEAR_FUNDLENGTH,FUND_DATES,4,FALSE),XNPV(DISCOUNTRATE_B,BW$94:$CK$94,BW$18:$CK$18),
IF(BW19&gt;HLOOKUP(YEAR_FUNDLENGTH,FUND_DATES,4,FALSE),0,BW$94))</f>
        <v>0</v>
      </c>
      <c r="BX95" s="255">
        <f>IF(BX$19=HLOOKUP(YEAR_FUNDLENGTH,FUND_DATES,4,FALSE),XNPV(DISCOUNTRATE_B,BX$94:$CK$94,BX$18:$CK$18),
IF(BX19&gt;HLOOKUP(YEAR_FUNDLENGTH,FUND_DATES,4,FALSE),0,BX$94))</f>
        <v>0</v>
      </c>
      <c r="BY95" s="255">
        <f>IF(BY$19=HLOOKUP(YEAR_FUNDLENGTH,FUND_DATES,4,FALSE),XNPV(DISCOUNTRATE_B,BY$94:$CK$94,BY$18:$CK$18),
IF(BY19&gt;HLOOKUP(YEAR_FUNDLENGTH,FUND_DATES,4,FALSE),0,BY$94))</f>
        <v>0</v>
      </c>
      <c r="BZ95" s="255">
        <f>IF(BZ$19=HLOOKUP(YEAR_FUNDLENGTH,FUND_DATES,4,FALSE),XNPV(DISCOUNTRATE_B,BZ$94:$CK$94,BZ$18:$CK$18),
IF(BZ19&gt;HLOOKUP(YEAR_FUNDLENGTH,FUND_DATES,4,FALSE),0,BZ$94))</f>
        <v>0</v>
      </c>
      <c r="CA95" s="255">
        <f>IF(CA$19=HLOOKUP(YEAR_FUNDLENGTH,FUND_DATES,4,FALSE),XNPV(DISCOUNTRATE_B,CA$94:$CK$94,CA$18:$CK$18),
IF(CA19&gt;HLOOKUP(YEAR_FUNDLENGTH,FUND_DATES,4,FALSE),0,CA$94))</f>
        <v>0</v>
      </c>
      <c r="CB95" s="255">
        <f>IF(CB$19=HLOOKUP(YEAR_FUNDLENGTH,FUND_DATES,4,FALSE),XNPV(DISCOUNTRATE_B,CB$94:$CK$94,CB$18:$CK$18),
IF(CB19&gt;HLOOKUP(YEAR_FUNDLENGTH,FUND_DATES,4,FALSE),0,CB$94))</f>
        <v>0</v>
      </c>
      <c r="CC95" s="255">
        <f>IF(CC$19=HLOOKUP(YEAR_FUNDLENGTH,FUND_DATES,4,FALSE),XNPV(DISCOUNTRATE_B,CC$94:$CK$94,CC$18:$CK$18),
IF(CC19&gt;HLOOKUP(YEAR_FUNDLENGTH,FUND_DATES,4,FALSE),0,CC$94))</f>
        <v>0</v>
      </c>
      <c r="CD95" s="255">
        <f>IF(CD$19=HLOOKUP(YEAR_FUNDLENGTH,FUND_DATES,4,FALSE),XNPV(DISCOUNTRATE_B,CD$94:$CK$94,CD$18:$CK$18),
IF(CD19&gt;HLOOKUP(YEAR_FUNDLENGTH,FUND_DATES,4,FALSE),0,CD$94))</f>
        <v>0</v>
      </c>
      <c r="CE95" s="255">
        <f>IF(CE$19=HLOOKUP(YEAR_FUNDLENGTH,FUND_DATES,4,FALSE),XNPV(DISCOUNTRATE_B,CE$94:$CK$94,CE$18:$CK$18),
IF(CE19&gt;HLOOKUP(YEAR_FUNDLENGTH,FUND_DATES,4,FALSE),0,CE$94))</f>
        <v>0</v>
      </c>
      <c r="CF95" s="255">
        <f>IF(CF$19=HLOOKUP(YEAR_FUNDLENGTH,FUND_DATES,4,FALSE),XNPV(DISCOUNTRATE_B,CF$94:$CK$94,CF$18:$CK$18),
IF(CF19&gt;HLOOKUP(YEAR_FUNDLENGTH,FUND_DATES,4,FALSE),0,CF$94))</f>
        <v>0</v>
      </c>
      <c r="CG95" s="255">
        <f>IF(CG$19=HLOOKUP(YEAR_FUNDLENGTH,FUND_DATES,4,FALSE),XNPV(DISCOUNTRATE_B,CG$94:$CK$94,CG$18:$CK$18),
IF(CG19&gt;HLOOKUP(YEAR_FUNDLENGTH,FUND_DATES,4,FALSE),0,CG$94))</f>
        <v>0</v>
      </c>
      <c r="CH95" s="255">
        <f>IF(CH$19=HLOOKUP(YEAR_FUNDLENGTH,FUND_DATES,4,FALSE),XNPV(DISCOUNTRATE_B,CH$94:$CK$94,CH$18:$CK$18),
IF(CH19&gt;HLOOKUP(YEAR_FUNDLENGTH,FUND_DATES,4,FALSE),0,CH$94))</f>
        <v>0</v>
      </c>
      <c r="CI95" s="255">
        <f>IF(CI$19=HLOOKUP(YEAR_FUNDLENGTH,FUND_DATES,4,FALSE),XNPV(DISCOUNTRATE_B,CI$94:$CK$94,CI$18:$CK$18),
IF(CI19&gt;HLOOKUP(YEAR_FUNDLENGTH,FUND_DATES,4,FALSE),0,CI$94))</f>
        <v>0</v>
      </c>
      <c r="CJ95" s="255">
        <f>IF(CJ$19=HLOOKUP(YEAR_FUNDLENGTH,FUND_DATES,4,FALSE),XNPV(DISCOUNTRATE_B,CJ$94:$CK$94,CJ$18:$CK$18),
IF(CJ19&gt;HLOOKUP(YEAR_FUNDLENGTH,FUND_DATES,4,FALSE),0,CJ$94))</f>
        <v>0</v>
      </c>
      <c r="CK95" s="255">
        <f>IF(CK$19=HLOOKUP(YEAR_FUNDLENGTH,FUND_DATES,4,FALSE),XNPV(DISCOUNTRATE_B,CK$94:$CK$94,CK$18:$CK$18),
IF(CK19&gt;HLOOKUP(YEAR_FUNDLENGTH,FUND_DATES,4,FALSE),0,CK$94))</f>
        <v>0</v>
      </c>
    </row>
    <row r="96" spans="1:89" s="112" customFormat="1">
      <c r="A96" s="131" t="s">
        <v>10</v>
      </c>
      <c r="B96" s="135"/>
      <c r="C96" s="135"/>
      <c r="D96" s="135"/>
      <c r="E96" s="135"/>
      <c r="F96" s="135"/>
      <c r="G96" s="135"/>
      <c r="H96" s="135"/>
      <c r="I96" s="135"/>
      <c r="J96" s="135"/>
      <c r="K96" s="135"/>
      <c r="L96" s="135"/>
      <c r="M96" s="135"/>
      <c r="N96" s="135"/>
      <c r="O96" s="135"/>
      <c r="P96" s="135"/>
      <c r="Q96" s="131"/>
      <c r="R96" s="129"/>
      <c r="S96" s="129"/>
      <c r="T96" s="129">
        <v>52</v>
      </c>
      <c r="U96" s="135"/>
      <c r="V96" s="132" t="s">
        <v>1</v>
      </c>
      <c r="W96" s="131"/>
      <c r="X96" s="139"/>
      <c r="Y96" s="136"/>
      <c r="Z96" s="137"/>
      <c r="AA96" s="325">
        <f t="shared" ref="AA96:BF96" si="79">IF(AA$16="",0,
IF(AA$16=0,-AA94,Z96-AA94)
)</f>
        <v>2500000.0008437503</v>
      </c>
      <c r="AB96" s="325">
        <f t="shared" si="79"/>
        <v>1551923.6169842251</v>
      </c>
      <c r="AC96" s="325">
        <f t="shared" si="79"/>
        <v>544051.16053495882</v>
      </c>
      <c r="AD96" s="325">
        <f t="shared" si="79"/>
        <v>-524791.68417528435</v>
      </c>
      <c r="AE96" s="325">
        <f t="shared" si="79"/>
        <v>-1655802.0666365935</v>
      </c>
      <c r="AF96" s="325">
        <f t="shared" si="79"/>
        <v>-2728960.9391312902</v>
      </c>
      <c r="AG96" s="325">
        <f t="shared" si="79"/>
        <v>0</v>
      </c>
      <c r="AH96" s="325">
        <f t="shared" si="79"/>
        <v>0</v>
      </c>
      <c r="AI96" s="325">
        <f t="shared" si="79"/>
        <v>0</v>
      </c>
      <c r="AJ96" s="325">
        <f t="shared" si="79"/>
        <v>0</v>
      </c>
      <c r="AK96" s="325">
        <f t="shared" si="79"/>
        <v>0</v>
      </c>
      <c r="AL96" s="325">
        <f t="shared" si="79"/>
        <v>0</v>
      </c>
      <c r="AM96" s="325">
        <f t="shared" si="79"/>
        <v>0</v>
      </c>
      <c r="AN96" s="325">
        <f t="shared" si="79"/>
        <v>0</v>
      </c>
      <c r="AO96" s="325">
        <f t="shared" si="79"/>
        <v>0</v>
      </c>
      <c r="AP96" s="325">
        <f t="shared" si="79"/>
        <v>0</v>
      </c>
      <c r="AQ96" s="325">
        <f t="shared" si="79"/>
        <v>0</v>
      </c>
      <c r="AR96" s="325">
        <f t="shared" si="79"/>
        <v>0</v>
      </c>
      <c r="AS96" s="325">
        <f t="shared" si="79"/>
        <v>0</v>
      </c>
      <c r="AT96" s="325">
        <f t="shared" si="79"/>
        <v>0</v>
      </c>
      <c r="AU96" s="325">
        <f t="shared" si="79"/>
        <v>0</v>
      </c>
      <c r="AV96" s="325">
        <f t="shared" si="79"/>
        <v>0</v>
      </c>
      <c r="AW96" s="325">
        <f t="shared" si="79"/>
        <v>0</v>
      </c>
      <c r="AX96" s="325">
        <f t="shared" si="79"/>
        <v>0</v>
      </c>
      <c r="AY96" s="325">
        <f t="shared" si="79"/>
        <v>0</v>
      </c>
      <c r="AZ96" s="325">
        <f t="shared" si="79"/>
        <v>0</v>
      </c>
      <c r="BA96" s="325">
        <f t="shared" si="79"/>
        <v>0</v>
      </c>
      <c r="BB96" s="325">
        <f t="shared" si="79"/>
        <v>0</v>
      </c>
      <c r="BC96" s="325">
        <f t="shared" si="79"/>
        <v>0</v>
      </c>
      <c r="BD96" s="325">
        <f t="shared" si="79"/>
        <v>0</v>
      </c>
      <c r="BE96" s="325">
        <f t="shared" si="79"/>
        <v>0</v>
      </c>
      <c r="BF96" s="325">
        <f t="shared" si="79"/>
        <v>0</v>
      </c>
      <c r="BG96" s="325">
        <f t="shared" ref="BG96:CK96" si="80">IF(BG$16="",0,
IF(BG$16=0,-BG94,BF96-BG94)
)</f>
        <v>0</v>
      </c>
      <c r="BH96" s="325">
        <f t="shared" si="80"/>
        <v>0</v>
      </c>
      <c r="BI96" s="325">
        <f t="shared" si="80"/>
        <v>0</v>
      </c>
      <c r="BJ96" s="325">
        <f t="shared" si="80"/>
        <v>0</v>
      </c>
      <c r="BK96" s="325">
        <f t="shared" si="80"/>
        <v>0</v>
      </c>
      <c r="BL96" s="325">
        <f t="shared" si="80"/>
        <v>0</v>
      </c>
      <c r="BM96" s="325">
        <f t="shared" si="80"/>
        <v>0</v>
      </c>
      <c r="BN96" s="325">
        <f t="shared" si="80"/>
        <v>0</v>
      </c>
      <c r="BO96" s="325">
        <f t="shared" si="80"/>
        <v>0</v>
      </c>
      <c r="BP96" s="325">
        <f t="shared" si="80"/>
        <v>0</v>
      </c>
      <c r="BQ96" s="325">
        <f t="shared" si="80"/>
        <v>0</v>
      </c>
      <c r="BR96" s="325">
        <f t="shared" si="80"/>
        <v>0</v>
      </c>
      <c r="BS96" s="325">
        <f t="shared" si="80"/>
        <v>0</v>
      </c>
      <c r="BT96" s="325">
        <f t="shared" si="80"/>
        <v>0</v>
      </c>
      <c r="BU96" s="325">
        <f t="shared" si="80"/>
        <v>0</v>
      </c>
      <c r="BV96" s="325">
        <f t="shared" si="80"/>
        <v>0</v>
      </c>
      <c r="BW96" s="325">
        <f t="shared" si="80"/>
        <v>0</v>
      </c>
      <c r="BX96" s="325">
        <f t="shared" si="80"/>
        <v>0</v>
      </c>
      <c r="BY96" s="325">
        <f t="shared" si="80"/>
        <v>0</v>
      </c>
      <c r="BZ96" s="325">
        <f t="shared" si="80"/>
        <v>0</v>
      </c>
      <c r="CA96" s="325">
        <f t="shared" si="80"/>
        <v>0</v>
      </c>
      <c r="CB96" s="325">
        <f t="shared" si="80"/>
        <v>0</v>
      </c>
      <c r="CC96" s="325">
        <f t="shared" si="80"/>
        <v>0</v>
      </c>
      <c r="CD96" s="325">
        <f t="shared" si="80"/>
        <v>0</v>
      </c>
      <c r="CE96" s="325">
        <f t="shared" si="80"/>
        <v>0</v>
      </c>
      <c r="CF96" s="325">
        <f t="shared" si="80"/>
        <v>0</v>
      </c>
      <c r="CG96" s="325">
        <f t="shared" si="80"/>
        <v>0</v>
      </c>
      <c r="CH96" s="325">
        <f t="shared" si="80"/>
        <v>0</v>
      </c>
      <c r="CI96" s="325">
        <f t="shared" si="80"/>
        <v>0</v>
      </c>
      <c r="CJ96" s="325">
        <f t="shared" si="80"/>
        <v>0</v>
      </c>
      <c r="CK96" s="325">
        <f t="shared" si="80"/>
        <v>0</v>
      </c>
    </row>
    <row r="97" spans="1:89" s="13" customFormat="1">
      <c r="A97" s="180" t="s">
        <v>140</v>
      </c>
      <c r="B97" s="174"/>
      <c r="C97" s="174"/>
      <c r="D97" s="174"/>
      <c r="E97" s="174"/>
      <c r="F97" s="174"/>
      <c r="G97" s="174"/>
      <c r="H97" s="174"/>
      <c r="I97" s="174"/>
      <c r="J97" s="174"/>
      <c r="K97" s="174"/>
      <c r="L97" s="174"/>
      <c r="M97" s="174"/>
      <c r="N97" s="174"/>
      <c r="O97" s="174"/>
      <c r="P97" s="174"/>
      <c r="Q97" s="174"/>
      <c r="R97" s="173"/>
      <c r="S97" s="173"/>
      <c r="T97" s="173">
        <v>18</v>
      </c>
      <c r="U97" s="174"/>
      <c r="V97" s="174"/>
      <c r="W97" s="174"/>
      <c r="X97" s="182"/>
      <c r="Y97" s="174"/>
      <c r="Z97" s="181"/>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row>
    <row r="98" spans="1:89">
      <c r="A98" s="6" t="s">
        <v>137</v>
      </c>
      <c r="V98" s="6"/>
      <c r="W98" s="324">
        <f>EQUITY_B</f>
        <v>2500000.0008437503</v>
      </c>
      <c r="X98" s="254">
        <f>SUM(AA98:CK98)</f>
        <v>2500000.0008437503</v>
      </c>
      <c r="AA98" s="254">
        <f>IF(AA$95&lt;0,-AA$95,0)</f>
        <v>2500000.0008437503</v>
      </c>
      <c r="AB98" s="254">
        <f t="shared" ref="AB98:CK98" si="81">IF(AB$95&lt;0,-AB$95,0)</f>
        <v>0</v>
      </c>
      <c r="AC98" s="254">
        <f t="shared" si="81"/>
        <v>0</v>
      </c>
      <c r="AD98" s="254">
        <f t="shared" si="81"/>
        <v>0</v>
      </c>
      <c r="AE98" s="254">
        <f t="shared" si="81"/>
        <v>0</v>
      </c>
      <c r="AF98" s="254">
        <f t="shared" si="81"/>
        <v>0</v>
      </c>
      <c r="AG98" s="254">
        <f t="shared" si="81"/>
        <v>0</v>
      </c>
      <c r="AH98" s="254">
        <f t="shared" si="81"/>
        <v>0</v>
      </c>
      <c r="AI98" s="254">
        <f t="shared" si="81"/>
        <v>0</v>
      </c>
      <c r="AJ98" s="254">
        <f t="shared" si="81"/>
        <v>0</v>
      </c>
      <c r="AK98" s="254">
        <f t="shared" si="81"/>
        <v>0</v>
      </c>
      <c r="AL98" s="254">
        <f t="shared" si="81"/>
        <v>0</v>
      </c>
      <c r="AM98" s="254">
        <f t="shared" si="81"/>
        <v>0</v>
      </c>
      <c r="AN98" s="254">
        <f t="shared" si="81"/>
        <v>0</v>
      </c>
      <c r="AO98" s="254">
        <f t="shared" si="81"/>
        <v>0</v>
      </c>
      <c r="AP98" s="254">
        <f t="shared" si="81"/>
        <v>0</v>
      </c>
      <c r="AQ98" s="254">
        <f t="shared" si="81"/>
        <v>0</v>
      </c>
      <c r="AR98" s="254">
        <f t="shared" si="81"/>
        <v>0</v>
      </c>
      <c r="AS98" s="254">
        <f t="shared" si="81"/>
        <v>0</v>
      </c>
      <c r="AT98" s="254">
        <f t="shared" si="81"/>
        <v>0</v>
      </c>
      <c r="AU98" s="254">
        <f t="shared" si="81"/>
        <v>0</v>
      </c>
      <c r="AV98" s="254">
        <f t="shared" si="81"/>
        <v>0</v>
      </c>
      <c r="AW98" s="254">
        <f t="shared" si="81"/>
        <v>0</v>
      </c>
      <c r="AX98" s="254">
        <f t="shared" si="81"/>
        <v>0</v>
      </c>
      <c r="AY98" s="254">
        <f t="shared" si="81"/>
        <v>0</v>
      </c>
      <c r="AZ98" s="254">
        <f t="shared" si="81"/>
        <v>0</v>
      </c>
      <c r="BA98" s="254">
        <f t="shared" si="81"/>
        <v>0</v>
      </c>
      <c r="BB98" s="254">
        <f t="shared" si="81"/>
        <v>0</v>
      </c>
      <c r="BC98" s="254">
        <f t="shared" si="81"/>
        <v>0</v>
      </c>
      <c r="BD98" s="254">
        <f t="shared" si="81"/>
        <v>0</v>
      </c>
      <c r="BE98" s="254">
        <f t="shared" si="81"/>
        <v>0</v>
      </c>
      <c r="BF98" s="254">
        <f t="shared" si="81"/>
        <v>0</v>
      </c>
      <c r="BG98" s="254">
        <f t="shared" si="81"/>
        <v>0</v>
      </c>
      <c r="BH98" s="254">
        <f t="shared" si="81"/>
        <v>0</v>
      </c>
      <c r="BI98" s="254">
        <f t="shared" si="81"/>
        <v>0</v>
      </c>
      <c r="BJ98" s="254">
        <f t="shared" si="81"/>
        <v>0</v>
      </c>
      <c r="BK98" s="254">
        <f t="shared" si="81"/>
        <v>0</v>
      </c>
      <c r="BL98" s="254">
        <f t="shared" si="81"/>
        <v>0</v>
      </c>
      <c r="BM98" s="254">
        <f t="shared" si="81"/>
        <v>0</v>
      </c>
      <c r="BN98" s="254">
        <f t="shared" si="81"/>
        <v>0</v>
      </c>
      <c r="BO98" s="254">
        <f t="shared" si="81"/>
        <v>0</v>
      </c>
      <c r="BP98" s="254">
        <f t="shared" si="81"/>
        <v>0</v>
      </c>
      <c r="BQ98" s="254">
        <f t="shared" si="81"/>
        <v>0</v>
      </c>
      <c r="BR98" s="254">
        <f t="shared" si="81"/>
        <v>0</v>
      </c>
      <c r="BS98" s="254">
        <f t="shared" si="81"/>
        <v>0</v>
      </c>
      <c r="BT98" s="254">
        <f t="shared" si="81"/>
        <v>0</v>
      </c>
      <c r="BU98" s="254">
        <f t="shared" si="81"/>
        <v>0</v>
      </c>
      <c r="BV98" s="254">
        <f t="shared" si="81"/>
        <v>0</v>
      </c>
      <c r="BW98" s="254">
        <f t="shared" si="81"/>
        <v>0</v>
      </c>
      <c r="BX98" s="254">
        <f t="shared" si="81"/>
        <v>0</v>
      </c>
      <c r="BY98" s="254">
        <f t="shared" si="81"/>
        <v>0</v>
      </c>
      <c r="BZ98" s="254">
        <f t="shared" si="81"/>
        <v>0</v>
      </c>
      <c r="CA98" s="254">
        <f t="shared" si="81"/>
        <v>0</v>
      </c>
      <c r="CB98" s="254">
        <f t="shared" si="81"/>
        <v>0</v>
      </c>
      <c r="CC98" s="254">
        <f t="shared" si="81"/>
        <v>0</v>
      </c>
      <c r="CD98" s="254">
        <f t="shared" si="81"/>
        <v>0</v>
      </c>
      <c r="CE98" s="254">
        <f t="shared" si="81"/>
        <v>0</v>
      </c>
      <c r="CF98" s="254">
        <f t="shared" si="81"/>
        <v>0</v>
      </c>
      <c r="CG98" s="254">
        <f t="shared" si="81"/>
        <v>0</v>
      </c>
      <c r="CH98" s="254">
        <f t="shared" si="81"/>
        <v>0</v>
      </c>
      <c r="CI98" s="254">
        <f t="shared" si="81"/>
        <v>0</v>
      </c>
      <c r="CJ98" s="254">
        <f t="shared" si="81"/>
        <v>0</v>
      </c>
      <c r="CK98" s="254">
        <f t="shared" si="81"/>
        <v>0</v>
      </c>
    </row>
    <row r="99" spans="1:89">
      <c r="A99" s="6" t="s">
        <v>138</v>
      </c>
      <c r="V99" s="6"/>
      <c r="W99" s="6"/>
      <c r="X99" s="254">
        <f>SUM(AA99:CK99)</f>
        <v>5228960.939975041</v>
      </c>
      <c r="AA99" s="254">
        <f>IF(AA$95&gt;0,AA$95,0)</f>
        <v>0</v>
      </c>
      <c r="AB99" s="254">
        <f t="shared" ref="AB99:CK99" si="82">IF(AB$95&gt;0,AB$95,0)</f>
        <v>948076.3838595252</v>
      </c>
      <c r="AC99" s="254">
        <f t="shared" si="82"/>
        <v>1007872.4564492663</v>
      </c>
      <c r="AD99" s="254">
        <f t="shared" si="82"/>
        <v>1068842.8447102432</v>
      </c>
      <c r="AE99" s="254">
        <f t="shared" si="82"/>
        <v>1131010.3824613092</v>
      </c>
      <c r="AF99" s="254">
        <f t="shared" si="82"/>
        <v>1073158.8724946969</v>
      </c>
      <c r="AG99" s="254">
        <f t="shared" si="82"/>
        <v>0</v>
      </c>
      <c r="AH99" s="254">
        <f t="shared" si="82"/>
        <v>0</v>
      </c>
      <c r="AI99" s="254">
        <f t="shared" si="82"/>
        <v>0</v>
      </c>
      <c r="AJ99" s="254">
        <f t="shared" si="82"/>
        <v>0</v>
      </c>
      <c r="AK99" s="254">
        <f t="shared" si="82"/>
        <v>0</v>
      </c>
      <c r="AL99" s="254">
        <f t="shared" si="82"/>
        <v>0</v>
      </c>
      <c r="AM99" s="254">
        <f t="shared" si="82"/>
        <v>0</v>
      </c>
      <c r="AN99" s="254">
        <f t="shared" si="82"/>
        <v>0</v>
      </c>
      <c r="AO99" s="254">
        <f t="shared" si="82"/>
        <v>0</v>
      </c>
      <c r="AP99" s="254">
        <f t="shared" si="82"/>
        <v>0</v>
      </c>
      <c r="AQ99" s="254">
        <f t="shared" si="82"/>
        <v>0</v>
      </c>
      <c r="AR99" s="254">
        <f t="shared" si="82"/>
        <v>0</v>
      </c>
      <c r="AS99" s="254">
        <f t="shared" si="82"/>
        <v>0</v>
      </c>
      <c r="AT99" s="254">
        <f t="shared" si="82"/>
        <v>0</v>
      </c>
      <c r="AU99" s="254">
        <f t="shared" si="82"/>
        <v>0</v>
      </c>
      <c r="AV99" s="254">
        <f t="shared" si="82"/>
        <v>0</v>
      </c>
      <c r="AW99" s="254">
        <f t="shared" si="82"/>
        <v>0</v>
      </c>
      <c r="AX99" s="254">
        <f t="shared" si="82"/>
        <v>0</v>
      </c>
      <c r="AY99" s="254">
        <f t="shared" si="82"/>
        <v>0</v>
      </c>
      <c r="AZ99" s="254">
        <f t="shared" si="82"/>
        <v>0</v>
      </c>
      <c r="BA99" s="254">
        <f t="shared" si="82"/>
        <v>0</v>
      </c>
      <c r="BB99" s="254">
        <f t="shared" si="82"/>
        <v>0</v>
      </c>
      <c r="BC99" s="254">
        <f t="shared" si="82"/>
        <v>0</v>
      </c>
      <c r="BD99" s="254">
        <f t="shared" si="82"/>
        <v>0</v>
      </c>
      <c r="BE99" s="254">
        <f t="shared" si="82"/>
        <v>0</v>
      </c>
      <c r="BF99" s="254">
        <f t="shared" si="82"/>
        <v>0</v>
      </c>
      <c r="BG99" s="254">
        <f t="shared" si="82"/>
        <v>0</v>
      </c>
      <c r="BH99" s="254">
        <f t="shared" si="82"/>
        <v>0</v>
      </c>
      <c r="BI99" s="254">
        <f t="shared" si="82"/>
        <v>0</v>
      </c>
      <c r="BJ99" s="254">
        <f t="shared" si="82"/>
        <v>0</v>
      </c>
      <c r="BK99" s="254">
        <f t="shared" si="82"/>
        <v>0</v>
      </c>
      <c r="BL99" s="254">
        <f t="shared" si="82"/>
        <v>0</v>
      </c>
      <c r="BM99" s="254">
        <f t="shared" si="82"/>
        <v>0</v>
      </c>
      <c r="BN99" s="254">
        <f t="shared" si="82"/>
        <v>0</v>
      </c>
      <c r="BO99" s="254">
        <f t="shared" si="82"/>
        <v>0</v>
      </c>
      <c r="BP99" s="254">
        <f t="shared" si="82"/>
        <v>0</v>
      </c>
      <c r="BQ99" s="254">
        <f t="shared" si="82"/>
        <v>0</v>
      </c>
      <c r="BR99" s="254">
        <f t="shared" si="82"/>
        <v>0</v>
      </c>
      <c r="BS99" s="254">
        <f t="shared" si="82"/>
        <v>0</v>
      </c>
      <c r="BT99" s="254">
        <f t="shared" si="82"/>
        <v>0</v>
      </c>
      <c r="BU99" s="254">
        <f t="shared" si="82"/>
        <v>0</v>
      </c>
      <c r="BV99" s="254">
        <f t="shared" si="82"/>
        <v>0</v>
      </c>
      <c r="BW99" s="254">
        <f t="shared" si="82"/>
        <v>0</v>
      </c>
      <c r="BX99" s="254">
        <f t="shared" si="82"/>
        <v>0</v>
      </c>
      <c r="BY99" s="254">
        <f t="shared" si="82"/>
        <v>0</v>
      </c>
      <c r="BZ99" s="254">
        <f t="shared" si="82"/>
        <v>0</v>
      </c>
      <c r="CA99" s="254">
        <f t="shared" si="82"/>
        <v>0</v>
      </c>
      <c r="CB99" s="254">
        <f t="shared" si="82"/>
        <v>0</v>
      </c>
      <c r="CC99" s="254">
        <f t="shared" si="82"/>
        <v>0</v>
      </c>
      <c r="CD99" s="254">
        <f t="shared" si="82"/>
        <v>0</v>
      </c>
      <c r="CE99" s="254">
        <f t="shared" si="82"/>
        <v>0</v>
      </c>
      <c r="CF99" s="254">
        <f t="shared" si="82"/>
        <v>0</v>
      </c>
      <c r="CG99" s="254">
        <f t="shared" si="82"/>
        <v>0</v>
      </c>
      <c r="CH99" s="254">
        <f t="shared" si="82"/>
        <v>0</v>
      </c>
      <c r="CI99" s="254">
        <f t="shared" si="82"/>
        <v>0</v>
      </c>
      <c r="CJ99" s="254">
        <f t="shared" si="82"/>
        <v>0</v>
      </c>
      <c r="CK99" s="254">
        <f t="shared" si="82"/>
        <v>0</v>
      </c>
    </row>
    <row r="100" spans="1:89" s="13" customFormat="1">
      <c r="A100" s="180" t="s">
        <v>279</v>
      </c>
      <c r="B100" s="174"/>
      <c r="C100" s="174"/>
      <c r="D100" s="174"/>
      <c r="E100" s="174"/>
      <c r="F100" s="174"/>
      <c r="G100" s="174"/>
      <c r="H100" s="174"/>
      <c r="I100" s="174"/>
      <c r="J100" s="174"/>
      <c r="K100" s="174"/>
      <c r="L100" s="174"/>
      <c r="M100" s="174"/>
      <c r="N100" s="174"/>
      <c r="O100" s="174"/>
      <c r="P100" s="174"/>
      <c r="Q100" s="174"/>
      <c r="R100" s="173"/>
      <c r="S100" s="173"/>
      <c r="T100" s="173">
        <v>18</v>
      </c>
      <c r="U100" s="174"/>
      <c r="V100" s="174"/>
      <c r="W100" s="174"/>
      <c r="X100" s="182"/>
      <c r="Y100" s="174"/>
      <c r="Z100" s="181"/>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row>
    <row r="101" spans="1:89">
      <c r="A101" s="6" t="s">
        <v>282</v>
      </c>
      <c r="V101" s="13" t="s">
        <v>280</v>
      </c>
      <c r="W101" s="6"/>
      <c r="X101" s="60"/>
      <c r="Y101" s="398">
        <f>AVERAGE(AA101:CK101)</f>
        <v>2.2098101979347318</v>
      </c>
      <c r="AB101" s="398">
        <f>IF(OR(AB$16=0,AB$16=""),"",-AB$52/(AB$83+AB$86))</f>
        <v>2.1576367928563394</v>
      </c>
      <c r="AC101" s="398">
        <f t="shared" ref="AC101:CK101" si="83">IF(OR(AC$16=0,AC$16=""),"",-AC$52/(AC$83+AC$86))</f>
        <v>2.2007895287134658</v>
      </c>
      <c r="AD101" s="398">
        <f t="shared" si="83"/>
        <v>2.2448053192877353</v>
      </c>
      <c r="AE101" s="398">
        <f t="shared" si="83"/>
        <v>2.2897014256734898</v>
      </c>
      <c r="AF101" s="398">
        <f t="shared" si="83"/>
        <v>2.1561179231426268</v>
      </c>
      <c r="AG101" s="398" t="str">
        <f t="shared" si="83"/>
        <v/>
      </c>
      <c r="AH101" s="398" t="str">
        <f t="shared" si="83"/>
        <v/>
      </c>
      <c r="AI101" s="398" t="str">
        <f t="shared" si="83"/>
        <v/>
      </c>
      <c r="AJ101" s="398" t="str">
        <f t="shared" si="83"/>
        <v/>
      </c>
      <c r="AK101" s="398" t="str">
        <f t="shared" si="83"/>
        <v/>
      </c>
      <c r="AL101" s="398" t="str">
        <f t="shared" si="83"/>
        <v/>
      </c>
      <c r="AM101" s="398" t="str">
        <f t="shared" si="83"/>
        <v/>
      </c>
      <c r="AN101" s="398" t="str">
        <f t="shared" si="83"/>
        <v/>
      </c>
      <c r="AO101" s="398" t="str">
        <f t="shared" si="83"/>
        <v/>
      </c>
      <c r="AP101" s="398" t="str">
        <f t="shared" si="83"/>
        <v/>
      </c>
      <c r="AQ101" s="398" t="str">
        <f t="shared" si="83"/>
        <v/>
      </c>
      <c r="AR101" s="398" t="str">
        <f t="shared" si="83"/>
        <v/>
      </c>
      <c r="AS101" s="398" t="str">
        <f t="shared" si="83"/>
        <v/>
      </c>
      <c r="AT101" s="398" t="str">
        <f t="shared" si="83"/>
        <v/>
      </c>
      <c r="AU101" s="398" t="str">
        <f t="shared" si="83"/>
        <v/>
      </c>
      <c r="AV101" s="398" t="str">
        <f t="shared" si="83"/>
        <v/>
      </c>
      <c r="AW101" s="398" t="str">
        <f t="shared" si="83"/>
        <v/>
      </c>
      <c r="AX101" s="398" t="str">
        <f t="shared" si="83"/>
        <v/>
      </c>
      <c r="AY101" s="398" t="str">
        <f t="shared" si="83"/>
        <v/>
      </c>
      <c r="AZ101" s="398" t="str">
        <f t="shared" si="83"/>
        <v/>
      </c>
      <c r="BA101" s="398" t="str">
        <f t="shared" si="83"/>
        <v/>
      </c>
      <c r="BB101" s="398" t="str">
        <f t="shared" si="83"/>
        <v/>
      </c>
      <c r="BC101" s="398" t="str">
        <f t="shared" si="83"/>
        <v/>
      </c>
      <c r="BD101" s="398" t="str">
        <f t="shared" si="83"/>
        <v/>
      </c>
      <c r="BE101" s="398" t="str">
        <f t="shared" si="83"/>
        <v/>
      </c>
      <c r="BF101" s="398" t="str">
        <f t="shared" si="83"/>
        <v/>
      </c>
      <c r="BG101" s="398" t="str">
        <f t="shared" si="83"/>
        <v/>
      </c>
      <c r="BH101" s="398" t="str">
        <f t="shared" si="83"/>
        <v/>
      </c>
      <c r="BI101" s="398" t="str">
        <f t="shared" si="83"/>
        <v/>
      </c>
      <c r="BJ101" s="398" t="str">
        <f t="shared" si="83"/>
        <v/>
      </c>
      <c r="BK101" s="398" t="str">
        <f t="shared" si="83"/>
        <v/>
      </c>
      <c r="BL101" s="398" t="str">
        <f t="shared" si="83"/>
        <v/>
      </c>
      <c r="BM101" s="398" t="str">
        <f t="shared" si="83"/>
        <v/>
      </c>
      <c r="BN101" s="398" t="str">
        <f t="shared" si="83"/>
        <v/>
      </c>
      <c r="BO101" s="398" t="str">
        <f t="shared" si="83"/>
        <v/>
      </c>
      <c r="BP101" s="398" t="str">
        <f t="shared" si="83"/>
        <v/>
      </c>
      <c r="BQ101" s="398" t="str">
        <f t="shared" si="83"/>
        <v/>
      </c>
      <c r="BR101" s="398" t="str">
        <f t="shared" si="83"/>
        <v/>
      </c>
      <c r="BS101" s="398" t="str">
        <f t="shared" si="83"/>
        <v/>
      </c>
      <c r="BT101" s="398" t="str">
        <f t="shared" si="83"/>
        <v/>
      </c>
      <c r="BU101" s="398" t="str">
        <f t="shared" si="83"/>
        <v/>
      </c>
      <c r="BV101" s="398" t="str">
        <f t="shared" si="83"/>
        <v/>
      </c>
      <c r="BW101" s="398" t="str">
        <f t="shared" si="83"/>
        <v/>
      </c>
      <c r="BX101" s="398" t="str">
        <f t="shared" si="83"/>
        <v/>
      </c>
      <c r="BY101" s="398" t="str">
        <f t="shared" si="83"/>
        <v/>
      </c>
      <c r="BZ101" s="398" t="str">
        <f t="shared" si="83"/>
        <v/>
      </c>
      <c r="CA101" s="398" t="str">
        <f t="shared" si="83"/>
        <v/>
      </c>
      <c r="CB101" s="398" t="str">
        <f t="shared" si="83"/>
        <v/>
      </c>
      <c r="CC101" s="398" t="str">
        <f t="shared" si="83"/>
        <v/>
      </c>
      <c r="CD101" s="398" t="str">
        <f t="shared" si="83"/>
        <v/>
      </c>
      <c r="CE101" s="398" t="str">
        <f t="shared" si="83"/>
        <v/>
      </c>
      <c r="CF101" s="398" t="str">
        <f t="shared" si="83"/>
        <v/>
      </c>
      <c r="CG101" s="398" t="str">
        <f t="shared" si="83"/>
        <v/>
      </c>
      <c r="CH101" s="398" t="str">
        <f t="shared" si="83"/>
        <v/>
      </c>
      <c r="CI101" s="398" t="str">
        <f t="shared" si="83"/>
        <v/>
      </c>
      <c r="CJ101" s="398" t="str">
        <f t="shared" si="83"/>
        <v/>
      </c>
      <c r="CK101" s="398" t="str">
        <f t="shared" si="83"/>
        <v/>
      </c>
    </row>
    <row r="102" spans="1:89">
      <c r="A102" s="6" t="s">
        <v>281</v>
      </c>
      <c r="V102" s="13" t="s">
        <v>280</v>
      </c>
      <c r="W102" s="6"/>
      <c r="X102" s="60"/>
      <c r="Y102" s="398">
        <f>AVERAGE(AA102:CK102)</f>
        <v>2.0098728386528264</v>
      </c>
      <c r="AA102" s="398" t="str">
        <f>IF(OR(AA$16=0,AA$16=""),"",-AA$59/(AA$83+AA$86))</f>
        <v/>
      </c>
      <c r="AB102" s="398">
        <f>IF(OR(AB$16=0,AB$16=""),"",-AB$59/(AB$83+AB$86))</f>
        <v>1.9624199352925764</v>
      </c>
      <c r="AC102" s="398">
        <f t="shared" ref="AC102:CK102" si="84">IF(OR(AC$16=0,AC$16=""),"",-AC$59/(AC$83+AC$86))</f>
        <v>2.001668333998428</v>
      </c>
      <c r="AD102" s="398">
        <f t="shared" si="84"/>
        <v>2.041701700678396</v>
      </c>
      <c r="AE102" s="398">
        <f t="shared" si="84"/>
        <v>2.0825357346919642</v>
      </c>
      <c r="AF102" s="398">
        <f t="shared" si="84"/>
        <v>1.9610384886027674</v>
      </c>
      <c r="AG102" s="398" t="str">
        <f t="shared" si="84"/>
        <v/>
      </c>
      <c r="AH102" s="398" t="str">
        <f t="shared" si="84"/>
        <v/>
      </c>
      <c r="AI102" s="398" t="str">
        <f t="shared" si="84"/>
        <v/>
      </c>
      <c r="AJ102" s="398" t="str">
        <f t="shared" si="84"/>
        <v/>
      </c>
      <c r="AK102" s="398" t="str">
        <f t="shared" si="84"/>
        <v/>
      </c>
      <c r="AL102" s="398" t="str">
        <f t="shared" si="84"/>
        <v/>
      </c>
      <c r="AM102" s="398" t="str">
        <f t="shared" si="84"/>
        <v/>
      </c>
      <c r="AN102" s="398" t="str">
        <f t="shared" si="84"/>
        <v/>
      </c>
      <c r="AO102" s="398" t="str">
        <f t="shared" si="84"/>
        <v/>
      </c>
      <c r="AP102" s="398" t="str">
        <f t="shared" si="84"/>
        <v/>
      </c>
      <c r="AQ102" s="398" t="str">
        <f t="shared" si="84"/>
        <v/>
      </c>
      <c r="AR102" s="398" t="str">
        <f t="shared" si="84"/>
        <v/>
      </c>
      <c r="AS102" s="398" t="str">
        <f t="shared" si="84"/>
        <v/>
      </c>
      <c r="AT102" s="398" t="str">
        <f t="shared" si="84"/>
        <v/>
      </c>
      <c r="AU102" s="398" t="str">
        <f t="shared" si="84"/>
        <v/>
      </c>
      <c r="AV102" s="398" t="str">
        <f t="shared" si="84"/>
        <v/>
      </c>
      <c r="AW102" s="398" t="str">
        <f t="shared" si="84"/>
        <v/>
      </c>
      <c r="AX102" s="398" t="str">
        <f t="shared" si="84"/>
        <v/>
      </c>
      <c r="AY102" s="398" t="str">
        <f t="shared" si="84"/>
        <v/>
      </c>
      <c r="AZ102" s="398" t="str">
        <f t="shared" si="84"/>
        <v/>
      </c>
      <c r="BA102" s="398" t="str">
        <f t="shared" si="84"/>
        <v/>
      </c>
      <c r="BB102" s="398" t="str">
        <f t="shared" si="84"/>
        <v/>
      </c>
      <c r="BC102" s="398" t="str">
        <f t="shared" si="84"/>
        <v/>
      </c>
      <c r="BD102" s="398" t="str">
        <f t="shared" si="84"/>
        <v/>
      </c>
      <c r="BE102" s="398" t="str">
        <f t="shared" si="84"/>
        <v/>
      </c>
      <c r="BF102" s="398" t="str">
        <f t="shared" si="84"/>
        <v/>
      </c>
      <c r="BG102" s="398" t="str">
        <f t="shared" si="84"/>
        <v/>
      </c>
      <c r="BH102" s="398" t="str">
        <f t="shared" si="84"/>
        <v/>
      </c>
      <c r="BI102" s="398" t="str">
        <f t="shared" si="84"/>
        <v/>
      </c>
      <c r="BJ102" s="398" t="str">
        <f t="shared" si="84"/>
        <v/>
      </c>
      <c r="BK102" s="398" t="str">
        <f t="shared" si="84"/>
        <v/>
      </c>
      <c r="BL102" s="398" t="str">
        <f t="shared" si="84"/>
        <v/>
      </c>
      <c r="BM102" s="398" t="str">
        <f t="shared" si="84"/>
        <v/>
      </c>
      <c r="BN102" s="398" t="str">
        <f t="shared" si="84"/>
        <v/>
      </c>
      <c r="BO102" s="398" t="str">
        <f t="shared" si="84"/>
        <v/>
      </c>
      <c r="BP102" s="398" t="str">
        <f t="shared" si="84"/>
        <v/>
      </c>
      <c r="BQ102" s="398" t="str">
        <f t="shared" si="84"/>
        <v/>
      </c>
      <c r="BR102" s="398" t="str">
        <f t="shared" si="84"/>
        <v/>
      </c>
      <c r="BS102" s="398" t="str">
        <f t="shared" si="84"/>
        <v/>
      </c>
      <c r="BT102" s="398" t="str">
        <f t="shared" si="84"/>
        <v/>
      </c>
      <c r="BU102" s="398" t="str">
        <f t="shared" si="84"/>
        <v/>
      </c>
      <c r="BV102" s="398" t="str">
        <f t="shared" si="84"/>
        <v/>
      </c>
      <c r="BW102" s="398" t="str">
        <f t="shared" si="84"/>
        <v/>
      </c>
      <c r="BX102" s="398" t="str">
        <f t="shared" si="84"/>
        <v/>
      </c>
      <c r="BY102" s="398" t="str">
        <f t="shared" si="84"/>
        <v/>
      </c>
      <c r="BZ102" s="398" t="str">
        <f t="shared" si="84"/>
        <v/>
      </c>
      <c r="CA102" s="398" t="str">
        <f t="shared" si="84"/>
        <v/>
      </c>
      <c r="CB102" s="398" t="str">
        <f t="shared" si="84"/>
        <v/>
      </c>
      <c r="CC102" s="398" t="str">
        <f t="shared" si="84"/>
        <v/>
      </c>
      <c r="CD102" s="398" t="str">
        <f t="shared" si="84"/>
        <v/>
      </c>
      <c r="CE102" s="398" t="str">
        <f t="shared" si="84"/>
        <v/>
      </c>
      <c r="CF102" s="398" t="str">
        <f t="shared" si="84"/>
        <v/>
      </c>
      <c r="CG102" s="398" t="str">
        <f t="shared" si="84"/>
        <v/>
      </c>
      <c r="CH102" s="398" t="str">
        <f t="shared" si="84"/>
        <v/>
      </c>
      <c r="CI102" s="398" t="str">
        <f t="shared" si="84"/>
        <v/>
      </c>
      <c r="CJ102" s="398" t="str">
        <f t="shared" si="84"/>
        <v/>
      </c>
      <c r="CK102" s="398" t="str">
        <f t="shared" si="84"/>
        <v/>
      </c>
    </row>
    <row r="103" spans="1:89">
      <c r="A103" s="6" t="s">
        <v>283</v>
      </c>
      <c r="V103" s="13" t="s">
        <v>280</v>
      </c>
      <c r="W103" s="6"/>
      <c r="X103" s="60"/>
      <c r="Y103" s="398">
        <f>AVERAGE(AA103:CK103)</f>
        <v>1.6513230181729259</v>
      </c>
      <c r="AA103" s="398" t="str">
        <f>IF(OR(AA$16=0,AA$16=""),"",-AA$78/(AA$83+AA$86))</f>
        <v/>
      </c>
      <c r="AB103" s="398">
        <f t="shared" ref="AB103:CK103" si="85">IF(OR(AB$16=0,AB$16=""),"",-AB$78/(AB$83+AB$86))</f>
        <v>1.600999900005982</v>
      </c>
      <c r="AC103" s="398">
        <f t="shared" si="85"/>
        <v>1.6389055310911982</v>
      </c>
      <c r="AD103" s="398">
        <f t="shared" si="85"/>
        <v>1.677555578568388</v>
      </c>
      <c r="AE103" s="398">
        <f t="shared" si="85"/>
        <v>1.7169645171392538</v>
      </c>
      <c r="AF103" s="398">
        <f t="shared" si="85"/>
        <v>1.6221895640598079</v>
      </c>
      <c r="AG103" s="398" t="str">
        <f t="shared" si="85"/>
        <v/>
      </c>
      <c r="AH103" s="398" t="str">
        <f t="shared" si="85"/>
        <v/>
      </c>
      <c r="AI103" s="398" t="str">
        <f t="shared" si="85"/>
        <v/>
      </c>
      <c r="AJ103" s="398" t="str">
        <f t="shared" si="85"/>
        <v/>
      </c>
      <c r="AK103" s="398" t="str">
        <f t="shared" si="85"/>
        <v/>
      </c>
      <c r="AL103" s="398" t="str">
        <f t="shared" si="85"/>
        <v/>
      </c>
      <c r="AM103" s="398" t="str">
        <f t="shared" si="85"/>
        <v/>
      </c>
      <c r="AN103" s="398" t="str">
        <f t="shared" si="85"/>
        <v/>
      </c>
      <c r="AO103" s="398" t="str">
        <f t="shared" si="85"/>
        <v/>
      </c>
      <c r="AP103" s="398" t="str">
        <f t="shared" si="85"/>
        <v/>
      </c>
      <c r="AQ103" s="398" t="str">
        <f t="shared" si="85"/>
        <v/>
      </c>
      <c r="AR103" s="398" t="str">
        <f t="shared" si="85"/>
        <v/>
      </c>
      <c r="AS103" s="398" t="str">
        <f t="shared" si="85"/>
        <v/>
      </c>
      <c r="AT103" s="398" t="str">
        <f t="shared" si="85"/>
        <v/>
      </c>
      <c r="AU103" s="398" t="str">
        <f t="shared" si="85"/>
        <v/>
      </c>
      <c r="AV103" s="398" t="str">
        <f t="shared" si="85"/>
        <v/>
      </c>
      <c r="AW103" s="398" t="str">
        <f t="shared" si="85"/>
        <v/>
      </c>
      <c r="AX103" s="398" t="str">
        <f t="shared" si="85"/>
        <v/>
      </c>
      <c r="AY103" s="398" t="str">
        <f t="shared" si="85"/>
        <v/>
      </c>
      <c r="AZ103" s="398" t="str">
        <f t="shared" si="85"/>
        <v/>
      </c>
      <c r="BA103" s="398" t="str">
        <f t="shared" si="85"/>
        <v/>
      </c>
      <c r="BB103" s="398" t="str">
        <f t="shared" si="85"/>
        <v/>
      </c>
      <c r="BC103" s="398" t="str">
        <f t="shared" si="85"/>
        <v/>
      </c>
      <c r="BD103" s="398" t="str">
        <f t="shared" si="85"/>
        <v/>
      </c>
      <c r="BE103" s="398" t="str">
        <f t="shared" si="85"/>
        <v/>
      </c>
      <c r="BF103" s="398" t="str">
        <f t="shared" si="85"/>
        <v/>
      </c>
      <c r="BG103" s="398" t="str">
        <f t="shared" si="85"/>
        <v/>
      </c>
      <c r="BH103" s="398" t="str">
        <f t="shared" si="85"/>
        <v/>
      </c>
      <c r="BI103" s="398" t="str">
        <f t="shared" si="85"/>
        <v/>
      </c>
      <c r="BJ103" s="398" t="str">
        <f t="shared" si="85"/>
        <v/>
      </c>
      <c r="BK103" s="398" t="str">
        <f t="shared" si="85"/>
        <v/>
      </c>
      <c r="BL103" s="398" t="str">
        <f t="shared" si="85"/>
        <v/>
      </c>
      <c r="BM103" s="398" t="str">
        <f t="shared" si="85"/>
        <v/>
      </c>
      <c r="BN103" s="398" t="str">
        <f t="shared" si="85"/>
        <v/>
      </c>
      <c r="BO103" s="398" t="str">
        <f t="shared" si="85"/>
        <v/>
      </c>
      <c r="BP103" s="398" t="str">
        <f t="shared" si="85"/>
        <v/>
      </c>
      <c r="BQ103" s="398" t="str">
        <f t="shared" si="85"/>
        <v/>
      </c>
      <c r="BR103" s="398" t="str">
        <f t="shared" si="85"/>
        <v/>
      </c>
      <c r="BS103" s="398" t="str">
        <f t="shared" si="85"/>
        <v/>
      </c>
      <c r="BT103" s="398" t="str">
        <f t="shared" si="85"/>
        <v/>
      </c>
      <c r="BU103" s="398" t="str">
        <f t="shared" si="85"/>
        <v/>
      </c>
      <c r="BV103" s="398" t="str">
        <f t="shared" si="85"/>
        <v/>
      </c>
      <c r="BW103" s="398" t="str">
        <f t="shared" si="85"/>
        <v/>
      </c>
      <c r="BX103" s="398" t="str">
        <f t="shared" si="85"/>
        <v/>
      </c>
      <c r="BY103" s="398" t="str">
        <f t="shared" si="85"/>
        <v/>
      </c>
      <c r="BZ103" s="398" t="str">
        <f t="shared" si="85"/>
        <v/>
      </c>
      <c r="CA103" s="398" t="str">
        <f t="shared" si="85"/>
        <v/>
      </c>
      <c r="CB103" s="398" t="str">
        <f t="shared" si="85"/>
        <v/>
      </c>
      <c r="CC103" s="398" t="str">
        <f t="shared" si="85"/>
        <v/>
      </c>
      <c r="CD103" s="398" t="str">
        <f t="shared" si="85"/>
        <v/>
      </c>
      <c r="CE103" s="398" t="str">
        <f t="shared" si="85"/>
        <v/>
      </c>
      <c r="CF103" s="398" t="str">
        <f t="shared" si="85"/>
        <v/>
      </c>
      <c r="CG103" s="398" t="str">
        <f t="shared" si="85"/>
        <v/>
      </c>
      <c r="CH103" s="398" t="str">
        <f t="shared" si="85"/>
        <v/>
      </c>
      <c r="CI103" s="398" t="str">
        <f t="shared" si="85"/>
        <v/>
      </c>
      <c r="CJ103" s="398" t="str">
        <f t="shared" si="85"/>
        <v/>
      </c>
      <c r="CK103" s="398" t="str">
        <f t="shared" si="85"/>
        <v/>
      </c>
    </row>
    <row r="104" spans="1:89">
      <c r="V104" s="6"/>
      <c r="W104" s="6"/>
      <c r="X104" s="60"/>
    </row>
    <row r="105" spans="1:89">
      <c r="V105" s="6"/>
      <c r="W105" s="6"/>
      <c r="X105" s="60"/>
    </row>
    <row r="106" spans="1:89">
      <c r="V106" s="6"/>
      <c r="W106" s="6"/>
      <c r="X106" s="60"/>
    </row>
    <row r="107" spans="1:89">
      <c r="V107" s="6"/>
      <c r="W107" s="6"/>
      <c r="X107" s="60"/>
    </row>
  </sheetData>
  <mergeCells count="2">
    <mergeCell ref="W16:W19"/>
    <mergeCell ref="Y16:Y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tabColor theme="4" tint="0.39997558519241921"/>
  </sheetPr>
  <dimension ref="A1:CK107"/>
  <sheetViews>
    <sheetView showGridLines="0" zoomScale="80" zoomScaleNormal="80" zoomScalePageLayoutView="80" workbookViewId="0">
      <pane xSplit="26" ySplit="19" topLeftCell="AA20" activePane="bottomRight" state="frozenSplit"/>
      <selection activeCell="W57" sqref="W57"/>
      <selection pane="topRight" activeCell="W57" sqref="W57"/>
      <selection pane="bottomLeft" activeCell="W57" sqref="W57"/>
      <selection pane="bottomRight" activeCell="A100" sqref="A100:XFD103"/>
    </sheetView>
  </sheetViews>
  <sheetFormatPr defaultColWidth="8.85546875" defaultRowHeight="15" outlineLevelRow="1" outlineLevelCol="1"/>
  <cols>
    <col min="1" max="1" width="52.85546875" style="6" customWidth="1"/>
    <col min="2" max="19" width="4.42578125" style="6" hidden="1" customWidth="1" outlineLevel="1"/>
    <col min="20" max="20" width="4.42578125" style="50" hidden="1" customWidth="1" outlineLevel="1"/>
    <col min="21" max="21" width="6.42578125" style="6" hidden="1" customWidth="1" outlineLevel="1"/>
    <col min="22" max="22" width="6.42578125" style="6" bestFit="1" customWidth="1" collapsed="1"/>
    <col min="23" max="23" width="15.7109375" style="6" customWidth="1"/>
    <col min="24" max="24" width="19" style="29" customWidth="1"/>
    <col min="25" max="25" width="11.28515625" style="29" customWidth="1"/>
    <col min="26" max="26" width="1.7109375" style="29" customWidth="1"/>
    <col min="27" max="89" width="15.7109375" style="6" customWidth="1"/>
    <col min="90" max="16384" width="8.85546875" style="6"/>
  </cols>
  <sheetData>
    <row r="1" spans="1:89" customFormat="1" ht="21">
      <c r="A1" s="276" t="s">
        <v>71</v>
      </c>
      <c r="C1" s="1"/>
      <c r="E1" s="1"/>
      <c r="T1" s="50"/>
      <c r="V1" s="49"/>
      <c r="X1" s="52"/>
      <c r="Y1" s="52"/>
      <c r="Z1" s="52"/>
      <c r="AA1" s="95"/>
      <c r="AB1" s="95"/>
      <c r="AC1" s="95"/>
      <c r="AD1" s="95"/>
    </row>
    <row r="2" spans="1:89" customFormat="1" ht="18.75">
      <c r="A2" s="184" t="s">
        <v>72</v>
      </c>
      <c r="C2" s="1"/>
      <c r="E2" s="1"/>
      <c r="T2" s="50"/>
      <c r="V2" s="49"/>
      <c r="X2" s="52"/>
      <c r="Y2" s="52"/>
      <c r="Z2" s="52"/>
      <c r="AA2" s="95"/>
      <c r="AB2" s="95"/>
      <c r="AC2" s="95"/>
      <c r="AD2" s="95"/>
    </row>
    <row r="3" spans="1:89" customFormat="1" ht="15.75">
      <c r="A3" s="272" t="s">
        <v>70</v>
      </c>
      <c r="C3" s="2"/>
      <c r="E3" s="2"/>
      <c r="T3" s="50"/>
      <c r="V3" s="49"/>
      <c r="X3" s="52"/>
      <c r="Y3" s="52"/>
      <c r="Z3" s="52"/>
      <c r="AA3" s="95"/>
      <c r="AB3" s="95"/>
      <c r="AC3" s="95"/>
      <c r="AD3" s="95"/>
    </row>
    <row r="4" spans="1:89">
      <c r="A4" s="48" t="s">
        <v>103</v>
      </c>
      <c r="C4" s="1"/>
      <c r="E4" s="1"/>
      <c r="AA4" s="15"/>
      <c r="AB4" s="15"/>
      <c r="AC4" s="15"/>
      <c r="AD4" s="15"/>
    </row>
    <row r="5" spans="1:89">
      <c r="C5" s="1"/>
      <c r="E5" s="1"/>
      <c r="V5" s="13"/>
      <c r="AA5" s="96"/>
      <c r="AB5" s="96"/>
      <c r="AC5" s="96"/>
      <c r="AD5" s="96"/>
    </row>
    <row r="6" spans="1:89">
      <c r="A6" s="28"/>
      <c r="T6" s="6"/>
      <c r="V6" s="13"/>
    </row>
    <row r="7" spans="1:89">
      <c r="A7" s="171" t="s">
        <v>107</v>
      </c>
      <c r="B7" s="172"/>
      <c r="C7" s="172"/>
      <c r="D7" s="172"/>
      <c r="E7" s="172"/>
      <c r="F7" s="172"/>
      <c r="G7" s="172"/>
      <c r="H7" s="172"/>
      <c r="I7" s="172"/>
      <c r="J7" s="172"/>
      <c r="K7" s="172"/>
      <c r="L7" s="172"/>
      <c r="M7" s="172"/>
      <c r="N7" s="172"/>
      <c r="O7" s="172"/>
      <c r="P7" s="172"/>
      <c r="Q7" s="172"/>
      <c r="R7" s="173"/>
      <c r="S7" s="173"/>
      <c r="T7" s="173"/>
      <c r="U7" s="172"/>
      <c r="V7" s="174"/>
      <c r="W7" s="175"/>
      <c r="X7" s="172"/>
      <c r="Y7" s="176"/>
      <c r="Z7" s="176"/>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row>
    <row r="8" spans="1:89" s="5" customFormat="1" outlineLevel="1">
      <c r="A8" s="6" t="s">
        <v>91</v>
      </c>
      <c r="R8" s="66"/>
      <c r="S8" s="66"/>
      <c r="T8" s="66"/>
      <c r="V8" s="13"/>
      <c r="X8" s="209">
        <f ca="1">XIRR(OFFSET($AA$78,,YEAR_ACQUIRE_C-$AA$19):$CK$78,OFFSET($AA$18,,YEAR_ACQUIRE_C-$AA$19):$CK$18)</f>
        <v>0.10000721812248231</v>
      </c>
      <c r="Y8" s="117"/>
      <c r="Z8" s="117"/>
    </row>
    <row r="9" spans="1:89" s="5" customFormat="1" outlineLevel="1">
      <c r="A9" s="6" t="s">
        <v>92</v>
      </c>
      <c r="R9" s="66"/>
      <c r="S9" s="66"/>
      <c r="T9" s="66"/>
      <c r="V9" s="13"/>
      <c r="X9" s="209">
        <f ca="1">XIRR(OFFSET($AA$94,,YEAR_ACQUIRE_C-$AA$19):$CK$94,OFFSET($AA$18,,YEAR_ACQUIRE_C-$AA$19):$CK$18)</f>
        <v>0.29953498244285592</v>
      </c>
      <c r="Y9" s="117"/>
      <c r="Z9" s="117"/>
    </row>
    <row r="10" spans="1:89" s="5" customFormat="1" outlineLevel="1">
      <c r="A10" s="5" t="s">
        <v>16</v>
      </c>
      <c r="P10" s="4"/>
      <c r="S10" s="66"/>
      <c r="T10" s="66"/>
      <c r="U10" s="66">
        <f>$T$94</f>
        <v>51</v>
      </c>
      <c r="V10" s="13"/>
      <c r="X10" s="212">
        <f>PROJECTVALUE_C</f>
        <v>9999999.9979650006</v>
      </c>
      <c r="Y10" s="118"/>
      <c r="Z10" s="118"/>
    </row>
    <row r="11" spans="1:89" s="5" customFormat="1" outlineLevel="1">
      <c r="A11" s="5" t="s">
        <v>17</v>
      </c>
      <c r="R11" s="66"/>
      <c r="S11" s="66"/>
      <c r="T11" s="66"/>
      <c r="V11" s="13"/>
      <c r="X11" s="212">
        <f>$X$59</f>
        <v>17205135.921556417</v>
      </c>
      <c r="Y11" s="118"/>
      <c r="Z11" s="118"/>
    </row>
    <row r="12" spans="1:89" s="5" customFormat="1" outlineLevel="1">
      <c r="A12" s="5" t="s">
        <v>18</v>
      </c>
      <c r="R12" s="66"/>
      <c r="S12" s="66"/>
      <c r="T12" s="66"/>
      <c r="V12" s="13"/>
      <c r="X12" s="212">
        <f>-SUMIF(AA94:CK94,"&lt;0",AA94:CK94)</f>
        <v>2499999.9994912501</v>
      </c>
      <c r="Y12" s="118"/>
      <c r="Z12" s="118"/>
    </row>
    <row r="13" spans="1:89" s="5" customFormat="1" outlineLevel="1">
      <c r="A13" s="5" t="s">
        <v>19</v>
      </c>
      <c r="R13" s="66"/>
      <c r="S13" s="66"/>
      <c r="T13" s="66"/>
      <c r="V13" s="13"/>
      <c r="X13" s="212">
        <f>SUMIF(AA94:CK94,"&gt;0",AA94:CK94)</f>
        <v>5228589.7029110435</v>
      </c>
      <c r="Y13" s="118"/>
      <c r="Z13" s="118"/>
    </row>
    <row r="14" spans="1:89" s="5" customFormat="1" outlineLevel="1">
      <c r="A14" s="5" t="s">
        <v>20</v>
      </c>
      <c r="R14" s="66"/>
      <c r="S14" s="66"/>
      <c r="T14" s="66"/>
      <c r="V14" s="13"/>
      <c r="X14" s="211">
        <f>X13/X12</f>
        <v>2.0914358815900247</v>
      </c>
      <c r="Y14" s="118"/>
      <c r="Z14" s="118"/>
    </row>
    <row r="15" spans="1:89" s="5" customFormat="1" outlineLevel="1">
      <c r="A15" s="5" t="s">
        <v>21</v>
      </c>
      <c r="R15" s="66"/>
      <c r="S15" s="66"/>
      <c r="T15" s="66"/>
      <c r="V15" s="13"/>
      <c r="X15" s="212">
        <f>MAX($AA96:$CK96)</f>
        <v>2499999.9994912501</v>
      </c>
      <c r="Y15" s="119"/>
      <c r="Z15" s="119"/>
    </row>
    <row r="16" spans="1:89" s="45" customFormat="1" ht="15" customHeight="1">
      <c r="A16" s="154" t="s">
        <v>7</v>
      </c>
      <c r="B16" s="155"/>
      <c r="C16" s="155"/>
      <c r="D16" s="155"/>
      <c r="E16" s="155"/>
      <c r="F16" s="155"/>
      <c r="G16" s="155"/>
      <c r="H16" s="155"/>
      <c r="I16" s="155"/>
      <c r="J16" s="155"/>
      <c r="K16" s="155"/>
      <c r="L16" s="155"/>
      <c r="M16" s="155"/>
      <c r="N16" s="155"/>
      <c r="O16" s="155"/>
      <c r="P16" s="155"/>
      <c r="Q16" s="155"/>
      <c r="R16" s="156"/>
      <c r="S16" s="156"/>
      <c r="T16" s="156">
        <v>1</v>
      </c>
      <c r="U16" s="157"/>
      <c r="V16" s="155" t="s">
        <v>5</v>
      </c>
      <c r="W16" s="445" t="s">
        <v>6</v>
      </c>
      <c r="X16" s="157" t="s">
        <v>0</v>
      </c>
      <c r="Y16" s="445" t="s">
        <v>11</v>
      </c>
      <c r="Z16" s="158"/>
      <c r="AA16" s="159" t="str">
        <f>IF(OR(AA$19&lt;YEAR_ACQUIRE_C,AA$19&gt;(YEAR_ACQUIRE_C+YEAR_PROJECTLENGTH_C)),"",
IF(AA$19=YEAR_ACQUIRE_C,0,#REF!+1))</f>
        <v/>
      </c>
      <c r="AB16" s="159">
        <f t="shared" ref="AB16:BG16" si="0">IF(OR(AB$19&lt;YEAR_ACQUIRE_C,AB$19&gt;(YEAR_ACQUIRE_C+YEAR_PROJECTLENGTH_C)),"",
IF(AB$19=YEAR_ACQUIRE_C,0,AA16+1))</f>
        <v>0</v>
      </c>
      <c r="AC16" s="159">
        <f t="shared" si="0"/>
        <v>1</v>
      </c>
      <c r="AD16" s="159">
        <f t="shared" si="0"/>
        <v>2</v>
      </c>
      <c r="AE16" s="159">
        <f t="shared" si="0"/>
        <v>3</v>
      </c>
      <c r="AF16" s="159">
        <f t="shared" si="0"/>
        <v>4</v>
      </c>
      <c r="AG16" s="159">
        <f t="shared" si="0"/>
        <v>5</v>
      </c>
      <c r="AH16" s="159" t="str">
        <f t="shared" si="0"/>
        <v/>
      </c>
      <c r="AI16" s="159" t="str">
        <f t="shared" si="0"/>
        <v/>
      </c>
      <c r="AJ16" s="159" t="str">
        <f t="shared" si="0"/>
        <v/>
      </c>
      <c r="AK16" s="159" t="str">
        <f t="shared" si="0"/>
        <v/>
      </c>
      <c r="AL16" s="159" t="str">
        <f t="shared" si="0"/>
        <v/>
      </c>
      <c r="AM16" s="159" t="str">
        <f t="shared" si="0"/>
        <v/>
      </c>
      <c r="AN16" s="159" t="str">
        <f t="shared" si="0"/>
        <v/>
      </c>
      <c r="AO16" s="159" t="str">
        <f t="shared" si="0"/>
        <v/>
      </c>
      <c r="AP16" s="159" t="str">
        <f t="shared" si="0"/>
        <v/>
      </c>
      <c r="AQ16" s="159" t="str">
        <f t="shared" si="0"/>
        <v/>
      </c>
      <c r="AR16" s="159" t="str">
        <f t="shared" si="0"/>
        <v/>
      </c>
      <c r="AS16" s="159" t="str">
        <f t="shared" si="0"/>
        <v/>
      </c>
      <c r="AT16" s="159" t="str">
        <f t="shared" si="0"/>
        <v/>
      </c>
      <c r="AU16" s="159" t="str">
        <f t="shared" si="0"/>
        <v/>
      </c>
      <c r="AV16" s="159" t="str">
        <f t="shared" si="0"/>
        <v/>
      </c>
      <c r="AW16" s="159" t="str">
        <f t="shared" si="0"/>
        <v/>
      </c>
      <c r="AX16" s="159" t="str">
        <f t="shared" si="0"/>
        <v/>
      </c>
      <c r="AY16" s="159" t="str">
        <f t="shared" si="0"/>
        <v/>
      </c>
      <c r="AZ16" s="159" t="str">
        <f t="shared" si="0"/>
        <v/>
      </c>
      <c r="BA16" s="159" t="str">
        <f t="shared" si="0"/>
        <v/>
      </c>
      <c r="BB16" s="159" t="str">
        <f t="shared" si="0"/>
        <v/>
      </c>
      <c r="BC16" s="159" t="str">
        <f t="shared" si="0"/>
        <v/>
      </c>
      <c r="BD16" s="159" t="str">
        <f t="shared" si="0"/>
        <v/>
      </c>
      <c r="BE16" s="159" t="str">
        <f t="shared" si="0"/>
        <v/>
      </c>
      <c r="BF16" s="159" t="str">
        <f t="shared" si="0"/>
        <v/>
      </c>
      <c r="BG16" s="159" t="str">
        <f t="shared" si="0"/>
        <v/>
      </c>
      <c r="BH16" s="159" t="str">
        <f t="shared" ref="BH16:CK16" si="1">IF(OR(BH$19&lt;YEAR_ACQUIRE_C,BH$19&gt;(YEAR_ACQUIRE_C+YEAR_PROJECTLENGTH_C)),"",
IF(BH$19=YEAR_ACQUIRE_C,0,BG16+1))</f>
        <v/>
      </c>
      <c r="BI16" s="159" t="str">
        <f t="shared" si="1"/>
        <v/>
      </c>
      <c r="BJ16" s="159" t="str">
        <f t="shared" si="1"/>
        <v/>
      </c>
      <c r="BK16" s="159" t="str">
        <f t="shared" si="1"/>
        <v/>
      </c>
      <c r="BL16" s="159" t="str">
        <f t="shared" si="1"/>
        <v/>
      </c>
      <c r="BM16" s="159" t="str">
        <f t="shared" si="1"/>
        <v/>
      </c>
      <c r="BN16" s="159" t="str">
        <f t="shared" si="1"/>
        <v/>
      </c>
      <c r="BO16" s="159" t="str">
        <f t="shared" si="1"/>
        <v/>
      </c>
      <c r="BP16" s="159" t="str">
        <f t="shared" si="1"/>
        <v/>
      </c>
      <c r="BQ16" s="159" t="str">
        <f t="shared" si="1"/>
        <v/>
      </c>
      <c r="BR16" s="159" t="str">
        <f t="shared" si="1"/>
        <v/>
      </c>
      <c r="BS16" s="159" t="str">
        <f t="shared" si="1"/>
        <v/>
      </c>
      <c r="BT16" s="159" t="str">
        <f t="shared" si="1"/>
        <v/>
      </c>
      <c r="BU16" s="159" t="str">
        <f t="shared" si="1"/>
        <v/>
      </c>
      <c r="BV16" s="159" t="str">
        <f t="shared" si="1"/>
        <v/>
      </c>
      <c r="BW16" s="159" t="str">
        <f t="shared" si="1"/>
        <v/>
      </c>
      <c r="BX16" s="159" t="str">
        <f t="shared" si="1"/>
        <v/>
      </c>
      <c r="BY16" s="159" t="str">
        <f t="shared" si="1"/>
        <v/>
      </c>
      <c r="BZ16" s="159" t="str">
        <f t="shared" si="1"/>
        <v/>
      </c>
      <c r="CA16" s="159" t="str">
        <f t="shared" si="1"/>
        <v/>
      </c>
      <c r="CB16" s="159" t="str">
        <f t="shared" si="1"/>
        <v/>
      </c>
      <c r="CC16" s="159" t="str">
        <f t="shared" si="1"/>
        <v/>
      </c>
      <c r="CD16" s="159" t="str">
        <f t="shared" si="1"/>
        <v/>
      </c>
      <c r="CE16" s="159" t="str">
        <f t="shared" si="1"/>
        <v/>
      </c>
      <c r="CF16" s="159" t="str">
        <f t="shared" si="1"/>
        <v/>
      </c>
      <c r="CG16" s="159" t="str">
        <f t="shared" si="1"/>
        <v/>
      </c>
      <c r="CH16" s="159" t="str">
        <f t="shared" si="1"/>
        <v/>
      </c>
      <c r="CI16" s="159" t="str">
        <f t="shared" si="1"/>
        <v/>
      </c>
      <c r="CJ16" s="159" t="str">
        <f t="shared" si="1"/>
        <v/>
      </c>
      <c r="CK16" s="159" t="str">
        <f t="shared" si="1"/>
        <v/>
      </c>
    </row>
    <row r="17" spans="1:89" s="45" customFormat="1" ht="15" customHeight="1">
      <c r="A17" s="160" t="s">
        <v>212</v>
      </c>
      <c r="B17" s="354"/>
      <c r="C17" s="354"/>
      <c r="D17" s="354"/>
      <c r="E17" s="354"/>
      <c r="F17" s="354"/>
      <c r="G17" s="354"/>
      <c r="H17" s="354"/>
      <c r="I17" s="354"/>
      <c r="J17" s="354"/>
      <c r="K17" s="354"/>
      <c r="L17" s="354"/>
      <c r="M17" s="354"/>
      <c r="N17" s="354"/>
      <c r="O17" s="354"/>
      <c r="P17" s="354"/>
      <c r="Q17" s="354"/>
      <c r="R17" s="355"/>
      <c r="S17" s="355"/>
      <c r="T17" s="355"/>
      <c r="U17" s="356"/>
      <c r="V17" s="354"/>
      <c r="W17" s="446"/>
      <c r="X17" s="356"/>
      <c r="Y17" s="446"/>
      <c r="Z17" s="357"/>
      <c r="AA17" s="358" t="str">
        <f t="shared" ref="AA17:BF17" si="2">IF(OR(AA$19&lt;YEAR_ACQUIRE_C,AA$19&gt;(YEAR_ACQUIRE_C+YEAR_MONITORINGLENGTH_C)),"",
IF(AA$19=YEAR_ACQUIRE_C,0,Z17+1))</f>
        <v/>
      </c>
      <c r="AB17" s="360">
        <f t="shared" si="2"/>
        <v>0</v>
      </c>
      <c r="AC17" s="360">
        <f t="shared" si="2"/>
        <v>1</v>
      </c>
      <c r="AD17" s="360">
        <f t="shared" si="2"/>
        <v>2</v>
      </c>
      <c r="AE17" s="360">
        <f t="shared" si="2"/>
        <v>3</v>
      </c>
      <c r="AF17" s="360">
        <f t="shared" si="2"/>
        <v>4</v>
      </c>
      <c r="AG17" s="360">
        <f t="shared" si="2"/>
        <v>5</v>
      </c>
      <c r="AH17" s="360">
        <f t="shared" si="2"/>
        <v>6</v>
      </c>
      <c r="AI17" s="360">
        <f t="shared" si="2"/>
        <v>7</v>
      </c>
      <c r="AJ17" s="360">
        <f t="shared" si="2"/>
        <v>8</v>
      </c>
      <c r="AK17" s="360">
        <f t="shared" si="2"/>
        <v>9</v>
      </c>
      <c r="AL17" s="360">
        <f t="shared" si="2"/>
        <v>10</v>
      </c>
      <c r="AM17" s="360">
        <f t="shared" si="2"/>
        <v>11</v>
      </c>
      <c r="AN17" s="360">
        <f t="shared" si="2"/>
        <v>12</v>
      </c>
      <c r="AO17" s="360">
        <f t="shared" si="2"/>
        <v>13</v>
      </c>
      <c r="AP17" s="360">
        <f t="shared" si="2"/>
        <v>14</v>
      </c>
      <c r="AQ17" s="360">
        <f t="shared" si="2"/>
        <v>15</v>
      </c>
      <c r="AR17" s="360">
        <f t="shared" si="2"/>
        <v>16</v>
      </c>
      <c r="AS17" s="360">
        <f t="shared" si="2"/>
        <v>17</v>
      </c>
      <c r="AT17" s="360">
        <f t="shared" si="2"/>
        <v>18</v>
      </c>
      <c r="AU17" s="360">
        <f t="shared" si="2"/>
        <v>19</v>
      </c>
      <c r="AV17" s="360">
        <f t="shared" si="2"/>
        <v>20</v>
      </c>
      <c r="AW17" s="360" t="str">
        <f t="shared" si="2"/>
        <v/>
      </c>
      <c r="AX17" s="360" t="str">
        <f t="shared" si="2"/>
        <v/>
      </c>
      <c r="AY17" s="360" t="str">
        <f t="shared" si="2"/>
        <v/>
      </c>
      <c r="AZ17" s="360" t="str">
        <f t="shared" si="2"/>
        <v/>
      </c>
      <c r="BA17" s="360" t="str">
        <f t="shared" si="2"/>
        <v/>
      </c>
      <c r="BB17" s="360" t="str">
        <f t="shared" si="2"/>
        <v/>
      </c>
      <c r="BC17" s="360" t="str">
        <f t="shared" si="2"/>
        <v/>
      </c>
      <c r="BD17" s="360" t="str">
        <f t="shared" si="2"/>
        <v/>
      </c>
      <c r="BE17" s="360" t="str">
        <f t="shared" si="2"/>
        <v/>
      </c>
      <c r="BF17" s="360" t="str">
        <f t="shared" si="2"/>
        <v/>
      </c>
      <c r="BG17" s="360" t="str">
        <f t="shared" ref="BG17:CK17" si="3">IF(OR(BG$19&lt;YEAR_ACQUIRE_C,BG$19&gt;(YEAR_ACQUIRE_C+YEAR_MONITORINGLENGTH_C)),"",
IF(BG$19=YEAR_ACQUIRE_C,0,BF17+1))</f>
        <v/>
      </c>
      <c r="BH17" s="360" t="str">
        <f t="shared" si="3"/>
        <v/>
      </c>
      <c r="BI17" s="360" t="str">
        <f t="shared" si="3"/>
        <v/>
      </c>
      <c r="BJ17" s="360" t="str">
        <f t="shared" si="3"/>
        <v/>
      </c>
      <c r="BK17" s="360" t="str">
        <f t="shared" si="3"/>
        <v/>
      </c>
      <c r="BL17" s="360" t="str">
        <f t="shared" si="3"/>
        <v/>
      </c>
      <c r="BM17" s="360" t="str">
        <f t="shared" si="3"/>
        <v/>
      </c>
      <c r="BN17" s="360" t="str">
        <f t="shared" si="3"/>
        <v/>
      </c>
      <c r="BO17" s="360" t="str">
        <f t="shared" si="3"/>
        <v/>
      </c>
      <c r="BP17" s="360" t="str">
        <f t="shared" si="3"/>
        <v/>
      </c>
      <c r="BQ17" s="360" t="str">
        <f t="shared" si="3"/>
        <v/>
      </c>
      <c r="BR17" s="360" t="str">
        <f t="shared" si="3"/>
        <v/>
      </c>
      <c r="BS17" s="360" t="str">
        <f t="shared" si="3"/>
        <v/>
      </c>
      <c r="BT17" s="360" t="str">
        <f t="shared" si="3"/>
        <v/>
      </c>
      <c r="BU17" s="360" t="str">
        <f t="shared" si="3"/>
        <v/>
      </c>
      <c r="BV17" s="360" t="str">
        <f t="shared" si="3"/>
        <v/>
      </c>
      <c r="BW17" s="360" t="str">
        <f t="shared" si="3"/>
        <v/>
      </c>
      <c r="BX17" s="360" t="str">
        <f t="shared" si="3"/>
        <v/>
      </c>
      <c r="BY17" s="360" t="str">
        <f t="shared" si="3"/>
        <v/>
      </c>
      <c r="BZ17" s="360" t="str">
        <f t="shared" si="3"/>
        <v/>
      </c>
      <c r="CA17" s="360" t="str">
        <f t="shared" si="3"/>
        <v/>
      </c>
      <c r="CB17" s="360" t="str">
        <f t="shared" si="3"/>
        <v/>
      </c>
      <c r="CC17" s="360" t="str">
        <f t="shared" si="3"/>
        <v/>
      </c>
      <c r="CD17" s="360" t="str">
        <f t="shared" si="3"/>
        <v/>
      </c>
      <c r="CE17" s="360" t="str">
        <f t="shared" si="3"/>
        <v/>
      </c>
      <c r="CF17" s="360" t="str">
        <f t="shared" si="3"/>
        <v/>
      </c>
      <c r="CG17" s="360" t="str">
        <f t="shared" si="3"/>
        <v/>
      </c>
      <c r="CH17" s="360" t="str">
        <f t="shared" si="3"/>
        <v/>
      </c>
      <c r="CI17" s="360" t="str">
        <f t="shared" si="3"/>
        <v/>
      </c>
      <c r="CJ17" s="360" t="str">
        <f t="shared" si="3"/>
        <v/>
      </c>
      <c r="CK17" s="360" t="str">
        <f t="shared" si="3"/>
        <v/>
      </c>
    </row>
    <row r="18" spans="1:89" s="13" customFormat="1" ht="15" customHeight="1">
      <c r="A18" s="160" t="s">
        <v>8</v>
      </c>
      <c r="B18" s="161"/>
      <c r="C18" s="161"/>
      <c r="D18" s="161"/>
      <c r="E18" s="161"/>
      <c r="F18" s="161"/>
      <c r="G18" s="161"/>
      <c r="H18" s="161"/>
      <c r="I18" s="161"/>
      <c r="J18" s="161"/>
      <c r="K18" s="161"/>
      <c r="L18" s="161"/>
      <c r="M18" s="161"/>
      <c r="N18" s="161"/>
      <c r="O18" s="161"/>
      <c r="P18" s="161"/>
      <c r="Q18" s="161"/>
      <c r="R18" s="162"/>
      <c r="S18" s="162"/>
      <c r="T18" s="162">
        <v>2</v>
      </c>
      <c r="U18" s="161"/>
      <c r="V18" s="161"/>
      <c r="W18" s="446"/>
      <c r="X18" s="163"/>
      <c r="Y18" s="446"/>
      <c r="Z18" s="164"/>
      <c r="AA18" s="165">
        <v>43465</v>
      </c>
      <c r="AB18" s="165">
        <v>43830</v>
      </c>
      <c r="AC18" s="165">
        <v>44196</v>
      </c>
      <c r="AD18" s="165">
        <v>44561</v>
      </c>
      <c r="AE18" s="165">
        <v>44926</v>
      </c>
      <c r="AF18" s="165">
        <v>45291</v>
      </c>
      <c r="AG18" s="165">
        <v>45657</v>
      </c>
      <c r="AH18" s="165">
        <v>46022</v>
      </c>
      <c r="AI18" s="165">
        <v>46387</v>
      </c>
      <c r="AJ18" s="165">
        <v>46752</v>
      </c>
      <c r="AK18" s="165">
        <v>47118</v>
      </c>
      <c r="AL18" s="165">
        <v>47483</v>
      </c>
      <c r="AM18" s="165">
        <v>47848</v>
      </c>
      <c r="AN18" s="165">
        <v>48213</v>
      </c>
      <c r="AO18" s="165">
        <v>48579</v>
      </c>
      <c r="AP18" s="165">
        <v>48944</v>
      </c>
      <c r="AQ18" s="165">
        <v>49309</v>
      </c>
      <c r="AR18" s="165">
        <v>49674</v>
      </c>
      <c r="AS18" s="165">
        <v>50040</v>
      </c>
      <c r="AT18" s="165">
        <v>50405</v>
      </c>
      <c r="AU18" s="165">
        <v>50770</v>
      </c>
      <c r="AV18" s="165">
        <v>51135</v>
      </c>
      <c r="AW18" s="165">
        <v>51501</v>
      </c>
      <c r="AX18" s="165">
        <v>51866</v>
      </c>
      <c r="AY18" s="165">
        <v>52231</v>
      </c>
      <c r="AZ18" s="165">
        <v>52596</v>
      </c>
      <c r="BA18" s="165">
        <v>52962</v>
      </c>
      <c r="BB18" s="165">
        <v>53327</v>
      </c>
      <c r="BC18" s="165">
        <v>53692</v>
      </c>
      <c r="BD18" s="165">
        <v>54057</v>
      </c>
      <c r="BE18" s="165">
        <v>54423</v>
      </c>
      <c r="BF18" s="165">
        <v>54788</v>
      </c>
      <c r="BG18" s="165">
        <v>55153</v>
      </c>
      <c r="BH18" s="165">
        <v>55518</v>
      </c>
      <c r="BI18" s="165">
        <v>55884</v>
      </c>
      <c r="BJ18" s="165">
        <v>56249</v>
      </c>
      <c r="BK18" s="165">
        <v>56614</v>
      </c>
      <c r="BL18" s="165">
        <v>56979</v>
      </c>
      <c r="BM18" s="165">
        <v>57345</v>
      </c>
      <c r="BN18" s="165">
        <v>57710</v>
      </c>
      <c r="BO18" s="165">
        <v>58075</v>
      </c>
      <c r="BP18" s="165">
        <v>58440</v>
      </c>
      <c r="BQ18" s="165">
        <v>58806</v>
      </c>
      <c r="BR18" s="165">
        <v>59171</v>
      </c>
      <c r="BS18" s="165">
        <v>59536</v>
      </c>
      <c r="BT18" s="165">
        <v>59901</v>
      </c>
      <c r="BU18" s="165">
        <v>60267</v>
      </c>
      <c r="BV18" s="165">
        <v>60632</v>
      </c>
      <c r="BW18" s="165">
        <v>60997</v>
      </c>
      <c r="BX18" s="165">
        <v>61362</v>
      </c>
      <c r="BY18" s="165">
        <v>61728</v>
      </c>
      <c r="BZ18" s="165">
        <v>62093</v>
      </c>
      <c r="CA18" s="165">
        <v>62458</v>
      </c>
      <c r="CB18" s="165">
        <v>62823</v>
      </c>
      <c r="CC18" s="165">
        <v>63189</v>
      </c>
      <c r="CD18" s="165">
        <v>63554</v>
      </c>
      <c r="CE18" s="165">
        <v>63919</v>
      </c>
      <c r="CF18" s="165">
        <v>64284</v>
      </c>
      <c r="CG18" s="165">
        <v>64650</v>
      </c>
      <c r="CH18" s="165">
        <v>65015</v>
      </c>
      <c r="CI18" s="165">
        <v>65380</v>
      </c>
      <c r="CJ18" s="165">
        <v>65745</v>
      </c>
      <c r="CK18" s="165">
        <v>66111</v>
      </c>
    </row>
    <row r="19" spans="1:89" s="13" customFormat="1" ht="15" customHeight="1">
      <c r="A19" s="166" t="s">
        <v>9</v>
      </c>
      <c r="B19" s="167"/>
      <c r="C19" s="167"/>
      <c r="D19" s="167"/>
      <c r="E19" s="167"/>
      <c r="F19" s="167"/>
      <c r="G19" s="167"/>
      <c r="H19" s="167"/>
      <c r="I19" s="167"/>
      <c r="J19" s="167"/>
      <c r="K19" s="167"/>
      <c r="L19" s="167"/>
      <c r="M19" s="167"/>
      <c r="N19" s="167"/>
      <c r="O19" s="167"/>
      <c r="P19" s="167"/>
      <c r="Q19" s="167"/>
      <c r="R19" s="168"/>
      <c r="S19" s="168"/>
      <c r="T19" s="168">
        <v>3</v>
      </c>
      <c r="U19" s="167" t="s">
        <v>3</v>
      </c>
      <c r="V19" s="167"/>
      <c r="W19" s="447"/>
      <c r="X19" s="169"/>
      <c r="Y19" s="447"/>
      <c r="Z19" s="170"/>
      <c r="AA19" s="169">
        <v>2018</v>
      </c>
      <c r="AB19" s="169">
        <v>2019</v>
      </c>
      <c r="AC19" s="169">
        <v>2020</v>
      </c>
      <c r="AD19" s="169">
        <v>2021</v>
      </c>
      <c r="AE19" s="169">
        <v>2022</v>
      </c>
      <c r="AF19" s="169">
        <v>2023</v>
      </c>
      <c r="AG19" s="169">
        <v>2024</v>
      </c>
      <c r="AH19" s="169">
        <v>2025</v>
      </c>
      <c r="AI19" s="169">
        <v>2026</v>
      </c>
      <c r="AJ19" s="169">
        <v>2027</v>
      </c>
      <c r="AK19" s="169">
        <v>2028</v>
      </c>
      <c r="AL19" s="169">
        <v>2029</v>
      </c>
      <c r="AM19" s="169">
        <v>2030</v>
      </c>
      <c r="AN19" s="169">
        <v>2031</v>
      </c>
      <c r="AO19" s="169">
        <v>2032</v>
      </c>
      <c r="AP19" s="169">
        <v>2033</v>
      </c>
      <c r="AQ19" s="169">
        <v>2034</v>
      </c>
      <c r="AR19" s="169">
        <v>2035</v>
      </c>
      <c r="AS19" s="169">
        <v>2036</v>
      </c>
      <c r="AT19" s="169">
        <v>2037</v>
      </c>
      <c r="AU19" s="169">
        <v>2038</v>
      </c>
      <c r="AV19" s="169">
        <v>2039</v>
      </c>
      <c r="AW19" s="169">
        <v>2040</v>
      </c>
      <c r="AX19" s="169">
        <v>2041</v>
      </c>
      <c r="AY19" s="169">
        <v>2042</v>
      </c>
      <c r="AZ19" s="169">
        <v>2043</v>
      </c>
      <c r="BA19" s="169">
        <v>2044</v>
      </c>
      <c r="BB19" s="169">
        <v>2045</v>
      </c>
      <c r="BC19" s="169">
        <v>2046</v>
      </c>
      <c r="BD19" s="169">
        <v>2047</v>
      </c>
      <c r="BE19" s="169">
        <v>2048</v>
      </c>
      <c r="BF19" s="169">
        <v>2049</v>
      </c>
      <c r="BG19" s="169">
        <v>2050</v>
      </c>
      <c r="BH19" s="169">
        <v>2051</v>
      </c>
      <c r="BI19" s="169">
        <v>2052</v>
      </c>
      <c r="BJ19" s="169">
        <v>2053</v>
      </c>
      <c r="BK19" s="169">
        <v>2054</v>
      </c>
      <c r="BL19" s="169">
        <v>2055</v>
      </c>
      <c r="BM19" s="169">
        <v>2056</v>
      </c>
      <c r="BN19" s="169">
        <v>2057</v>
      </c>
      <c r="BO19" s="169">
        <v>2058</v>
      </c>
      <c r="BP19" s="169">
        <v>2059</v>
      </c>
      <c r="BQ19" s="169">
        <v>2060</v>
      </c>
      <c r="BR19" s="169">
        <v>2061</v>
      </c>
      <c r="BS19" s="169">
        <v>2062</v>
      </c>
      <c r="BT19" s="169">
        <v>2063</v>
      </c>
      <c r="BU19" s="169">
        <v>2064</v>
      </c>
      <c r="BV19" s="169">
        <v>2065</v>
      </c>
      <c r="BW19" s="169">
        <v>2066</v>
      </c>
      <c r="BX19" s="169">
        <v>2067</v>
      </c>
      <c r="BY19" s="169">
        <v>2068</v>
      </c>
      <c r="BZ19" s="169">
        <v>2069</v>
      </c>
      <c r="CA19" s="169">
        <v>2070</v>
      </c>
      <c r="CB19" s="169">
        <v>2071</v>
      </c>
      <c r="CC19" s="169">
        <v>2072</v>
      </c>
      <c r="CD19" s="169">
        <v>2073</v>
      </c>
      <c r="CE19" s="169">
        <v>2074</v>
      </c>
      <c r="CF19" s="169">
        <v>2075</v>
      </c>
      <c r="CG19" s="169">
        <v>2076</v>
      </c>
      <c r="CH19" s="169">
        <v>2077</v>
      </c>
      <c r="CI19" s="169">
        <v>2078</v>
      </c>
      <c r="CJ19" s="169">
        <v>2079</v>
      </c>
      <c r="CK19" s="169">
        <v>2080</v>
      </c>
    </row>
    <row r="20" spans="1:89">
      <c r="A20" s="171" t="s">
        <v>35</v>
      </c>
      <c r="B20" s="172"/>
      <c r="C20" s="172"/>
      <c r="D20" s="172"/>
      <c r="E20" s="172"/>
      <c r="F20" s="172"/>
      <c r="G20" s="172"/>
      <c r="H20" s="172"/>
      <c r="I20" s="172"/>
      <c r="J20" s="172"/>
      <c r="K20" s="172"/>
      <c r="L20" s="172"/>
      <c r="M20" s="172"/>
      <c r="N20" s="172"/>
      <c r="O20" s="172"/>
      <c r="P20" s="172"/>
      <c r="Q20" s="172"/>
      <c r="R20" s="173"/>
      <c r="S20" s="173"/>
      <c r="T20" s="173">
        <v>4</v>
      </c>
      <c r="U20" s="172"/>
      <c r="V20" s="174"/>
      <c r="W20" s="172"/>
      <c r="X20" s="172"/>
      <c r="Y20" s="172"/>
      <c r="Z20" s="178"/>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row>
    <row r="21" spans="1:89">
      <c r="A21" s="215" t="s">
        <v>22</v>
      </c>
      <c r="R21" s="66"/>
      <c r="S21" s="66"/>
      <c r="T21" s="66">
        <v>5</v>
      </c>
      <c r="V21" s="214"/>
      <c r="W21" s="57"/>
      <c r="X21" s="248"/>
      <c r="Y21" s="57"/>
      <c r="Z21" s="14"/>
    </row>
    <row r="22" spans="1:89">
      <c r="A22" s="227" t="s">
        <v>23</v>
      </c>
      <c r="R22" s="66"/>
      <c r="S22" s="66"/>
      <c r="T22" s="66">
        <v>6</v>
      </c>
      <c r="V22" s="214" t="s">
        <v>2</v>
      </c>
      <c r="W22" s="57"/>
      <c r="X22" s="249"/>
      <c r="Y22" s="217"/>
      <c r="Z22" s="19"/>
      <c r="AA22" s="240">
        <f t="shared" ref="AA22:BF22" si="4">IF(AA$16=0,CREDITS_INITIAL_C,Z28)</f>
        <v>0</v>
      </c>
      <c r="AB22" s="240">
        <f t="shared" si="4"/>
        <v>0</v>
      </c>
      <c r="AC22" s="240">
        <f t="shared" si="4"/>
        <v>0</v>
      </c>
      <c r="AD22" s="240">
        <f t="shared" si="4"/>
        <v>0</v>
      </c>
      <c r="AE22" s="240">
        <f t="shared" si="4"/>
        <v>0</v>
      </c>
      <c r="AF22" s="240">
        <f t="shared" si="4"/>
        <v>0</v>
      </c>
      <c r="AG22" s="240">
        <f t="shared" si="4"/>
        <v>0</v>
      </c>
      <c r="AH22" s="240">
        <f t="shared" si="4"/>
        <v>0</v>
      </c>
      <c r="AI22" s="240">
        <f t="shared" si="4"/>
        <v>0</v>
      </c>
      <c r="AJ22" s="240">
        <f t="shared" si="4"/>
        <v>0</v>
      </c>
      <c r="AK22" s="240">
        <f t="shared" si="4"/>
        <v>0</v>
      </c>
      <c r="AL22" s="240">
        <f t="shared" si="4"/>
        <v>0</v>
      </c>
      <c r="AM22" s="240">
        <f t="shared" si="4"/>
        <v>0</v>
      </c>
      <c r="AN22" s="240">
        <f t="shared" si="4"/>
        <v>0</v>
      </c>
      <c r="AO22" s="240">
        <f t="shared" si="4"/>
        <v>0</v>
      </c>
      <c r="AP22" s="240">
        <f t="shared" si="4"/>
        <v>0</v>
      </c>
      <c r="AQ22" s="240">
        <f t="shared" si="4"/>
        <v>0</v>
      </c>
      <c r="AR22" s="240">
        <f t="shared" si="4"/>
        <v>0</v>
      </c>
      <c r="AS22" s="240">
        <f t="shared" si="4"/>
        <v>0</v>
      </c>
      <c r="AT22" s="240">
        <f t="shared" si="4"/>
        <v>0</v>
      </c>
      <c r="AU22" s="240">
        <f t="shared" si="4"/>
        <v>0</v>
      </c>
      <c r="AV22" s="240">
        <f t="shared" si="4"/>
        <v>0</v>
      </c>
      <c r="AW22" s="240">
        <f t="shared" si="4"/>
        <v>0</v>
      </c>
      <c r="AX22" s="240">
        <f t="shared" si="4"/>
        <v>0</v>
      </c>
      <c r="AY22" s="240">
        <f t="shared" si="4"/>
        <v>0</v>
      </c>
      <c r="AZ22" s="240">
        <f t="shared" si="4"/>
        <v>0</v>
      </c>
      <c r="BA22" s="240">
        <f t="shared" si="4"/>
        <v>0</v>
      </c>
      <c r="BB22" s="240">
        <f t="shared" si="4"/>
        <v>0</v>
      </c>
      <c r="BC22" s="240">
        <f t="shared" si="4"/>
        <v>0</v>
      </c>
      <c r="BD22" s="240">
        <f t="shared" si="4"/>
        <v>0</v>
      </c>
      <c r="BE22" s="240">
        <f t="shared" si="4"/>
        <v>0</v>
      </c>
      <c r="BF22" s="240">
        <f t="shared" si="4"/>
        <v>0</v>
      </c>
      <c r="BG22" s="240">
        <f t="shared" ref="BG22:CK22" si="5">IF(BG$16=0,CREDITS_INITIAL_C,BF28)</f>
        <v>0</v>
      </c>
      <c r="BH22" s="240">
        <f t="shared" si="5"/>
        <v>0</v>
      </c>
      <c r="BI22" s="240">
        <f t="shared" si="5"/>
        <v>0</v>
      </c>
      <c r="BJ22" s="240">
        <f t="shared" si="5"/>
        <v>0</v>
      </c>
      <c r="BK22" s="240">
        <f t="shared" si="5"/>
        <v>0</v>
      </c>
      <c r="BL22" s="240">
        <f t="shared" si="5"/>
        <v>0</v>
      </c>
      <c r="BM22" s="240">
        <f t="shared" si="5"/>
        <v>0</v>
      </c>
      <c r="BN22" s="240">
        <f t="shared" si="5"/>
        <v>0</v>
      </c>
      <c r="BO22" s="240">
        <f t="shared" si="5"/>
        <v>0</v>
      </c>
      <c r="BP22" s="240">
        <f t="shared" si="5"/>
        <v>0</v>
      </c>
      <c r="BQ22" s="240">
        <f t="shared" si="5"/>
        <v>0</v>
      </c>
      <c r="BR22" s="240">
        <f t="shared" si="5"/>
        <v>0</v>
      </c>
      <c r="BS22" s="240">
        <f t="shared" si="5"/>
        <v>0</v>
      </c>
      <c r="BT22" s="240">
        <f t="shared" si="5"/>
        <v>0</v>
      </c>
      <c r="BU22" s="240">
        <f t="shared" si="5"/>
        <v>0</v>
      </c>
      <c r="BV22" s="240">
        <f t="shared" si="5"/>
        <v>0</v>
      </c>
      <c r="BW22" s="240">
        <f t="shared" si="5"/>
        <v>0</v>
      </c>
      <c r="BX22" s="240">
        <f t="shared" si="5"/>
        <v>0</v>
      </c>
      <c r="BY22" s="240">
        <f t="shared" si="5"/>
        <v>0</v>
      </c>
      <c r="BZ22" s="240">
        <f t="shared" si="5"/>
        <v>0</v>
      </c>
      <c r="CA22" s="240">
        <f t="shared" si="5"/>
        <v>0</v>
      </c>
      <c r="CB22" s="240">
        <f t="shared" si="5"/>
        <v>0</v>
      </c>
      <c r="CC22" s="240">
        <f t="shared" si="5"/>
        <v>0</v>
      </c>
      <c r="CD22" s="240">
        <f t="shared" si="5"/>
        <v>0</v>
      </c>
      <c r="CE22" s="240">
        <f t="shared" si="5"/>
        <v>0</v>
      </c>
      <c r="CF22" s="240">
        <f t="shared" si="5"/>
        <v>0</v>
      </c>
      <c r="CG22" s="240">
        <f t="shared" si="5"/>
        <v>0</v>
      </c>
      <c r="CH22" s="240">
        <f t="shared" si="5"/>
        <v>0</v>
      </c>
      <c r="CI22" s="240">
        <f t="shared" si="5"/>
        <v>0</v>
      </c>
      <c r="CJ22" s="240">
        <f t="shared" si="5"/>
        <v>0</v>
      </c>
      <c r="CK22" s="240">
        <f t="shared" si="5"/>
        <v>0</v>
      </c>
    </row>
    <row r="23" spans="1:89" s="3" customFormat="1" ht="11.25">
      <c r="A23" s="228"/>
      <c r="R23" s="67"/>
      <c r="S23" s="67"/>
      <c r="T23" s="67">
        <v>7</v>
      </c>
      <c r="V23" s="218"/>
      <c r="W23" s="219"/>
      <c r="X23" s="250"/>
      <c r="Y23" s="220"/>
      <c r="Z23" s="2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c r="A24" s="227" t="s">
        <v>24</v>
      </c>
      <c r="R24" s="66"/>
      <c r="S24" s="66"/>
      <c r="T24" s="66">
        <v>8</v>
      </c>
      <c r="U24" s="92"/>
      <c r="V24" s="214" t="s">
        <v>2</v>
      </c>
      <c r="W24" s="216"/>
      <c r="X24" s="252">
        <f>CREDITS_C-CREDITS_INITIAL_C</f>
        <v>192</v>
      </c>
      <c r="Y24" s="221"/>
      <c r="Z24" s="18"/>
      <c r="AA24" s="240">
        <f t="shared" ref="AA24:CK24" si="6">$X24*AA25</f>
        <v>0</v>
      </c>
      <c r="AB24" s="240">
        <f t="shared" si="6"/>
        <v>0</v>
      </c>
      <c r="AC24" s="240">
        <f t="shared" si="6"/>
        <v>38.400000000000006</v>
      </c>
      <c r="AD24" s="240">
        <f t="shared" si="6"/>
        <v>38.400000000000006</v>
      </c>
      <c r="AE24" s="240">
        <f t="shared" si="6"/>
        <v>38.400000000000006</v>
      </c>
      <c r="AF24" s="240">
        <f t="shared" si="6"/>
        <v>38.400000000000006</v>
      </c>
      <c r="AG24" s="240">
        <f t="shared" si="6"/>
        <v>38.400000000000006</v>
      </c>
      <c r="AH24" s="240">
        <f t="shared" si="6"/>
        <v>0</v>
      </c>
      <c r="AI24" s="240">
        <f t="shared" si="6"/>
        <v>0</v>
      </c>
      <c r="AJ24" s="240">
        <f t="shared" si="6"/>
        <v>0</v>
      </c>
      <c r="AK24" s="240">
        <f t="shared" si="6"/>
        <v>0</v>
      </c>
      <c r="AL24" s="240">
        <f t="shared" si="6"/>
        <v>0</v>
      </c>
      <c r="AM24" s="240">
        <f t="shared" si="6"/>
        <v>0</v>
      </c>
      <c r="AN24" s="240">
        <f t="shared" si="6"/>
        <v>0</v>
      </c>
      <c r="AO24" s="240">
        <f t="shared" si="6"/>
        <v>0</v>
      </c>
      <c r="AP24" s="240">
        <f t="shared" si="6"/>
        <v>0</v>
      </c>
      <c r="AQ24" s="240">
        <f t="shared" si="6"/>
        <v>0</v>
      </c>
      <c r="AR24" s="240">
        <f t="shared" si="6"/>
        <v>0</v>
      </c>
      <c r="AS24" s="240">
        <f t="shared" si="6"/>
        <v>0</v>
      </c>
      <c r="AT24" s="240">
        <f t="shared" si="6"/>
        <v>0</v>
      </c>
      <c r="AU24" s="240">
        <f t="shared" si="6"/>
        <v>0</v>
      </c>
      <c r="AV24" s="240">
        <f t="shared" si="6"/>
        <v>0</v>
      </c>
      <c r="AW24" s="240">
        <f t="shared" si="6"/>
        <v>0</v>
      </c>
      <c r="AX24" s="240">
        <f t="shared" si="6"/>
        <v>0</v>
      </c>
      <c r="AY24" s="240">
        <f t="shared" si="6"/>
        <v>0</v>
      </c>
      <c r="AZ24" s="240">
        <f t="shared" si="6"/>
        <v>0</v>
      </c>
      <c r="BA24" s="240">
        <f t="shared" si="6"/>
        <v>0</v>
      </c>
      <c r="BB24" s="240">
        <f t="shared" si="6"/>
        <v>0</v>
      </c>
      <c r="BC24" s="240">
        <f t="shared" si="6"/>
        <v>0</v>
      </c>
      <c r="BD24" s="240">
        <f t="shared" si="6"/>
        <v>0</v>
      </c>
      <c r="BE24" s="240">
        <f t="shared" si="6"/>
        <v>0</v>
      </c>
      <c r="BF24" s="240">
        <f t="shared" si="6"/>
        <v>0</v>
      </c>
      <c r="BG24" s="240">
        <f t="shared" si="6"/>
        <v>0</v>
      </c>
      <c r="BH24" s="240">
        <f t="shared" si="6"/>
        <v>0</v>
      </c>
      <c r="BI24" s="240">
        <f t="shared" si="6"/>
        <v>0</v>
      </c>
      <c r="BJ24" s="240">
        <f t="shared" si="6"/>
        <v>0</v>
      </c>
      <c r="BK24" s="240">
        <f t="shared" si="6"/>
        <v>0</v>
      </c>
      <c r="BL24" s="240">
        <f t="shared" si="6"/>
        <v>0</v>
      </c>
      <c r="BM24" s="240">
        <f t="shared" si="6"/>
        <v>0</v>
      </c>
      <c r="BN24" s="240">
        <f t="shared" si="6"/>
        <v>0</v>
      </c>
      <c r="BO24" s="240">
        <f t="shared" si="6"/>
        <v>0</v>
      </c>
      <c r="BP24" s="240">
        <f t="shared" si="6"/>
        <v>0</v>
      </c>
      <c r="BQ24" s="240">
        <f t="shared" si="6"/>
        <v>0</v>
      </c>
      <c r="BR24" s="240">
        <f t="shared" si="6"/>
        <v>0</v>
      </c>
      <c r="BS24" s="240">
        <f t="shared" si="6"/>
        <v>0</v>
      </c>
      <c r="BT24" s="240">
        <f t="shared" si="6"/>
        <v>0</v>
      </c>
      <c r="BU24" s="240">
        <f t="shared" si="6"/>
        <v>0</v>
      </c>
      <c r="BV24" s="240">
        <f t="shared" si="6"/>
        <v>0</v>
      </c>
      <c r="BW24" s="240">
        <f t="shared" si="6"/>
        <v>0</v>
      </c>
      <c r="BX24" s="240">
        <f t="shared" si="6"/>
        <v>0</v>
      </c>
      <c r="BY24" s="240">
        <f t="shared" si="6"/>
        <v>0</v>
      </c>
      <c r="BZ24" s="240">
        <f t="shared" si="6"/>
        <v>0</v>
      </c>
      <c r="CA24" s="240">
        <f t="shared" si="6"/>
        <v>0</v>
      </c>
      <c r="CB24" s="240">
        <f t="shared" si="6"/>
        <v>0</v>
      </c>
      <c r="CC24" s="240">
        <f t="shared" si="6"/>
        <v>0</v>
      </c>
      <c r="CD24" s="240">
        <f t="shared" si="6"/>
        <v>0</v>
      </c>
      <c r="CE24" s="240">
        <f t="shared" si="6"/>
        <v>0</v>
      </c>
      <c r="CF24" s="240">
        <f t="shared" si="6"/>
        <v>0</v>
      </c>
      <c r="CG24" s="240">
        <f t="shared" si="6"/>
        <v>0</v>
      </c>
      <c r="CH24" s="240">
        <f t="shared" si="6"/>
        <v>0</v>
      </c>
      <c r="CI24" s="240">
        <f t="shared" si="6"/>
        <v>0</v>
      </c>
      <c r="CJ24" s="240">
        <f t="shared" si="6"/>
        <v>0</v>
      </c>
      <c r="CK24" s="240">
        <f t="shared" si="6"/>
        <v>0</v>
      </c>
    </row>
    <row r="25" spans="1:89" s="59" customFormat="1" ht="11.25" customHeight="1">
      <c r="A25" s="229"/>
      <c r="B25" s="79"/>
      <c r="C25" s="79"/>
      <c r="D25" s="79"/>
      <c r="E25" s="79"/>
      <c r="F25" s="79"/>
      <c r="G25" s="79"/>
      <c r="H25" s="79"/>
      <c r="I25" s="79"/>
      <c r="J25" s="79"/>
      <c r="K25" s="79"/>
      <c r="L25" s="79"/>
      <c r="M25" s="79"/>
      <c r="N25" s="79"/>
      <c r="O25" s="79"/>
      <c r="P25" s="79"/>
      <c r="Q25" s="79"/>
      <c r="R25" s="80"/>
      <c r="S25" s="80"/>
      <c r="T25" s="80">
        <v>9</v>
      </c>
      <c r="U25" s="81"/>
      <c r="V25" s="222"/>
      <c r="W25" s="216"/>
      <c r="X25" s="251">
        <f>SUM(AA25:CK25)</f>
        <v>1</v>
      </c>
      <c r="Y25" s="223"/>
      <c r="Z25" s="82"/>
      <c r="AA25" s="213">
        <f t="shared" ref="AA25:BF25" si="7">IF(OR(AA$16="",AA$16=0),0,
IF(AA$16=1,CREDITS_RELEASEDYR1_C,(1-CREDITS_RELEASEDYR1_C)/(YEAR_PROJECTLENGTH_C-1)))</f>
        <v>0</v>
      </c>
      <c r="AB25" s="213">
        <f t="shared" si="7"/>
        <v>0</v>
      </c>
      <c r="AC25" s="213">
        <f t="shared" si="7"/>
        <v>0.2</v>
      </c>
      <c r="AD25" s="213">
        <f t="shared" si="7"/>
        <v>0.2</v>
      </c>
      <c r="AE25" s="213">
        <f t="shared" si="7"/>
        <v>0.2</v>
      </c>
      <c r="AF25" s="213">
        <f t="shared" si="7"/>
        <v>0.2</v>
      </c>
      <c r="AG25" s="213">
        <f t="shared" si="7"/>
        <v>0.2</v>
      </c>
      <c r="AH25" s="213">
        <f t="shared" si="7"/>
        <v>0</v>
      </c>
      <c r="AI25" s="213">
        <f t="shared" si="7"/>
        <v>0</v>
      </c>
      <c r="AJ25" s="213">
        <f t="shared" si="7"/>
        <v>0</v>
      </c>
      <c r="AK25" s="213">
        <f t="shared" si="7"/>
        <v>0</v>
      </c>
      <c r="AL25" s="213">
        <f t="shared" si="7"/>
        <v>0</v>
      </c>
      <c r="AM25" s="213">
        <f t="shared" si="7"/>
        <v>0</v>
      </c>
      <c r="AN25" s="213">
        <f t="shared" si="7"/>
        <v>0</v>
      </c>
      <c r="AO25" s="213">
        <f t="shared" si="7"/>
        <v>0</v>
      </c>
      <c r="AP25" s="213">
        <f t="shared" si="7"/>
        <v>0</v>
      </c>
      <c r="AQ25" s="213">
        <f t="shared" si="7"/>
        <v>0</v>
      </c>
      <c r="AR25" s="213">
        <f t="shared" si="7"/>
        <v>0</v>
      </c>
      <c r="AS25" s="213">
        <f t="shared" si="7"/>
        <v>0</v>
      </c>
      <c r="AT25" s="213">
        <f t="shared" si="7"/>
        <v>0</v>
      </c>
      <c r="AU25" s="213">
        <f t="shared" si="7"/>
        <v>0</v>
      </c>
      <c r="AV25" s="213">
        <f t="shared" si="7"/>
        <v>0</v>
      </c>
      <c r="AW25" s="213">
        <f t="shared" si="7"/>
        <v>0</v>
      </c>
      <c r="AX25" s="213">
        <f t="shared" si="7"/>
        <v>0</v>
      </c>
      <c r="AY25" s="213">
        <f t="shared" si="7"/>
        <v>0</v>
      </c>
      <c r="AZ25" s="213">
        <f t="shared" si="7"/>
        <v>0</v>
      </c>
      <c r="BA25" s="213">
        <f t="shared" si="7"/>
        <v>0</v>
      </c>
      <c r="BB25" s="213">
        <f t="shared" si="7"/>
        <v>0</v>
      </c>
      <c r="BC25" s="213">
        <f t="shared" si="7"/>
        <v>0</v>
      </c>
      <c r="BD25" s="213">
        <f t="shared" si="7"/>
        <v>0</v>
      </c>
      <c r="BE25" s="213">
        <f t="shared" si="7"/>
        <v>0</v>
      </c>
      <c r="BF25" s="213">
        <f t="shared" si="7"/>
        <v>0</v>
      </c>
      <c r="BG25" s="213">
        <f t="shared" ref="BG25:CK25" si="8">IF(OR(BG$16="",BG$16=0),0,
IF(BG$16=1,CREDITS_RELEASEDYR1_C,(1-CREDITS_RELEASEDYR1_C)/(YEAR_PROJECTLENGTH_C-1)))</f>
        <v>0</v>
      </c>
      <c r="BH25" s="213">
        <f t="shared" si="8"/>
        <v>0</v>
      </c>
      <c r="BI25" s="213">
        <f t="shared" si="8"/>
        <v>0</v>
      </c>
      <c r="BJ25" s="213">
        <f t="shared" si="8"/>
        <v>0</v>
      </c>
      <c r="BK25" s="213">
        <f t="shared" si="8"/>
        <v>0</v>
      </c>
      <c r="BL25" s="213">
        <f t="shared" si="8"/>
        <v>0</v>
      </c>
      <c r="BM25" s="213">
        <f t="shared" si="8"/>
        <v>0</v>
      </c>
      <c r="BN25" s="213">
        <f t="shared" si="8"/>
        <v>0</v>
      </c>
      <c r="BO25" s="213">
        <f t="shared" si="8"/>
        <v>0</v>
      </c>
      <c r="BP25" s="213">
        <f t="shared" si="8"/>
        <v>0</v>
      </c>
      <c r="BQ25" s="213">
        <f t="shared" si="8"/>
        <v>0</v>
      </c>
      <c r="BR25" s="213">
        <f t="shared" si="8"/>
        <v>0</v>
      </c>
      <c r="BS25" s="213">
        <f t="shared" si="8"/>
        <v>0</v>
      </c>
      <c r="BT25" s="213">
        <f t="shared" si="8"/>
        <v>0</v>
      </c>
      <c r="BU25" s="213">
        <f t="shared" si="8"/>
        <v>0</v>
      </c>
      <c r="BV25" s="213">
        <f t="shared" si="8"/>
        <v>0</v>
      </c>
      <c r="BW25" s="213">
        <f t="shared" si="8"/>
        <v>0</v>
      </c>
      <c r="BX25" s="213">
        <f t="shared" si="8"/>
        <v>0</v>
      </c>
      <c r="BY25" s="213">
        <f t="shared" si="8"/>
        <v>0</v>
      </c>
      <c r="BZ25" s="213">
        <f t="shared" si="8"/>
        <v>0</v>
      </c>
      <c r="CA25" s="213">
        <f t="shared" si="8"/>
        <v>0</v>
      </c>
      <c r="CB25" s="213">
        <f t="shared" si="8"/>
        <v>0</v>
      </c>
      <c r="CC25" s="213">
        <f t="shared" si="8"/>
        <v>0</v>
      </c>
      <c r="CD25" s="213">
        <f t="shared" si="8"/>
        <v>0</v>
      </c>
      <c r="CE25" s="213">
        <f t="shared" si="8"/>
        <v>0</v>
      </c>
      <c r="CF25" s="213">
        <f t="shared" si="8"/>
        <v>0</v>
      </c>
      <c r="CG25" s="213">
        <f t="shared" si="8"/>
        <v>0</v>
      </c>
      <c r="CH25" s="213">
        <f t="shared" si="8"/>
        <v>0</v>
      </c>
      <c r="CI25" s="213">
        <f t="shared" si="8"/>
        <v>0</v>
      </c>
      <c r="CJ25" s="213">
        <f t="shared" si="8"/>
        <v>0</v>
      </c>
      <c r="CK25" s="213">
        <f t="shared" si="8"/>
        <v>0</v>
      </c>
    </row>
    <row r="26" spans="1:89">
      <c r="A26" s="230" t="s">
        <v>25</v>
      </c>
      <c r="B26" s="7"/>
      <c r="C26" s="7"/>
      <c r="D26" s="7"/>
      <c r="E26" s="7"/>
      <c r="F26" s="7"/>
      <c r="G26" s="7"/>
      <c r="H26" s="7"/>
      <c r="I26" s="7"/>
      <c r="J26" s="7"/>
      <c r="K26" s="7"/>
      <c r="L26" s="7"/>
      <c r="M26" s="7"/>
      <c r="N26" s="7"/>
      <c r="O26" s="7"/>
      <c r="P26" s="7"/>
      <c r="Q26" s="7"/>
      <c r="R26" s="68"/>
      <c r="S26" s="68"/>
      <c r="T26" s="68">
        <v>10</v>
      </c>
      <c r="U26" s="92"/>
      <c r="V26" s="224" t="s">
        <v>2</v>
      </c>
      <c r="W26" s="242">
        <f>CREDITS_SOLD_C</f>
        <v>1</v>
      </c>
      <c r="X26" s="253">
        <f>SUM(AA26:CK26)</f>
        <v>192</v>
      </c>
      <c r="Y26" s="225"/>
      <c r="Z26" s="85"/>
      <c r="AA26" s="240">
        <f>IF(OR(AA$16="",AA$16=0),0,
IF(AA$16&lt;YEAR_PROJECTLENGTH_C,AA24*CREDITS_SOLD_C,$X24+CREDITS_INITIAL_C-CREDITS_END_C-SUM(Z26:$AA26)))</f>
        <v>0</v>
      </c>
      <c r="AB26" s="240">
        <f>IF(OR(AB$16="",AB$16=0),0,
IF(AB$16&lt;YEAR_PROJECTLENGTH_C,AB24*CREDITS_SOLD_C,$X24+CREDITS_INITIAL_C-CREDITS_END_C-SUM(AA26:$AA26)))</f>
        <v>0</v>
      </c>
      <c r="AC26" s="240">
        <f>IF(OR(AC$16="",AC$16=0),0,
IF(AC$16&lt;YEAR_PROJECTLENGTH_C,AC24*CREDITS_SOLD_C,$X24+CREDITS_INITIAL_C-CREDITS_END_C-SUM($AA26:AB26)))</f>
        <v>38.400000000000006</v>
      </c>
      <c r="AD26" s="240">
        <f>IF(OR(AD$16="",AD$16=0),0,
IF(AD$16&lt;YEAR_PROJECTLENGTH_C,AD24*CREDITS_SOLD_C,$X24+CREDITS_INITIAL_C-CREDITS_END_C-SUM($AA26:AC26)))</f>
        <v>38.400000000000006</v>
      </c>
      <c r="AE26" s="240">
        <f>IF(OR(AE$16="",AE$16=0),0,
IF(AE$16&lt;YEAR_PROJECTLENGTH_C,AE24*CREDITS_SOLD_C,$X24+CREDITS_INITIAL_C-CREDITS_END_C-SUM($AA26:AD26)))</f>
        <v>38.400000000000006</v>
      </c>
      <c r="AF26" s="240">
        <f>IF(OR(AF$16="",AF$16=0),0,
IF(AF$16&lt;YEAR_PROJECTLENGTH_C,AF24*CREDITS_SOLD_C,$X24+CREDITS_INITIAL_C-CREDITS_END_C-SUM($AA26:AE26)))</f>
        <v>38.400000000000006</v>
      </c>
      <c r="AG26" s="240">
        <f>IF(OR(AG$16="",AG$16=0),0,
IF(AG$16&lt;YEAR_PROJECTLENGTH_C,AG24*CREDITS_SOLD_C,$X24+CREDITS_INITIAL_C-CREDITS_END_C-SUM($AA26:AF26)))</f>
        <v>38.399999999999977</v>
      </c>
      <c r="AH26" s="240">
        <f>IF(OR(AH$16="",AH$16=0),0,
IF(AH$16&lt;YEAR_PROJECTLENGTH_C,AH24*CREDITS_SOLD_C,$X24+CREDITS_INITIAL_C-CREDITS_END_C-SUM($AA26:AG26)))</f>
        <v>0</v>
      </c>
      <c r="AI26" s="240">
        <f>IF(OR(AI$16="",AI$16=0),0,
IF(AI$16&lt;YEAR_PROJECTLENGTH_C,AI24*CREDITS_SOLD_C,$X24+CREDITS_INITIAL_C-CREDITS_END_C-SUM($AA26:AH26)))</f>
        <v>0</v>
      </c>
      <c r="AJ26" s="240">
        <f>IF(OR(AJ$16="",AJ$16=0),0,
IF(AJ$16&lt;YEAR_PROJECTLENGTH_C,AJ24*CREDITS_SOLD_C,$X24+CREDITS_INITIAL_C-CREDITS_END_C-SUM($AA26:AI26)))</f>
        <v>0</v>
      </c>
      <c r="AK26" s="240">
        <f>IF(OR(AK$16="",AK$16=0),0,
IF(AK$16&lt;YEAR_PROJECTLENGTH_C,AK24*CREDITS_SOLD_C,$X24+CREDITS_INITIAL_C-CREDITS_END_C-SUM($AA26:AJ26)))</f>
        <v>0</v>
      </c>
      <c r="AL26" s="240">
        <f>IF(OR(AL$16="",AL$16=0),0,
IF(AL$16&lt;YEAR_PROJECTLENGTH_C,AL24*CREDITS_SOLD_C,$X24+CREDITS_INITIAL_C-CREDITS_END_C-SUM($AA26:AK26)))</f>
        <v>0</v>
      </c>
      <c r="AM26" s="240">
        <f>IF(OR(AM$16="",AM$16=0),0,
IF(AM$16&lt;YEAR_PROJECTLENGTH_C,AM24*CREDITS_SOLD_C,$X24+CREDITS_INITIAL_C-CREDITS_END_C-SUM($AA26:AL26)))</f>
        <v>0</v>
      </c>
      <c r="AN26" s="240">
        <f>IF(OR(AN$16="",AN$16=0),0,
IF(AN$16&lt;YEAR_PROJECTLENGTH_C,AN24*CREDITS_SOLD_C,$X24+CREDITS_INITIAL_C-CREDITS_END_C-SUM($AA26:AM26)))</f>
        <v>0</v>
      </c>
      <c r="AO26" s="240">
        <f>IF(OR(AO$16="",AO$16=0),0,
IF(AO$16&lt;YEAR_PROJECTLENGTH_C,AO24*CREDITS_SOLD_C,$X24+CREDITS_INITIAL_C-CREDITS_END_C-SUM($AA26:AN26)))</f>
        <v>0</v>
      </c>
      <c r="AP26" s="240">
        <f>IF(OR(AP$16="",AP$16=0),0,
IF(AP$16&lt;YEAR_PROJECTLENGTH_C,AP24*CREDITS_SOLD_C,$X24+CREDITS_INITIAL_C-CREDITS_END_C-SUM($AA26:AO26)))</f>
        <v>0</v>
      </c>
      <c r="AQ26" s="240">
        <f>IF(OR(AQ$16="",AQ$16=0),0,
IF(AQ$16&lt;YEAR_PROJECTLENGTH_C,AQ24*CREDITS_SOLD_C,$X24+CREDITS_INITIAL_C-CREDITS_END_C-SUM($AA26:AP26)))</f>
        <v>0</v>
      </c>
      <c r="AR26" s="240">
        <f>IF(OR(AR$16="",AR$16=0),0,
IF(AR$16&lt;YEAR_PROJECTLENGTH_C,AR24*CREDITS_SOLD_C,$X24+CREDITS_INITIAL_C-CREDITS_END_C-SUM($AA26:AQ26)))</f>
        <v>0</v>
      </c>
      <c r="AS26" s="240">
        <f>IF(OR(AS$16="",AS$16=0),0,
IF(AS$16&lt;YEAR_PROJECTLENGTH_C,AS24*CREDITS_SOLD_C,$X24+CREDITS_INITIAL_C-CREDITS_END_C-SUM($AA26:AR26)))</f>
        <v>0</v>
      </c>
      <c r="AT26" s="240">
        <f>IF(OR(AT$16="",AT$16=0),0,
IF(AT$16&lt;YEAR_PROJECTLENGTH_C,AT24*CREDITS_SOLD_C,$X24+CREDITS_INITIAL_C-CREDITS_END_C-SUM($AA26:AS26)))</f>
        <v>0</v>
      </c>
      <c r="AU26" s="240">
        <f>IF(OR(AU$16="",AU$16=0),0,
IF(AU$16&lt;YEAR_PROJECTLENGTH_C,AU24*CREDITS_SOLD_C,$X24+CREDITS_INITIAL_C-CREDITS_END_C-SUM($AA26:AT26)))</f>
        <v>0</v>
      </c>
      <c r="AV26" s="240">
        <f>IF(OR(AV$16="",AV$16=0),0,
IF(AV$16&lt;YEAR_PROJECTLENGTH_C,AV24*CREDITS_SOLD_C,$X24+CREDITS_INITIAL_C-CREDITS_END_C-SUM($AA26:AU26)))</f>
        <v>0</v>
      </c>
      <c r="AW26" s="240">
        <f>IF(OR(AW$16="",AW$16=0),0,
IF(AW$16&lt;YEAR_PROJECTLENGTH_C,AW24*CREDITS_SOLD_C,$X24+CREDITS_INITIAL_C-CREDITS_END_C-SUM($AA26:AV26)))</f>
        <v>0</v>
      </c>
      <c r="AX26" s="240">
        <f>IF(OR(AX$16="",AX$16=0),0,
IF(AX$16&lt;YEAR_PROJECTLENGTH_C,AX24*CREDITS_SOLD_C,$X24+CREDITS_INITIAL_C-CREDITS_END_C-SUM($AA26:AW26)))</f>
        <v>0</v>
      </c>
      <c r="AY26" s="240">
        <f>IF(OR(AY$16="",AY$16=0),0,
IF(AY$16&lt;YEAR_PROJECTLENGTH_C,AY24*CREDITS_SOLD_C,$X24+CREDITS_INITIAL_C-CREDITS_END_C-SUM($AA26:AX26)))</f>
        <v>0</v>
      </c>
      <c r="AZ26" s="240">
        <f>IF(OR(AZ$16="",AZ$16=0),0,
IF(AZ$16&lt;YEAR_PROJECTLENGTH_C,AZ24*CREDITS_SOLD_C,$X24+CREDITS_INITIAL_C-CREDITS_END_C-SUM($AA26:AY26)))</f>
        <v>0</v>
      </c>
      <c r="BA26" s="240">
        <f>IF(OR(BA$16="",BA$16=0),0,
IF(BA$16&lt;YEAR_PROJECTLENGTH_C,BA24*CREDITS_SOLD_C,$X24+CREDITS_INITIAL_C-CREDITS_END_C-SUM($AA26:AZ26)))</f>
        <v>0</v>
      </c>
      <c r="BB26" s="240">
        <f>IF(OR(BB$16="",BB$16=0),0,
IF(BB$16&lt;YEAR_PROJECTLENGTH_C,BB24*CREDITS_SOLD_C,$X24+CREDITS_INITIAL_C-CREDITS_END_C-SUM($AA26:BA26)))</f>
        <v>0</v>
      </c>
      <c r="BC26" s="240">
        <f>IF(OR(BC$16="",BC$16=0),0,
IF(BC$16&lt;YEAR_PROJECTLENGTH_C,BC24*CREDITS_SOLD_C,$X24+CREDITS_INITIAL_C-CREDITS_END_C-SUM($AA26:BB26)))</f>
        <v>0</v>
      </c>
      <c r="BD26" s="240">
        <f>IF(OR(BD$16="",BD$16=0),0,
IF(BD$16&lt;YEAR_PROJECTLENGTH_C,BD24*CREDITS_SOLD_C,$X24+CREDITS_INITIAL_C-CREDITS_END_C-SUM($AA26:BC26)))</f>
        <v>0</v>
      </c>
      <c r="BE26" s="240">
        <f>IF(OR(BE$16="",BE$16=0),0,
IF(BE$16&lt;YEAR_PROJECTLENGTH_C,BE24*CREDITS_SOLD_C,$X24+CREDITS_INITIAL_C-CREDITS_END_C-SUM($AA26:BD26)))</f>
        <v>0</v>
      </c>
      <c r="BF26" s="240">
        <f>IF(OR(BF$16="",BF$16=0),0,
IF(BF$16&lt;YEAR_PROJECTLENGTH_C,BF24*CREDITS_SOLD_C,$X24+CREDITS_INITIAL_C-CREDITS_END_C-SUM($AA26:BE26)))</f>
        <v>0</v>
      </c>
      <c r="BG26" s="240">
        <f>IF(OR(BG$16="",BG$16=0),0,
IF(BG$16&lt;YEAR_PROJECTLENGTH_C,BG24*CREDITS_SOLD_C,$X24+CREDITS_INITIAL_C-CREDITS_END_C-SUM($AA26:BF26)))</f>
        <v>0</v>
      </c>
      <c r="BH26" s="240">
        <f>IF(OR(BH$16="",BH$16=0),0,
IF(BH$16&lt;YEAR_PROJECTLENGTH_C,BH24*CREDITS_SOLD_C,$X24+CREDITS_INITIAL_C-CREDITS_END_C-SUM($AA26:BG26)))</f>
        <v>0</v>
      </c>
      <c r="BI26" s="240">
        <f>IF(OR(BI$16="",BI$16=0),0,
IF(BI$16&lt;YEAR_PROJECTLENGTH_C,BI24*CREDITS_SOLD_C,$X24+CREDITS_INITIAL_C-CREDITS_END_C-SUM($AA26:BH26)))</f>
        <v>0</v>
      </c>
      <c r="BJ26" s="240">
        <f>IF(OR(BJ$16="",BJ$16=0),0,
IF(BJ$16&lt;YEAR_PROJECTLENGTH_C,BJ24*CREDITS_SOLD_C,$X24+CREDITS_INITIAL_C-CREDITS_END_C-SUM($AA26:BI26)))</f>
        <v>0</v>
      </c>
      <c r="BK26" s="240">
        <f>IF(OR(BK$16="",BK$16=0),0,
IF(BK$16&lt;YEAR_PROJECTLENGTH_C,BK24*CREDITS_SOLD_C,$X24+CREDITS_INITIAL_C-CREDITS_END_C-SUM($AA26:BJ26)))</f>
        <v>0</v>
      </c>
      <c r="BL26" s="240">
        <f>IF(OR(BL$16="",BL$16=0),0,
IF(BL$16&lt;YEAR_PROJECTLENGTH_C,BL24*CREDITS_SOLD_C,$X24+CREDITS_INITIAL_C-CREDITS_END_C-SUM($AA26:BK26)))</f>
        <v>0</v>
      </c>
      <c r="BM26" s="240">
        <f>IF(OR(BM$16="",BM$16=0),0,
IF(BM$16&lt;YEAR_PROJECTLENGTH_C,BM24*CREDITS_SOLD_C,$X24+CREDITS_INITIAL_C-CREDITS_END_C-SUM($AA26:BL26)))</f>
        <v>0</v>
      </c>
      <c r="BN26" s="240">
        <f>IF(OR(BN$16="",BN$16=0),0,
IF(BN$16&lt;YEAR_PROJECTLENGTH_C,BN24*CREDITS_SOLD_C,$X24+CREDITS_INITIAL_C-CREDITS_END_C-SUM($AA26:BM26)))</f>
        <v>0</v>
      </c>
      <c r="BO26" s="240">
        <f>IF(OR(BO$16="",BO$16=0),0,
IF(BO$16&lt;YEAR_PROJECTLENGTH_C,BO24*CREDITS_SOLD_C,$X24+CREDITS_INITIAL_C-CREDITS_END_C-SUM($AA26:BN26)))</f>
        <v>0</v>
      </c>
      <c r="BP26" s="240">
        <f>IF(OR(BP$16="",BP$16=0),0,
IF(BP$16&lt;YEAR_PROJECTLENGTH_C,BP24*CREDITS_SOLD_C,$X24+CREDITS_INITIAL_C-CREDITS_END_C-SUM($AA26:BO26)))</f>
        <v>0</v>
      </c>
      <c r="BQ26" s="240">
        <f>IF(OR(BQ$16="",BQ$16=0),0,
IF(BQ$16&lt;YEAR_PROJECTLENGTH_C,BQ24*CREDITS_SOLD_C,$X24+CREDITS_INITIAL_C-CREDITS_END_C-SUM($AA26:BP26)))</f>
        <v>0</v>
      </c>
      <c r="BR26" s="240">
        <f>IF(OR(BR$16="",BR$16=0),0,
IF(BR$16&lt;YEAR_PROJECTLENGTH_C,BR24*CREDITS_SOLD_C,$X24+CREDITS_INITIAL_C-CREDITS_END_C-SUM($AA26:BQ26)))</f>
        <v>0</v>
      </c>
      <c r="BS26" s="240">
        <f>IF(OR(BS$16="",BS$16=0),0,
IF(BS$16&lt;YEAR_PROJECTLENGTH_C,BS24*CREDITS_SOLD_C,$X24+CREDITS_INITIAL_C-CREDITS_END_C-SUM($AA26:BR26)))</f>
        <v>0</v>
      </c>
      <c r="BT26" s="240">
        <f>IF(OR(BT$16="",BT$16=0),0,
IF(BT$16&lt;YEAR_PROJECTLENGTH_C,BT24*CREDITS_SOLD_C,$X24+CREDITS_INITIAL_C-CREDITS_END_C-SUM($AA26:BS26)))</f>
        <v>0</v>
      </c>
      <c r="BU26" s="240">
        <f>IF(OR(BU$16="",BU$16=0),0,
IF(BU$16&lt;YEAR_PROJECTLENGTH_C,BU24*CREDITS_SOLD_C,$X24+CREDITS_INITIAL_C-CREDITS_END_C-SUM($AA26:BT26)))</f>
        <v>0</v>
      </c>
      <c r="BV26" s="240">
        <f>IF(OR(BV$16="",BV$16=0),0,
IF(BV$16&lt;YEAR_PROJECTLENGTH_C,BV24*CREDITS_SOLD_C,$X24+CREDITS_INITIAL_C-CREDITS_END_C-SUM($AA26:BU26)))</f>
        <v>0</v>
      </c>
      <c r="BW26" s="240">
        <f>IF(OR(BW$16="",BW$16=0),0,
IF(BW$16&lt;YEAR_PROJECTLENGTH_C,BW24*CREDITS_SOLD_C,$X24+CREDITS_INITIAL_C-CREDITS_END_C-SUM($AA26:BV26)))</f>
        <v>0</v>
      </c>
      <c r="BX26" s="240">
        <f>IF(OR(BX$16="",BX$16=0),0,
IF(BX$16&lt;YEAR_PROJECTLENGTH_C,BX24*CREDITS_SOLD_C,$X24+CREDITS_INITIAL_C-CREDITS_END_C-SUM($AA26:BW26)))</f>
        <v>0</v>
      </c>
      <c r="BY26" s="240">
        <f>IF(OR(BY$16="",BY$16=0),0,
IF(BY$16&lt;YEAR_PROJECTLENGTH_C,BY24*CREDITS_SOLD_C,$X24+CREDITS_INITIAL_C-CREDITS_END_C-SUM($AA26:BX26)))</f>
        <v>0</v>
      </c>
      <c r="BZ26" s="240">
        <f>IF(OR(BZ$16="",BZ$16=0),0,
IF(BZ$16&lt;YEAR_PROJECTLENGTH_C,BZ24*CREDITS_SOLD_C,$X24+CREDITS_INITIAL_C-CREDITS_END_C-SUM($AA26:BY26)))</f>
        <v>0</v>
      </c>
      <c r="CA26" s="240">
        <f>IF(OR(CA$16="",CA$16=0),0,
IF(CA$16&lt;YEAR_PROJECTLENGTH_C,CA24*CREDITS_SOLD_C,$X24+CREDITS_INITIAL_C-CREDITS_END_C-SUM($AA26:BZ26)))</f>
        <v>0</v>
      </c>
      <c r="CB26" s="240">
        <f>IF(OR(CB$16="",CB$16=0),0,
IF(CB$16&lt;YEAR_PROJECTLENGTH_C,CB24*CREDITS_SOLD_C,$X24+CREDITS_INITIAL_C-CREDITS_END_C-SUM($AA26:CA26)))</f>
        <v>0</v>
      </c>
      <c r="CC26" s="240">
        <f>IF(OR(CC$16="",CC$16=0),0,
IF(CC$16&lt;YEAR_PROJECTLENGTH_C,CC24*CREDITS_SOLD_C,$X24+CREDITS_INITIAL_C-CREDITS_END_C-SUM($AA26:CB26)))</f>
        <v>0</v>
      </c>
      <c r="CD26" s="240">
        <f>IF(OR(CD$16="",CD$16=0),0,
IF(CD$16&lt;YEAR_PROJECTLENGTH_C,CD24*CREDITS_SOLD_C,$X24+CREDITS_INITIAL_C-CREDITS_END_C-SUM($AA26:CC26)))</f>
        <v>0</v>
      </c>
      <c r="CE26" s="240">
        <f>IF(OR(CE$16="",CE$16=0),0,
IF(CE$16&lt;YEAR_PROJECTLENGTH_C,CE24*CREDITS_SOLD_C,$X24+CREDITS_INITIAL_C-CREDITS_END_C-SUM($AA26:CD26)))</f>
        <v>0</v>
      </c>
      <c r="CF26" s="240">
        <f>IF(OR(CF$16="",CF$16=0),0,
IF(CF$16&lt;YEAR_PROJECTLENGTH_C,CF24*CREDITS_SOLD_C,$X24+CREDITS_INITIAL_C-CREDITS_END_C-SUM($AA26:CE26)))</f>
        <v>0</v>
      </c>
      <c r="CG26" s="240">
        <f>IF(OR(CG$16="",CG$16=0),0,
IF(CG$16&lt;YEAR_PROJECTLENGTH_C,CG24*CREDITS_SOLD_C,$X24+CREDITS_INITIAL_C-CREDITS_END_C-SUM($AA26:CF26)))</f>
        <v>0</v>
      </c>
      <c r="CH26" s="240">
        <f>IF(OR(CH$16="",CH$16=0),0,
IF(CH$16&lt;YEAR_PROJECTLENGTH_C,CH24*CREDITS_SOLD_C,$X24+CREDITS_INITIAL_C-CREDITS_END_C-SUM($AA26:CG26)))</f>
        <v>0</v>
      </c>
      <c r="CI26" s="240">
        <f>IF(OR(CI$16="",CI$16=0),0,
IF(CI$16&lt;YEAR_PROJECTLENGTH_C,CI24*CREDITS_SOLD_C,$X24+CREDITS_INITIAL_C-CREDITS_END_C-SUM($AA26:CH26)))</f>
        <v>0</v>
      </c>
      <c r="CJ26" s="240">
        <f>IF(OR(CJ$16="",CJ$16=0),0,
IF(CJ$16&lt;YEAR_PROJECTLENGTH_C,CJ24*CREDITS_SOLD_C,$X24+CREDITS_INITIAL_C-CREDITS_END_C-SUM($AA26:CI26)))</f>
        <v>0</v>
      </c>
      <c r="CK26" s="240">
        <f>IF(OR(CK$16="",CK$16=0),0,
IF(CK$16&lt;YEAR_PROJECTLENGTH_C,CK24*CREDITS_SOLD_C,$X24+CREDITS_INITIAL_C-CREDITS_END_C-SUM($AA26:CJ26)))</f>
        <v>0</v>
      </c>
    </row>
    <row r="27" spans="1:89" s="3" customFormat="1" ht="11.25" customHeight="1">
      <c r="A27" s="231"/>
      <c r="B27" s="86"/>
      <c r="C27" s="86"/>
      <c r="D27" s="86"/>
      <c r="E27" s="86"/>
      <c r="F27" s="86"/>
      <c r="G27" s="86"/>
      <c r="H27" s="86"/>
      <c r="I27" s="86"/>
      <c r="J27" s="86"/>
      <c r="K27" s="86"/>
      <c r="L27" s="86"/>
      <c r="M27" s="86"/>
      <c r="N27" s="86"/>
      <c r="O27" s="86"/>
      <c r="P27" s="86"/>
      <c r="Q27" s="86"/>
      <c r="R27" s="80"/>
      <c r="S27" s="80"/>
      <c r="T27" s="80">
        <v>11</v>
      </c>
      <c r="U27" s="86"/>
      <c r="V27" s="226"/>
      <c r="W27" s="243"/>
      <c r="X27" s="251">
        <f>SUM(AA27:CK27)</f>
        <v>1</v>
      </c>
      <c r="Y27" s="223"/>
      <c r="Z27" s="82"/>
      <c r="AA27" s="213">
        <f t="shared" ref="AA27:CK27" si="9">AA26/$X26</f>
        <v>0</v>
      </c>
      <c r="AB27" s="213">
        <f t="shared" si="9"/>
        <v>0</v>
      </c>
      <c r="AC27" s="213">
        <f t="shared" si="9"/>
        <v>0.20000000000000004</v>
      </c>
      <c r="AD27" s="213">
        <f t="shared" si="9"/>
        <v>0.20000000000000004</v>
      </c>
      <c r="AE27" s="213">
        <f t="shared" si="9"/>
        <v>0.20000000000000004</v>
      </c>
      <c r="AF27" s="213">
        <f t="shared" si="9"/>
        <v>0.20000000000000004</v>
      </c>
      <c r="AG27" s="213">
        <f t="shared" si="9"/>
        <v>0.19999999999999987</v>
      </c>
      <c r="AH27" s="213">
        <f t="shared" si="9"/>
        <v>0</v>
      </c>
      <c r="AI27" s="213">
        <f t="shared" si="9"/>
        <v>0</v>
      </c>
      <c r="AJ27" s="213">
        <f t="shared" si="9"/>
        <v>0</v>
      </c>
      <c r="AK27" s="213">
        <f t="shared" si="9"/>
        <v>0</v>
      </c>
      <c r="AL27" s="213">
        <f t="shared" si="9"/>
        <v>0</v>
      </c>
      <c r="AM27" s="213">
        <f t="shared" si="9"/>
        <v>0</v>
      </c>
      <c r="AN27" s="213">
        <f t="shared" si="9"/>
        <v>0</v>
      </c>
      <c r="AO27" s="213">
        <f t="shared" si="9"/>
        <v>0</v>
      </c>
      <c r="AP27" s="213">
        <f t="shared" si="9"/>
        <v>0</v>
      </c>
      <c r="AQ27" s="213">
        <f t="shared" si="9"/>
        <v>0</v>
      </c>
      <c r="AR27" s="213">
        <f t="shared" si="9"/>
        <v>0</v>
      </c>
      <c r="AS27" s="213">
        <f t="shared" si="9"/>
        <v>0</v>
      </c>
      <c r="AT27" s="213">
        <f t="shared" si="9"/>
        <v>0</v>
      </c>
      <c r="AU27" s="213">
        <f t="shared" si="9"/>
        <v>0</v>
      </c>
      <c r="AV27" s="213">
        <f t="shared" si="9"/>
        <v>0</v>
      </c>
      <c r="AW27" s="213">
        <f t="shared" si="9"/>
        <v>0</v>
      </c>
      <c r="AX27" s="213">
        <f t="shared" si="9"/>
        <v>0</v>
      </c>
      <c r="AY27" s="213">
        <f t="shared" si="9"/>
        <v>0</v>
      </c>
      <c r="AZ27" s="213">
        <f t="shared" si="9"/>
        <v>0</v>
      </c>
      <c r="BA27" s="213">
        <f t="shared" si="9"/>
        <v>0</v>
      </c>
      <c r="BB27" s="213">
        <f t="shared" si="9"/>
        <v>0</v>
      </c>
      <c r="BC27" s="213">
        <f t="shared" si="9"/>
        <v>0</v>
      </c>
      <c r="BD27" s="213">
        <f t="shared" si="9"/>
        <v>0</v>
      </c>
      <c r="BE27" s="213">
        <f t="shared" si="9"/>
        <v>0</v>
      </c>
      <c r="BF27" s="213">
        <f t="shared" si="9"/>
        <v>0</v>
      </c>
      <c r="BG27" s="213">
        <f t="shared" si="9"/>
        <v>0</v>
      </c>
      <c r="BH27" s="213">
        <f t="shared" si="9"/>
        <v>0</v>
      </c>
      <c r="BI27" s="213">
        <f t="shared" si="9"/>
        <v>0</v>
      </c>
      <c r="BJ27" s="213">
        <f t="shared" si="9"/>
        <v>0</v>
      </c>
      <c r="BK27" s="213">
        <f t="shared" si="9"/>
        <v>0</v>
      </c>
      <c r="BL27" s="213">
        <f t="shared" si="9"/>
        <v>0</v>
      </c>
      <c r="BM27" s="213">
        <f t="shared" si="9"/>
        <v>0</v>
      </c>
      <c r="BN27" s="213">
        <f t="shared" si="9"/>
        <v>0</v>
      </c>
      <c r="BO27" s="213">
        <f t="shared" si="9"/>
        <v>0</v>
      </c>
      <c r="BP27" s="213">
        <f t="shared" si="9"/>
        <v>0</v>
      </c>
      <c r="BQ27" s="213">
        <f t="shared" si="9"/>
        <v>0</v>
      </c>
      <c r="BR27" s="213">
        <f t="shared" si="9"/>
        <v>0</v>
      </c>
      <c r="BS27" s="213">
        <f t="shared" si="9"/>
        <v>0</v>
      </c>
      <c r="BT27" s="213">
        <f t="shared" si="9"/>
        <v>0</v>
      </c>
      <c r="BU27" s="213">
        <f t="shared" si="9"/>
        <v>0</v>
      </c>
      <c r="BV27" s="213">
        <f t="shared" si="9"/>
        <v>0</v>
      </c>
      <c r="BW27" s="213">
        <f t="shared" si="9"/>
        <v>0</v>
      </c>
      <c r="BX27" s="213">
        <f t="shared" si="9"/>
        <v>0</v>
      </c>
      <c r="BY27" s="213">
        <f t="shared" si="9"/>
        <v>0</v>
      </c>
      <c r="BZ27" s="213">
        <f t="shared" si="9"/>
        <v>0</v>
      </c>
      <c r="CA27" s="213">
        <f t="shared" si="9"/>
        <v>0</v>
      </c>
      <c r="CB27" s="213">
        <f t="shared" si="9"/>
        <v>0</v>
      </c>
      <c r="CC27" s="213">
        <f t="shared" si="9"/>
        <v>0</v>
      </c>
      <c r="CD27" s="213">
        <f t="shared" si="9"/>
        <v>0</v>
      </c>
      <c r="CE27" s="213">
        <f t="shared" si="9"/>
        <v>0</v>
      </c>
      <c r="CF27" s="213">
        <f t="shared" si="9"/>
        <v>0</v>
      </c>
      <c r="CG27" s="213">
        <f t="shared" si="9"/>
        <v>0</v>
      </c>
      <c r="CH27" s="213">
        <f t="shared" si="9"/>
        <v>0</v>
      </c>
      <c r="CI27" s="213">
        <f t="shared" si="9"/>
        <v>0</v>
      </c>
      <c r="CJ27" s="213">
        <f t="shared" si="9"/>
        <v>0</v>
      </c>
      <c r="CK27" s="213">
        <f t="shared" si="9"/>
        <v>0</v>
      </c>
    </row>
    <row r="28" spans="1:89">
      <c r="A28" s="227" t="s">
        <v>26</v>
      </c>
      <c r="R28" s="66"/>
      <c r="S28" s="66"/>
      <c r="T28" s="66">
        <v>12</v>
      </c>
      <c r="V28" s="214" t="s">
        <v>2</v>
      </c>
      <c r="W28" s="244"/>
      <c r="X28" s="248"/>
      <c r="Y28" s="57"/>
      <c r="Z28" s="14"/>
      <c r="AA28" s="240">
        <f t="shared" ref="AA28:CK28" si="10">AA22+AA24-AA26</f>
        <v>0</v>
      </c>
      <c r="AB28" s="240">
        <f t="shared" si="10"/>
        <v>0</v>
      </c>
      <c r="AC28" s="240">
        <f t="shared" si="10"/>
        <v>0</v>
      </c>
      <c r="AD28" s="240">
        <f t="shared" si="10"/>
        <v>0</v>
      </c>
      <c r="AE28" s="240">
        <f t="shared" si="10"/>
        <v>0</v>
      </c>
      <c r="AF28" s="240">
        <f t="shared" si="10"/>
        <v>0</v>
      </c>
      <c r="AG28" s="240">
        <f t="shared" si="10"/>
        <v>0</v>
      </c>
      <c r="AH28" s="240">
        <f t="shared" si="10"/>
        <v>0</v>
      </c>
      <c r="AI28" s="240">
        <f t="shared" si="10"/>
        <v>0</v>
      </c>
      <c r="AJ28" s="240">
        <f t="shared" si="10"/>
        <v>0</v>
      </c>
      <c r="AK28" s="240">
        <f t="shared" si="10"/>
        <v>0</v>
      </c>
      <c r="AL28" s="240">
        <f t="shared" si="10"/>
        <v>0</v>
      </c>
      <c r="AM28" s="240">
        <f t="shared" si="10"/>
        <v>0</v>
      </c>
      <c r="AN28" s="240">
        <f t="shared" si="10"/>
        <v>0</v>
      </c>
      <c r="AO28" s="240">
        <f t="shared" si="10"/>
        <v>0</v>
      </c>
      <c r="AP28" s="240">
        <f t="shared" si="10"/>
        <v>0</v>
      </c>
      <c r="AQ28" s="240">
        <f t="shared" si="10"/>
        <v>0</v>
      </c>
      <c r="AR28" s="240">
        <f t="shared" si="10"/>
        <v>0</v>
      </c>
      <c r="AS28" s="240">
        <f t="shared" si="10"/>
        <v>0</v>
      </c>
      <c r="AT28" s="240">
        <f t="shared" si="10"/>
        <v>0</v>
      </c>
      <c r="AU28" s="240">
        <f t="shared" si="10"/>
        <v>0</v>
      </c>
      <c r="AV28" s="240">
        <f t="shared" si="10"/>
        <v>0</v>
      </c>
      <c r="AW28" s="240">
        <f t="shared" si="10"/>
        <v>0</v>
      </c>
      <c r="AX28" s="240">
        <f t="shared" si="10"/>
        <v>0</v>
      </c>
      <c r="AY28" s="240">
        <f t="shared" si="10"/>
        <v>0</v>
      </c>
      <c r="AZ28" s="240">
        <f t="shared" si="10"/>
        <v>0</v>
      </c>
      <c r="BA28" s="240">
        <f t="shared" si="10"/>
        <v>0</v>
      </c>
      <c r="BB28" s="240">
        <f t="shared" si="10"/>
        <v>0</v>
      </c>
      <c r="BC28" s="240">
        <f t="shared" si="10"/>
        <v>0</v>
      </c>
      <c r="BD28" s="240">
        <f t="shared" si="10"/>
        <v>0</v>
      </c>
      <c r="BE28" s="240">
        <f t="shared" si="10"/>
        <v>0</v>
      </c>
      <c r="BF28" s="240">
        <f t="shared" si="10"/>
        <v>0</v>
      </c>
      <c r="BG28" s="240">
        <f t="shared" si="10"/>
        <v>0</v>
      </c>
      <c r="BH28" s="240">
        <f t="shared" si="10"/>
        <v>0</v>
      </c>
      <c r="BI28" s="240">
        <f t="shared" si="10"/>
        <v>0</v>
      </c>
      <c r="BJ28" s="240">
        <f t="shared" si="10"/>
        <v>0</v>
      </c>
      <c r="BK28" s="240">
        <f t="shared" si="10"/>
        <v>0</v>
      </c>
      <c r="BL28" s="240">
        <f t="shared" si="10"/>
        <v>0</v>
      </c>
      <c r="BM28" s="240">
        <f t="shared" si="10"/>
        <v>0</v>
      </c>
      <c r="BN28" s="240">
        <f t="shared" si="10"/>
        <v>0</v>
      </c>
      <c r="BO28" s="240">
        <f t="shared" si="10"/>
        <v>0</v>
      </c>
      <c r="BP28" s="240">
        <f t="shared" si="10"/>
        <v>0</v>
      </c>
      <c r="BQ28" s="240">
        <f t="shared" si="10"/>
        <v>0</v>
      </c>
      <c r="BR28" s="240">
        <f t="shared" si="10"/>
        <v>0</v>
      </c>
      <c r="BS28" s="240">
        <f t="shared" si="10"/>
        <v>0</v>
      </c>
      <c r="BT28" s="240">
        <f t="shared" si="10"/>
        <v>0</v>
      </c>
      <c r="BU28" s="240">
        <f t="shared" si="10"/>
        <v>0</v>
      </c>
      <c r="BV28" s="240">
        <f t="shared" si="10"/>
        <v>0</v>
      </c>
      <c r="BW28" s="240">
        <f t="shared" si="10"/>
        <v>0</v>
      </c>
      <c r="BX28" s="240">
        <f t="shared" si="10"/>
        <v>0</v>
      </c>
      <c r="BY28" s="240">
        <f t="shared" si="10"/>
        <v>0</v>
      </c>
      <c r="BZ28" s="240">
        <f t="shared" si="10"/>
        <v>0</v>
      </c>
      <c r="CA28" s="240">
        <f t="shared" si="10"/>
        <v>0</v>
      </c>
      <c r="CB28" s="240">
        <f t="shared" si="10"/>
        <v>0</v>
      </c>
      <c r="CC28" s="240">
        <f t="shared" si="10"/>
        <v>0</v>
      </c>
      <c r="CD28" s="240">
        <f t="shared" si="10"/>
        <v>0</v>
      </c>
      <c r="CE28" s="240">
        <f t="shared" si="10"/>
        <v>0</v>
      </c>
      <c r="CF28" s="240">
        <f t="shared" si="10"/>
        <v>0</v>
      </c>
      <c r="CG28" s="240">
        <f t="shared" si="10"/>
        <v>0</v>
      </c>
      <c r="CH28" s="240">
        <f t="shared" si="10"/>
        <v>0</v>
      </c>
      <c r="CI28" s="240">
        <f t="shared" si="10"/>
        <v>0</v>
      </c>
      <c r="CJ28" s="240">
        <f t="shared" si="10"/>
        <v>0</v>
      </c>
      <c r="CK28" s="240">
        <f t="shared" si="10"/>
        <v>0</v>
      </c>
    </row>
    <row r="29" spans="1:89" s="3" customFormat="1" ht="11.25">
      <c r="A29" s="228"/>
      <c r="R29" s="67"/>
      <c r="S29" s="67"/>
      <c r="T29" s="67">
        <v>13</v>
      </c>
      <c r="V29" s="218"/>
      <c r="W29" s="245"/>
      <c r="X29" s="250"/>
      <c r="Y29" s="220"/>
      <c r="Z29" s="21"/>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row>
    <row r="30" spans="1:89">
      <c r="A30" s="232" t="s">
        <v>27</v>
      </c>
      <c r="R30" s="66"/>
      <c r="S30" s="66"/>
      <c r="T30" s="66">
        <v>14</v>
      </c>
      <c r="U30" s="26"/>
      <c r="V30" s="214" t="s">
        <v>1</v>
      </c>
      <c r="W30" s="246"/>
      <c r="X30" s="220"/>
      <c r="Y30" s="220"/>
      <c r="Z30" s="21"/>
      <c r="AA30" s="255">
        <f t="shared" ref="AA30:BF30" si="11">IF(AA$19&lt;2018,"",
IF(AA$19=2018,CREDITS_PRICE_C,CREDITS_PRICE_C*AA$32))</f>
        <v>104240</v>
      </c>
      <c r="AB30" s="255">
        <f t="shared" si="11"/>
        <v>106324.8</v>
      </c>
      <c r="AC30" s="255">
        <f t="shared" si="11"/>
        <v>108451.296</v>
      </c>
      <c r="AD30" s="255">
        <f t="shared" si="11"/>
        <v>110620.32191999999</v>
      </c>
      <c r="AE30" s="255">
        <f t="shared" si="11"/>
        <v>112832.7283584</v>
      </c>
      <c r="AF30" s="255">
        <f t="shared" si="11"/>
        <v>115089.382925568</v>
      </c>
      <c r="AG30" s="255">
        <f t="shared" si="11"/>
        <v>117391.17058407937</v>
      </c>
      <c r="AH30" s="255">
        <f t="shared" si="11"/>
        <v>119738.99399576095</v>
      </c>
      <c r="AI30" s="255">
        <f t="shared" si="11"/>
        <v>122133.77387567618</v>
      </c>
      <c r="AJ30" s="255">
        <f t="shared" si="11"/>
        <v>124576.4493531897</v>
      </c>
      <c r="AK30" s="255">
        <f t="shared" si="11"/>
        <v>127067.97834025351</v>
      </c>
      <c r="AL30" s="255">
        <f t="shared" si="11"/>
        <v>129609.33790705858</v>
      </c>
      <c r="AM30" s="255">
        <f t="shared" si="11"/>
        <v>132201.52466519974</v>
      </c>
      <c r="AN30" s="255">
        <f t="shared" si="11"/>
        <v>134845.55515850373</v>
      </c>
      <c r="AO30" s="255">
        <f t="shared" si="11"/>
        <v>137542.46626167381</v>
      </c>
      <c r="AP30" s="255">
        <f t="shared" si="11"/>
        <v>140293.31558690729</v>
      </c>
      <c r="AQ30" s="255">
        <f t="shared" si="11"/>
        <v>143099.18189864545</v>
      </c>
      <c r="AR30" s="255">
        <f t="shared" si="11"/>
        <v>145961.16553661835</v>
      </c>
      <c r="AS30" s="255">
        <f t="shared" si="11"/>
        <v>148880.38884735072</v>
      </c>
      <c r="AT30" s="255">
        <f t="shared" si="11"/>
        <v>151857.99662429775</v>
      </c>
      <c r="AU30" s="255">
        <f t="shared" si="11"/>
        <v>154895.15655678371</v>
      </c>
      <c r="AV30" s="255">
        <f t="shared" si="11"/>
        <v>157993.05968791939</v>
      </c>
      <c r="AW30" s="255">
        <f t="shared" si="11"/>
        <v>161152.9208816778</v>
      </c>
      <c r="AX30" s="255">
        <f t="shared" si="11"/>
        <v>164375.97929931135</v>
      </c>
      <c r="AY30" s="255">
        <f t="shared" si="11"/>
        <v>167663.49888529757</v>
      </c>
      <c r="AZ30" s="255">
        <f t="shared" si="11"/>
        <v>171016.76886300353</v>
      </c>
      <c r="BA30" s="255">
        <f t="shared" si="11"/>
        <v>174437.10424026358</v>
      </c>
      <c r="BB30" s="255">
        <f t="shared" si="11"/>
        <v>177925.84632506888</v>
      </c>
      <c r="BC30" s="255">
        <f t="shared" si="11"/>
        <v>181484.36325157026</v>
      </c>
      <c r="BD30" s="255">
        <f t="shared" si="11"/>
        <v>185114.05051660165</v>
      </c>
      <c r="BE30" s="255">
        <f t="shared" si="11"/>
        <v>188816.3315269337</v>
      </c>
      <c r="BF30" s="255">
        <f t="shared" si="11"/>
        <v>192592.65815747238</v>
      </c>
      <c r="BG30" s="255">
        <f t="shared" ref="BG30:CK30" si="12">IF(BG$19&lt;2018,"",
IF(BG$19=2018,CREDITS_PRICE_C,CREDITS_PRICE_C*BG$32))</f>
        <v>196444.51132062185</v>
      </c>
      <c r="BH30" s="255">
        <f t="shared" si="12"/>
        <v>200373.4015470343</v>
      </c>
      <c r="BI30" s="255">
        <f t="shared" si="12"/>
        <v>204380.86957797498</v>
      </c>
      <c r="BJ30" s="255">
        <f t="shared" si="12"/>
        <v>208468.48696953445</v>
      </c>
      <c r="BK30" s="255">
        <f t="shared" si="12"/>
        <v>212637.85670892513</v>
      </c>
      <c r="BL30" s="255">
        <f t="shared" si="12"/>
        <v>216890.61384310367</v>
      </c>
      <c r="BM30" s="255">
        <f t="shared" si="12"/>
        <v>221228.42611996576</v>
      </c>
      <c r="BN30" s="255">
        <f t="shared" si="12"/>
        <v>225652.99464236508</v>
      </c>
      <c r="BO30" s="255">
        <f t="shared" si="12"/>
        <v>230166.05453521237</v>
      </c>
      <c r="BP30" s="255">
        <f t="shared" si="12"/>
        <v>234769.37562591661</v>
      </c>
      <c r="BQ30" s="255">
        <f t="shared" si="12"/>
        <v>239464.76313843494</v>
      </c>
      <c r="BR30" s="255">
        <f t="shared" si="12"/>
        <v>244254.05840120366</v>
      </c>
      <c r="BS30" s="255">
        <f t="shared" si="12"/>
        <v>249139.13956922773</v>
      </c>
      <c r="BT30" s="255">
        <f t="shared" si="12"/>
        <v>254121.92236061228</v>
      </c>
      <c r="BU30" s="255">
        <f t="shared" si="12"/>
        <v>259204.36080782453</v>
      </c>
      <c r="BV30" s="255">
        <f t="shared" si="12"/>
        <v>264388.44802398101</v>
      </c>
      <c r="BW30" s="255">
        <f t="shared" si="12"/>
        <v>269676.2169844606</v>
      </c>
      <c r="BX30" s="255">
        <f t="shared" si="12"/>
        <v>275069.74132414983</v>
      </c>
      <c r="BY30" s="255">
        <f t="shared" si="12"/>
        <v>280571.13615063281</v>
      </c>
      <c r="BZ30" s="255">
        <f t="shared" si="12"/>
        <v>286182.5588736455</v>
      </c>
      <c r="CA30" s="255">
        <f t="shared" si="12"/>
        <v>291906.2100511184</v>
      </c>
      <c r="CB30" s="255">
        <f t="shared" si="12"/>
        <v>297744.33425214078</v>
      </c>
      <c r="CC30" s="255">
        <f t="shared" si="12"/>
        <v>303699.22093718359</v>
      </c>
      <c r="CD30" s="255">
        <f t="shared" si="12"/>
        <v>309773.20535592723</v>
      </c>
      <c r="CE30" s="255">
        <f t="shared" si="12"/>
        <v>315968.66946304578</v>
      </c>
      <c r="CF30" s="255">
        <f t="shared" si="12"/>
        <v>322288.04285230668</v>
      </c>
      <c r="CG30" s="255">
        <f t="shared" si="12"/>
        <v>328733.8037093528</v>
      </c>
      <c r="CH30" s="255">
        <f t="shared" si="12"/>
        <v>335308.47978353983</v>
      </c>
      <c r="CI30" s="255">
        <f t="shared" si="12"/>
        <v>342014.64937921066</v>
      </c>
      <c r="CJ30" s="255">
        <f t="shared" si="12"/>
        <v>348854.94236679492</v>
      </c>
      <c r="CK30" s="255">
        <f t="shared" si="12"/>
        <v>355832.04121413082</v>
      </c>
    </row>
    <row r="31" spans="1:89" ht="5.25" customHeight="1">
      <c r="A31" s="7"/>
      <c r="B31" s="7"/>
      <c r="C31" s="7"/>
      <c r="D31" s="7"/>
      <c r="E31" s="7"/>
      <c r="F31" s="7"/>
      <c r="G31" s="7"/>
      <c r="H31" s="7"/>
      <c r="I31" s="7"/>
      <c r="J31" s="7"/>
      <c r="K31" s="7"/>
      <c r="L31" s="7"/>
      <c r="M31" s="7"/>
      <c r="N31" s="7"/>
      <c r="O31" s="7"/>
      <c r="P31" s="7"/>
      <c r="Q31" s="7"/>
      <c r="R31" s="68"/>
      <c r="S31" s="68"/>
      <c r="T31" s="68">
        <v>15</v>
      </c>
      <c r="U31" s="7"/>
      <c r="V31" s="224"/>
      <c r="W31" s="243"/>
      <c r="X31" s="57"/>
      <c r="Y31" s="57"/>
      <c r="Z31" s="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c r="A32" s="216" t="s">
        <v>28</v>
      </c>
      <c r="R32" s="66"/>
      <c r="S32" s="66"/>
      <c r="T32" s="66">
        <v>16</v>
      </c>
      <c r="V32" s="214" t="s">
        <v>4</v>
      </c>
      <c r="W32" s="247">
        <f>((1+ESC_CREDIT_C)*(1+FUND_INFLATION))-1</f>
        <v>2.0000000000000018E-2</v>
      </c>
      <c r="X32" s="57"/>
      <c r="Y32" s="57"/>
      <c r="Z32" s="14"/>
      <c r="AA32" s="239">
        <f t="shared" ref="AA32:BF32" si="13">IF(AA$19&lt;2018,"",
IF(AA$19=2018,1,Z32*((1+ESC_CREDIT_C)*(1+FUND_INFLATION))))</f>
        <v>1</v>
      </c>
      <c r="AB32" s="239">
        <f t="shared" si="13"/>
        <v>1.02</v>
      </c>
      <c r="AC32" s="239">
        <f t="shared" si="13"/>
        <v>1.0404</v>
      </c>
      <c r="AD32" s="239">
        <f t="shared" si="13"/>
        <v>1.0612079999999999</v>
      </c>
      <c r="AE32" s="239">
        <f t="shared" si="13"/>
        <v>1.08243216</v>
      </c>
      <c r="AF32" s="239">
        <f t="shared" si="13"/>
        <v>1.1040808032</v>
      </c>
      <c r="AG32" s="239">
        <f t="shared" si="13"/>
        <v>1.1261624192640001</v>
      </c>
      <c r="AH32" s="239">
        <f t="shared" si="13"/>
        <v>1.14868566764928</v>
      </c>
      <c r="AI32" s="239">
        <f t="shared" si="13"/>
        <v>1.1716593810022657</v>
      </c>
      <c r="AJ32" s="239">
        <f t="shared" si="13"/>
        <v>1.1950925686223111</v>
      </c>
      <c r="AK32" s="239">
        <f t="shared" si="13"/>
        <v>1.2189944199947573</v>
      </c>
      <c r="AL32" s="239">
        <f t="shared" si="13"/>
        <v>1.2433743083946525</v>
      </c>
      <c r="AM32" s="239">
        <f t="shared" si="13"/>
        <v>1.2682417945625455</v>
      </c>
      <c r="AN32" s="239">
        <f t="shared" si="13"/>
        <v>1.2936066304537963</v>
      </c>
      <c r="AO32" s="239">
        <f t="shared" si="13"/>
        <v>1.3194787630628724</v>
      </c>
      <c r="AP32" s="239">
        <f t="shared" si="13"/>
        <v>1.3458683383241299</v>
      </c>
      <c r="AQ32" s="239">
        <f t="shared" si="13"/>
        <v>1.3727857050906125</v>
      </c>
      <c r="AR32" s="239">
        <f t="shared" si="13"/>
        <v>1.4002414191924248</v>
      </c>
      <c r="AS32" s="239">
        <f t="shared" si="13"/>
        <v>1.4282462475762734</v>
      </c>
      <c r="AT32" s="239">
        <f t="shared" si="13"/>
        <v>1.4568111725277988</v>
      </c>
      <c r="AU32" s="239">
        <f t="shared" si="13"/>
        <v>1.4859473959783549</v>
      </c>
      <c r="AV32" s="239">
        <f t="shared" si="13"/>
        <v>1.5156663438979221</v>
      </c>
      <c r="AW32" s="239">
        <f t="shared" si="13"/>
        <v>1.5459796707758806</v>
      </c>
      <c r="AX32" s="239">
        <f t="shared" si="13"/>
        <v>1.5768992641913981</v>
      </c>
      <c r="AY32" s="239">
        <f t="shared" si="13"/>
        <v>1.6084372494752261</v>
      </c>
      <c r="AZ32" s="239">
        <f t="shared" si="13"/>
        <v>1.6406059944647307</v>
      </c>
      <c r="BA32" s="239">
        <f t="shared" si="13"/>
        <v>1.6734181143540252</v>
      </c>
      <c r="BB32" s="239">
        <f t="shared" si="13"/>
        <v>1.7068864766411058</v>
      </c>
      <c r="BC32" s="239">
        <f t="shared" si="13"/>
        <v>1.7410242061739281</v>
      </c>
      <c r="BD32" s="239">
        <f t="shared" si="13"/>
        <v>1.7758446902974065</v>
      </c>
      <c r="BE32" s="239">
        <f t="shared" si="13"/>
        <v>1.8113615841033548</v>
      </c>
      <c r="BF32" s="239">
        <f t="shared" si="13"/>
        <v>1.8475888157854219</v>
      </c>
      <c r="BG32" s="239">
        <f t="shared" ref="BG32:CK32" si="14">IF(BG$19&lt;2018,"",
IF(BG$19=2018,1,BF32*((1+ESC_CREDIT_C)*(1+FUND_INFLATION))))</f>
        <v>1.8845405921011305</v>
      </c>
      <c r="BH32" s="239">
        <f t="shared" si="14"/>
        <v>1.9222314039431532</v>
      </c>
      <c r="BI32" s="239">
        <f t="shared" si="14"/>
        <v>1.9606760320220162</v>
      </c>
      <c r="BJ32" s="239">
        <f t="shared" si="14"/>
        <v>1.9998895526624565</v>
      </c>
      <c r="BK32" s="239">
        <f t="shared" si="14"/>
        <v>2.0398873437157055</v>
      </c>
      <c r="BL32" s="239">
        <f t="shared" si="14"/>
        <v>2.0806850905900198</v>
      </c>
      <c r="BM32" s="239">
        <f t="shared" si="14"/>
        <v>2.1222987924018204</v>
      </c>
      <c r="BN32" s="239">
        <f t="shared" si="14"/>
        <v>2.1647447682498568</v>
      </c>
      <c r="BO32" s="239">
        <f t="shared" si="14"/>
        <v>2.208039663614854</v>
      </c>
      <c r="BP32" s="239">
        <f t="shared" si="14"/>
        <v>2.252200456887151</v>
      </c>
      <c r="BQ32" s="239">
        <f t="shared" si="14"/>
        <v>2.2972444660248938</v>
      </c>
      <c r="BR32" s="239">
        <f t="shared" si="14"/>
        <v>2.343189355345392</v>
      </c>
      <c r="BS32" s="239">
        <f t="shared" si="14"/>
        <v>2.3900531424522997</v>
      </c>
      <c r="BT32" s="239">
        <f t="shared" si="14"/>
        <v>2.4378542053013459</v>
      </c>
      <c r="BU32" s="239">
        <f t="shared" si="14"/>
        <v>2.4866112894073726</v>
      </c>
      <c r="BV32" s="239">
        <f t="shared" si="14"/>
        <v>2.53634351519552</v>
      </c>
      <c r="BW32" s="239">
        <f t="shared" si="14"/>
        <v>2.5870703854994304</v>
      </c>
      <c r="BX32" s="239">
        <f t="shared" si="14"/>
        <v>2.6388117932094191</v>
      </c>
      <c r="BY32" s="239">
        <f t="shared" si="14"/>
        <v>2.6915880290736074</v>
      </c>
      <c r="BZ32" s="239">
        <f t="shared" si="14"/>
        <v>2.7454197896550796</v>
      </c>
      <c r="CA32" s="239">
        <f t="shared" si="14"/>
        <v>2.8003281854481812</v>
      </c>
      <c r="CB32" s="239">
        <f t="shared" si="14"/>
        <v>2.8563347491571447</v>
      </c>
      <c r="CC32" s="239">
        <f t="shared" si="14"/>
        <v>2.9134614441402875</v>
      </c>
      <c r="CD32" s="239">
        <f t="shared" si="14"/>
        <v>2.9717306730230932</v>
      </c>
      <c r="CE32" s="239">
        <f t="shared" si="14"/>
        <v>3.0311652864835552</v>
      </c>
      <c r="CF32" s="239">
        <f t="shared" si="14"/>
        <v>3.0917885922132262</v>
      </c>
      <c r="CG32" s="239">
        <f t="shared" si="14"/>
        <v>3.1536243640574906</v>
      </c>
      <c r="CH32" s="239">
        <f t="shared" si="14"/>
        <v>3.2166968513386403</v>
      </c>
      <c r="CI32" s="239">
        <f t="shared" si="14"/>
        <v>3.2810307883654133</v>
      </c>
      <c r="CJ32" s="239">
        <f t="shared" si="14"/>
        <v>3.3466514041327216</v>
      </c>
      <c r="CK32" s="239">
        <f t="shared" si="14"/>
        <v>3.4135844322153761</v>
      </c>
    </row>
    <row r="33" spans="1:89">
      <c r="A33" s="216" t="s">
        <v>29</v>
      </c>
      <c r="R33" s="66"/>
      <c r="S33" s="66"/>
      <c r="T33" s="66">
        <v>17</v>
      </c>
      <c r="V33" s="214" t="s">
        <v>4</v>
      </c>
      <c r="W33" s="247">
        <f>((1+ESC_COST_C)*(1+FUND_INFLATION))-1</f>
        <v>3.0200000000000005E-2</v>
      </c>
      <c r="X33" s="57"/>
      <c r="Y33" s="57"/>
      <c r="Z33" s="14"/>
      <c r="AA33" s="239">
        <f t="shared" ref="AA33:BF33" si="15">IF(AA$19&lt;2018,"",
IF(AA$19=2018,1,Z33*((1+ESC_COST_C)*(1+FUND_INFLATION))))</f>
        <v>1</v>
      </c>
      <c r="AB33" s="239">
        <f t="shared" si="15"/>
        <v>1.0302</v>
      </c>
      <c r="AC33" s="239">
        <f t="shared" si="15"/>
        <v>1.06131204</v>
      </c>
      <c r="AD33" s="239">
        <f t="shared" si="15"/>
        <v>1.093363663608</v>
      </c>
      <c r="AE33" s="239">
        <f t="shared" si="15"/>
        <v>1.1263832462489616</v>
      </c>
      <c r="AF33" s="239">
        <f t="shared" si="15"/>
        <v>1.1604000202856801</v>
      </c>
      <c r="AG33" s="239">
        <f t="shared" si="15"/>
        <v>1.1954441008983077</v>
      </c>
      <c r="AH33" s="239">
        <f t="shared" si="15"/>
        <v>1.2315465127454366</v>
      </c>
      <c r="AI33" s="239">
        <f t="shared" si="15"/>
        <v>1.2687392174303487</v>
      </c>
      <c r="AJ33" s="239">
        <f t="shared" si="15"/>
        <v>1.3070551417967453</v>
      </c>
      <c r="AK33" s="239">
        <f t="shared" si="15"/>
        <v>1.346528207079007</v>
      </c>
      <c r="AL33" s="239">
        <f t="shared" si="15"/>
        <v>1.3871933589327929</v>
      </c>
      <c r="AM33" s="239">
        <f t="shared" si="15"/>
        <v>1.4290865983725634</v>
      </c>
      <c r="AN33" s="239">
        <f t="shared" si="15"/>
        <v>1.4722450136434149</v>
      </c>
      <c r="AO33" s="239">
        <f t="shared" si="15"/>
        <v>1.516706813055446</v>
      </c>
      <c r="AP33" s="239">
        <f t="shared" si="15"/>
        <v>1.5625113588097204</v>
      </c>
      <c r="AQ33" s="239">
        <f t="shared" si="15"/>
        <v>1.6096992018457739</v>
      </c>
      <c r="AR33" s="239">
        <f t="shared" si="15"/>
        <v>1.6583121177415163</v>
      </c>
      <c r="AS33" s="239">
        <f t="shared" si="15"/>
        <v>1.7083931436973101</v>
      </c>
      <c r="AT33" s="239">
        <f t="shared" si="15"/>
        <v>1.7599866166369689</v>
      </c>
      <c r="AU33" s="239">
        <f t="shared" si="15"/>
        <v>1.8131382124594053</v>
      </c>
      <c r="AV33" s="239">
        <f t="shared" si="15"/>
        <v>1.8678949864756793</v>
      </c>
      <c r="AW33" s="239">
        <f t="shared" si="15"/>
        <v>1.9243054150672447</v>
      </c>
      <c r="AX33" s="239">
        <f t="shared" si="15"/>
        <v>1.9824194386022755</v>
      </c>
      <c r="AY33" s="239">
        <f t="shared" si="15"/>
        <v>2.0422885056480644</v>
      </c>
      <c r="AZ33" s="239">
        <f t="shared" si="15"/>
        <v>2.1039656185186359</v>
      </c>
      <c r="BA33" s="239">
        <f t="shared" si="15"/>
        <v>2.1675053801978987</v>
      </c>
      <c r="BB33" s="239">
        <f t="shared" si="15"/>
        <v>2.2329640426798751</v>
      </c>
      <c r="BC33" s="239">
        <f t="shared" si="15"/>
        <v>2.3003995567688076</v>
      </c>
      <c r="BD33" s="239">
        <f t="shared" si="15"/>
        <v>2.3698716233832258</v>
      </c>
      <c r="BE33" s="239">
        <f t="shared" si="15"/>
        <v>2.4414417464093994</v>
      </c>
      <c r="BF33" s="239">
        <f t="shared" si="15"/>
        <v>2.5151732871509633</v>
      </c>
      <c r="BG33" s="239">
        <f t="shared" ref="BG33:CK33" si="16">IF(BG$19&lt;2018,"",
IF(BG$19=2018,1,BF33*((1+ESC_COST_C)*(1+FUND_INFLATION))))</f>
        <v>2.5911315204229224</v>
      </c>
      <c r="BH33" s="239">
        <f t="shared" si="16"/>
        <v>2.6693836923396947</v>
      </c>
      <c r="BI33" s="239">
        <f t="shared" si="16"/>
        <v>2.7499990798483536</v>
      </c>
      <c r="BJ33" s="239">
        <f t="shared" si="16"/>
        <v>2.8330490520597738</v>
      </c>
      <c r="BK33" s="239">
        <f t="shared" si="16"/>
        <v>2.918607133431979</v>
      </c>
      <c r="BL33" s="239">
        <f t="shared" si="16"/>
        <v>3.006749068861625</v>
      </c>
      <c r="BM33" s="239">
        <f t="shared" si="16"/>
        <v>3.097552890741246</v>
      </c>
      <c r="BN33" s="239">
        <f t="shared" si="16"/>
        <v>3.1910989880416314</v>
      </c>
      <c r="BO33" s="239">
        <f t="shared" si="16"/>
        <v>3.2874701774804889</v>
      </c>
      <c r="BP33" s="239">
        <f t="shared" si="16"/>
        <v>3.3867517768403999</v>
      </c>
      <c r="BQ33" s="239">
        <f t="shared" si="16"/>
        <v>3.4890316805009798</v>
      </c>
      <c r="BR33" s="239">
        <f t="shared" si="16"/>
        <v>3.5944004372521094</v>
      </c>
      <c r="BS33" s="239">
        <f t="shared" si="16"/>
        <v>3.7029513304571231</v>
      </c>
      <c r="BT33" s="239">
        <f t="shared" si="16"/>
        <v>3.8147804606369284</v>
      </c>
      <c r="BU33" s="239">
        <f t="shared" si="16"/>
        <v>3.9299868305481636</v>
      </c>
      <c r="BV33" s="239">
        <f t="shared" si="16"/>
        <v>4.0486724328307178</v>
      </c>
      <c r="BW33" s="239">
        <f t="shared" si="16"/>
        <v>4.1709423403022052</v>
      </c>
      <c r="BX33" s="239">
        <f t="shared" si="16"/>
        <v>4.2969047989793321</v>
      </c>
      <c r="BY33" s="239">
        <f t="shared" si="16"/>
        <v>4.4266713239085078</v>
      </c>
      <c r="BZ33" s="239">
        <f t="shared" si="16"/>
        <v>4.5603567978905444</v>
      </c>
      <c r="CA33" s="239">
        <f t="shared" si="16"/>
        <v>4.6980795731868392</v>
      </c>
      <c r="CB33" s="239">
        <f t="shared" si="16"/>
        <v>4.8399615762970818</v>
      </c>
      <c r="CC33" s="239">
        <f t="shared" si="16"/>
        <v>4.9861284159012538</v>
      </c>
      <c r="CD33" s="239">
        <f t="shared" si="16"/>
        <v>5.1367094940614715</v>
      </c>
      <c r="CE33" s="239">
        <f t="shared" si="16"/>
        <v>5.2918381207821277</v>
      </c>
      <c r="CF33" s="239">
        <f t="shared" si="16"/>
        <v>5.4516516320297477</v>
      </c>
      <c r="CG33" s="239">
        <f t="shared" si="16"/>
        <v>5.616291511317046</v>
      </c>
      <c r="CH33" s="239">
        <f t="shared" si="16"/>
        <v>5.7859035149588207</v>
      </c>
      <c r="CI33" s="239">
        <f t="shared" si="16"/>
        <v>5.9606378011105772</v>
      </c>
      <c r="CJ33" s="239">
        <f t="shared" si="16"/>
        <v>6.1406490627041164</v>
      </c>
      <c r="CK33" s="239">
        <f t="shared" si="16"/>
        <v>6.326096664397781</v>
      </c>
    </row>
    <row r="34" spans="1:89">
      <c r="A34" s="216"/>
      <c r="R34" s="66"/>
      <c r="S34" s="66"/>
      <c r="T34" s="66"/>
      <c r="V34" s="214"/>
      <c r="W34" s="247"/>
      <c r="X34" s="57"/>
      <c r="Y34" s="57"/>
      <c r="Z34" s="14"/>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row>
    <row r="35" spans="1:89">
      <c r="A35" s="215" t="s">
        <v>208</v>
      </c>
      <c r="R35" s="66"/>
      <c r="S35" s="66"/>
      <c r="T35" s="66"/>
      <c r="V35" s="214"/>
      <c r="W35" s="247"/>
      <c r="X35" s="57"/>
      <c r="Y35" s="57"/>
      <c r="Z35" s="14"/>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row>
    <row r="36" spans="1:89">
      <c r="A36" s="227" t="s">
        <v>23</v>
      </c>
      <c r="R36" s="66"/>
      <c r="S36" s="66"/>
      <c r="T36" s="66"/>
      <c r="V36" s="214"/>
      <c r="W36" s="247"/>
      <c r="X36" s="57"/>
      <c r="Y36" s="57"/>
      <c r="Z36" s="14"/>
      <c r="AA36" s="255">
        <f>IF(AA$17=0,0,Z40)</f>
        <v>0</v>
      </c>
      <c r="AB36" s="255">
        <f t="shared" ref="AB36:CK36" si="17">IF(AB$17=0,0,AA40)</f>
        <v>0</v>
      </c>
      <c r="AC36" s="255">
        <f t="shared" si="17"/>
        <v>0</v>
      </c>
      <c r="AD36" s="255">
        <f t="shared" si="17"/>
        <v>697039.28671113146</v>
      </c>
      <c r="AE36" s="255">
        <f t="shared" si="17"/>
        <v>1443289.5470640687</v>
      </c>
      <c r="AF36" s="255">
        <f t="shared" si="17"/>
        <v>2241519.6720397715</v>
      </c>
      <c r="AG36" s="255">
        <f t="shared" si="17"/>
        <v>3094644.2348171305</v>
      </c>
      <c r="AH36" s="255">
        <f t="shared" si="17"/>
        <v>4005730.9738184661</v>
      </c>
      <c r="AI36" s="255">
        <f t="shared" si="17"/>
        <v>3887733.858988517</v>
      </c>
      <c r="AJ36" s="255">
        <f t="shared" si="17"/>
        <v>3754081.3396645966</v>
      </c>
      <c r="AK36" s="255">
        <f t="shared" si="17"/>
        <v>3603688.7729147063</v>
      </c>
      <c r="AL36" s="255">
        <f t="shared" si="17"/>
        <v>3435407.7999946564</v>
      </c>
      <c r="AM36" s="255">
        <f t="shared" si="17"/>
        <v>3248022.8555749999</v>
      </c>
      <c r="AN36" s="255">
        <f t="shared" si="17"/>
        <v>3040247.4922789074</v>
      </c>
      <c r="AO36" s="255">
        <f t="shared" si="17"/>
        <v>2810720.5109424293</v>
      </c>
      <c r="AP36" s="255">
        <f t="shared" si="17"/>
        <v>2558001.8865160625</v>
      </c>
      <c r="AQ36" s="255">
        <f t="shared" si="17"/>
        <v>2280568.4790088641</v>
      </c>
      <c r="AR36" s="255">
        <f t="shared" si="17"/>
        <v>1976809.5183322611</v>
      </c>
      <c r="AS36" s="255">
        <f t="shared" si="17"/>
        <v>1645021.8513288456</v>
      </c>
      <c r="AT36" s="255">
        <f t="shared" si="17"/>
        <v>1283404.9386704001</v>
      </c>
      <c r="AU36" s="255">
        <f t="shared" si="17"/>
        <v>890055.58867769956</v>
      </c>
      <c r="AV36" s="255">
        <f t="shared" si="17"/>
        <v>462962.4144507079</v>
      </c>
      <c r="AW36" s="255">
        <f t="shared" si="17"/>
        <v>0</v>
      </c>
      <c r="AX36" s="255">
        <f t="shared" si="17"/>
        <v>0</v>
      </c>
      <c r="AY36" s="255">
        <f t="shared" si="17"/>
        <v>0</v>
      </c>
      <c r="AZ36" s="255">
        <f t="shared" si="17"/>
        <v>0</v>
      </c>
      <c r="BA36" s="255">
        <f t="shared" si="17"/>
        <v>0</v>
      </c>
      <c r="BB36" s="255">
        <f t="shared" si="17"/>
        <v>0</v>
      </c>
      <c r="BC36" s="255">
        <f t="shared" si="17"/>
        <v>0</v>
      </c>
      <c r="BD36" s="255">
        <f t="shared" si="17"/>
        <v>0</v>
      </c>
      <c r="BE36" s="255">
        <f t="shared" si="17"/>
        <v>0</v>
      </c>
      <c r="BF36" s="255">
        <f t="shared" si="17"/>
        <v>0</v>
      </c>
      <c r="BG36" s="255">
        <f t="shared" si="17"/>
        <v>0</v>
      </c>
      <c r="BH36" s="255">
        <f t="shared" si="17"/>
        <v>0</v>
      </c>
      <c r="BI36" s="255">
        <f t="shared" si="17"/>
        <v>0</v>
      </c>
      <c r="BJ36" s="255">
        <f t="shared" si="17"/>
        <v>0</v>
      </c>
      <c r="BK36" s="255">
        <f t="shared" si="17"/>
        <v>0</v>
      </c>
      <c r="BL36" s="255">
        <f t="shared" si="17"/>
        <v>0</v>
      </c>
      <c r="BM36" s="255">
        <f t="shared" si="17"/>
        <v>0</v>
      </c>
      <c r="BN36" s="255">
        <f t="shared" si="17"/>
        <v>0</v>
      </c>
      <c r="BO36" s="255">
        <f t="shared" si="17"/>
        <v>0</v>
      </c>
      <c r="BP36" s="255">
        <f t="shared" si="17"/>
        <v>0</v>
      </c>
      <c r="BQ36" s="255">
        <f t="shared" si="17"/>
        <v>0</v>
      </c>
      <c r="BR36" s="255">
        <f t="shared" si="17"/>
        <v>0</v>
      </c>
      <c r="BS36" s="255">
        <f t="shared" si="17"/>
        <v>0</v>
      </c>
      <c r="BT36" s="255">
        <f t="shared" si="17"/>
        <v>0</v>
      </c>
      <c r="BU36" s="255">
        <f t="shared" si="17"/>
        <v>0</v>
      </c>
      <c r="BV36" s="255">
        <f t="shared" si="17"/>
        <v>0</v>
      </c>
      <c r="BW36" s="255">
        <f t="shared" si="17"/>
        <v>0</v>
      </c>
      <c r="BX36" s="255">
        <f t="shared" si="17"/>
        <v>0</v>
      </c>
      <c r="BY36" s="255">
        <f t="shared" si="17"/>
        <v>0</v>
      </c>
      <c r="BZ36" s="255">
        <f t="shared" si="17"/>
        <v>0</v>
      </c>
      <c r="CA36" s="255">
        <f t="shared" si="17"/>
        <v>0</v>
      </c>
      <c r="CB36" s="255">
        <f t="shared" si="17"/>
        <v>0</v>
      </c>
      <c r="CC36" s="255">
        <f t="shared" si="17"/>
        <v>0</v>
      </c>
      <c r="CD36" s="255">
        <f t="shared" si="17"/>
        <v>0</v>
      </c>
      <c r="CE36" s="255">
        <f t="shared" si="17"/>
        <v>0</v>
      </c>
      <c r="CF36" s="255">
        <f t="shared" si="17"/>
        <v>0</v>
      </c>
      <c r="CG36" s="255">
        <f t="shared" si="17"/>
        <v>0</v>
      </c>
      <c r="CH36" s="255">
        <f t="shared" si="17"/>
        <v>0</v>
      </c>
      <c r="CI36" s="255">
        <f t="shared" si="17"/>
        <v>0</v>
      </c>
      <c r="CJ36" s="255">
        <f t="shared" si="17"/>
        <v>0</v>
      </c>
      <c r="CK36" s="255">
        <f t="shared" si="17"/>
        <v>0</v>
      </c>
    </row>
    <row r="37" spans="1:89">
      <c r="A37" s="227" t="s">
        <v>215</v>
      </c>
      <c r="R37" s="66"/>
      <c r="S37" s="66"/>
      <c r="T37" s="66"/>
      <c r="V37" s="214"/>
      <c r="W37" s="247"/>
      <c r="X37" s="254">
        <f>SUM(AA37:CK37)</f>
        <v>2345762.9217027868</v>
      </c>
      <c r="Y37" s="57"/>
      <c r="Z37" s="14"/>
      <c r="AA37" s="254">
        <f t="shared" ref="AA37:BF37" si="18">AA36*((1+ENDOWMENT_GROWTH_C)*(1+FUND_INFLATION)-1)</f>
        <v>0</v>
      </c>
      <c r="AB37" s="254">
        <f t="shared" si="18"/>
        <v>0</v>
      </c>
      <c r="AC37" s="254">
        <f t="shared" si="18"/>
        <v>0</v>
      </c>
      <c r="AD37" s="254">
        <f t="shared" si="18"/>
        <v>35270.187907583233</v>
      </c>
      <c r="AE37" s="254">
        <f t="shared" si="18"/>
        <v>73030.451081441846</v>
      </c>
      <c r="AF37" s="254">
        <f t="shared" si="18"/>
        <v>113420.89540521239</v>
      </c>
      <c r="AG37" s="254">
        <f t="shared" si="18"/>
        <v>156588.99828174672</v>
      </c>
      <c r="AH37" s="254">
        <f t="shared" si="18"/>
        <v>202689.98727521428</v>
      </c>
      <c r="AI37" s="254">
        <f t="shared" si="18"/>
        <v>196719.33326481888</v>
      </c>
      <c r="AJ37" s="254">
        <f t="shared" si="18"/>
        <v>189956.5157870285</v>
      </c>
      <c r="AK37" s="254">
        <f t="shared" si="18"/>
        <v>182346.65190948406</v>
      </c>
      <c r="AL37" s="254">
        <f t="shared" si="18"/>
        <v>173831.63467972953</v>
      </c>
      <c r="AM37" s="254">
        <f t="shared" si="18"/>
        <v>164349.95649209493</v>
      </c>
      <c r="AN37" s="254">
        <f t="shared" si="18"/>
        <v>153836.52310931266</v>
      </c>
      <c r="AO37" s="254">
        <f t="shared" si="18"/>
        <v>142222.45785368685</v>
      </c>
      <c r="AP37" s="254">
        <f t="shared" si="18"/>
        <v>129434.89545771272</v>
      </c>
      <c r="AQ37" s="254">
        <f t="shared" si="18"/>
        <v>115396.76503784848</v>
      </c>
      <c r="AR37" s="254">
        <f t="shared" si="18"/>
        <v>100026.56162761238</v>
      </c>
      <c r="AS37" s="254">
        <f t="shared" si="18"/>
        <v>83238.105677239553</v>
      </c>
      <c r="AT37" s="254">
        <f t="shared" si="18"/>
        <v>64940.289896722214</v>
      </c>
      <c r="AU37" s="254">
        <f t="shared" si="18"/>
        <v>45036.812787091578</v>
      </c>
      <c r="AV37" s="254">
        <f t="shared" si="18"/>
        <v>23425.898171205808</v>
      </c>
      <c r="AW37" s="254">
        <f t="shared" si="18"/>
        <v>0</v>
      </c>
      <c r="AX37" s="254">
        <f t="shared" si="18"/>
        <v>0</v>
      </c>
      <c r="AY37" s="254">
        <f t="shared" si="18"/>
        <v>0</v>
      </c>
      <c r="AZ37" s="254">
        <f t="shared" si="18"/>
        <v>0</v>
      </c>
      <c r="BA37" s="254">
        <f t="shared" si="18"/>
        <v>0</v>
      </c>
      <c r="BB37" s="254">
        <f t="shared" si="18"/>
        <v>0</v>
      </c>
      <c r="BC37" s="254">
        <f t="shared" si="18"/>
        <v>0</v>
      </c>
      <c r="BD37" s="254">
        <f t="shared" si="18"/>
        <v>0</v>
      </c>
      <c r="BE37" s="254">
        <f t="shared" si="18"/>
        <v>0</v>
      </c>
      <c r="BF37" s="254">
        <f t="shared" si="18"/>
        <v>0</v>
      </c>
      <c r="BG37" s="254">
        <f t="shared" ref="BG37:CK37" si="19">BG36*((1+ENDOWMENT_GROWTH_C)*(1+FUND_INFLATION)-1)</f>
        <v>0</v>
      </c>
      <c r="BH37" s="254">
        <f t="shared" si="19"/>
        <v>0</v>
      </c>
      <c r="BI37" s="254">
        <f t="shared" si="19"/>
        <v>0</v>
      </c>
      <c r="BJ37" s="254">
        <f t="shared" si="19"/>
        <v>0</v>
      </c>
      <c r="BK37" s="254">
        <f t="shared" si="19"/>
        <v>0</v>
      </c>
      <c r="BL37" s="254">
        <f t="shared" si="19"/>
        <v>0</v>
      </c>
      <c r="BM37" s="254">
        <f t="shared" si="19"/>
        <v>0</v>
      </c>
      <c r="BN37" s="254">
        <f t="shared" si="19"/>
        <v>0</v>
      </c>
      <c r="BO37" s="254">
        <f t="shared" si="19"/>
        <v>0</v>
      </c>
      <c r="BP37" s="254">
        <f t="shared" si="19"/>
        <v>0</v>
      </c>
      <c r="BQ37" s="254">
        <f t="shared" si="19"/>
        <v>0</v>
      </c>
      <c r="BR37" s="254">
        <f t="shared" si="19"/>
        <v>0</v>
      </c>
      <c r="BS37" s="254">
        <f t="shared" si="19"/>
        <v>0</v>
      </c>
      <c r="BT37" s="254">
        <f t="shared" si="19"/>
        <v>0</v>
      </c>
      <c r="BU37" s="254">
        <f t="shared" si="19"/>
        <v>0</v>
      </c>
      <c r="BV37" s="254">
        <f t="shared" si="19"/>
        <v>0</v>
      </c>
      <c r="BW37" s="254">
        <f t="shared" si="19"/>
        <v>0</v>
      </c>
      <c r="BX37" s="254">
        <f t="shared" si="19"/>
        <v>0</v>
      </c>
      <c r="BY37" s="254">
        <f t="shared" si="19"/>
        <v>0</v>
      </c>
      <c r="BZ37" s="254">
        <f t="shared" si="19"/>
        <v>0</v>
      </c>
      <c r="CA37" s="254">
        <f t="shared" si="19"/>
        <v>0</v>
      </c>
      <c r="CB37" s="254">
        <f t="shared" si="19"/>
        <v>0</v>
      </c>
      <c r="CC37" s="254">
        <f t="shared" si="19"/>
        <v>0</v>
      </c>
      <c r="CD37" s="254">
        <f t="shared" si="19"/>
        <v>0</v>
      </c>
      <c r="CE37" s="254">
        <f t="shared" si="19"/>
        <v>0</v>
      </c>
      <c r="CF37" s="254">
        <f t="shared" si="19"/>
        <v>0</v>
      </c>
      <c r="CG37" s="254">
        <f t="shared" si="19"/>
        <v>0</v>
      </c>
      <c r="CH37" s="254">
        <f t="shared" si="19"/>
        <v>0</v>
      </c>
      <c r="CI37" s="254">
        <f t="shared" si="19"/>
        <v>0</v>
      </c>
      <c r="CJ37" s="254">
        <f t="shared" si="19"/>
        <v>0</v>
      </c>
      <c r="CK37" s="254">
        <f t="shared" si="19"/>
        <v>0</v>
      </c>
    </row>
    <row r="38" spans="1:89">
      <c r="A38" s="227" t="s">
        <v>213</v>
      </c>
      <c r="R38" s="66"/>
      <c r="S38" s="66"/>
      <c r="T38" s="66"/>
      <c r="V38" s="214"/>
      <c r="W38" s="247"/>
      <c r="X38" s="254">
        <f>SUM(AA38:CK38)</f>
        <v>3627420.4411424822</v>
      </c>
      <c r="Y38" s="57"/>
      <c r="Z38" s="14"/>
      <c r="AA38" s="254">
        <f>-AA$55</f>
        <v>0</v>
      </c>
      <c r="AB38" s="254">
        <f t="shared" ref="AB38:CK38" si="20">-AB$55</f>
        <v>0</v>
      </c>
      <c r="AC38" s="254">
        <f t="shared" si="20"/>
        <v>697039.28671113146</v>
      </c>
      <c r="AD38" s="254">
        <f t="shared" si="20"/>
        <v>710980.07244535408</v>
      </c>
      <c r="AE38" s="254">
        <f t="shared" si="20"/>
        <v>725199.67389426101</v>
      </c>
      <c r="AF38" s="254">
        <f t="shared" si="20"/>
        <v>739703.66737214639</v>
      </c>
      <c r="AG38" s="254">
        <f t="shared" si="20"/>
        <v>754497.74071958882</v>
      </c>
      <c r="AH38" s="254">
        <f t="shared" si="20"/>
        <v>0</v>
      </c>
      <c r="AI38" s="254">
        <f t="shared" si="20"/>
        <v>0</v>
      </c>
      <c r="AJ38" s="254">
        <f t="shared" si="20"/>
        <v>0</v>
      </c>
      <c r="AK38" s="254">
        <f t="shared" si="20"/>
        <v>0</v>
      </c>
      <c r="AL38" s="254">
        <f t="shared" si="20"/>
        <v>0</v>
      </c>
      <c r="AM38" s="254">
        <f t="shared" si="20"/>
        <v>0</v>
      </c>
      <c r="AN38" s="254">
        <f t="shared" si="20"/>
        <v>0</v>
      </c>
      <c r="AO38" s="254">
        <f t="shared" si="20"/>
        <v>0</v>
      </c>
      <c r="AP38" s="254">
        <f t="shared" si="20"/>
        <v>0</v>
      </c>
      <c r="AQ38" s="254">
        <f t="shared" si="20"/>
        <v>0</v>
      </c>
      <c r="AR38" s="254">
        <f t="shared" si="20"/>
        <v>0</v>
      </c>
      <c r="AS38" s="254">
        <f t="shared" si="20"/>
        <v>0</v>
      </c>
      <c r="AT38" s="254">
        <f t="shared" si="20"/>
        <v>0</v>
      </c>
      <c r="AU38" s="254">
        <f t="shared" si="20"/>
        <v>0</v>
      </c>
      <c r="AV38" s="254">
        <f t="shared" si="20"/>
        <v>0</v>
      </c>
      <c r="AW38" s="254">
        <f t="shared" si="20"/>
        <v>0</v>
      </c>
      <c r="AX38" s="254">
        <f t="shared" si="20"/>
        <v>0</v>
      </c>
      <c r="AY38" s="254">
        <f t="shared" si="20"/>
        <v>0</v>
      </c>
      <c r="AZ38" s="254">
        <f t="shared" si="20"/>
        <v>0</v>
      </c>
      <c r="BA38" s="254">
        <f t="shared" si="20"/>
        <v>0</v>
      </c>
      <c r="BB38" s="254">
        <f t="shared" si="20"/>
        <v>0</v>
      </c>
      <c r="BC38" s="254">
        <f t="shared" si="20"/>
        <v>0</v>
      </c>
      <c r="BD38" s="254">
        <f t="shared" si="20"/>
        <v>0</v>
      </c>
      <c r="BE38" s="254">
        <f t="shared" si="20"/>
        <v>0</v>
      </c>
      <c r="BF38" s="254">
        <f t="shared" si="20"/>
        <v>0</v>
      </c>
      <c r="BG38" s="254">
        <f t="shared" si="20"/>
        <v>0</v>
      </c>
      <c r="BH38" s="254">
        <f t="shared" si="20"/>
        <v>0</v>
      </c>
      <c r="BI38" s="254">
        <f t="shared" si="20"/>
        <v>0</v>
      </c>
      <c r="BJ38" s="254">
        <f t="shared" si="20"/>
        <v>0</v>
      </c>
      <c r="BK38" s="254">
        <f t="shared" si="20"/>
        <v>0</v>
      </c>
      <c r="BL38" s="254">
        <f t="shared" si="20"/>
        <v>0</v>
      </c>
      <c r="BM38" s="254">
        <f t="shared" si="20"/>
        <v>0</v>
      </c>
      <c r="BN38" s="254">
        <f t="shared" si="20"/>
        <v>0</v>
      </c>
      <c r="BO38" s="254">
        <f t="shared" si="20"/>
        <v>0</v>
      </c>
      <c r="BP38" s="254">
        <f t="shared" si="20"/>
        <v>0</v>
      </c>
      <c r="BQ38" s="254">
        <f t="shared" si="20"/>
        <v>0</v>
      </c>
      <c r="BR38" s="254">
        <f t="shared" si="20"/>
        <v>0</v>
      </c>
      <c r="BS38" s="254">
        <f t="shared" si="20"/>
        <v>0</v>
      </c>
      <c r="BT38" s="254">
        <f t="shared" si="20"/>
        <v>0</v>
      </c>
      <c r="BU38" s="254">
        <f t="shared" si="20"/>
        <v>0</v>
      </c>
      <c r="BV38" s="254">
        <f t="shared" si="20"/>
        <v>0</v>
      </c>
      <c r="BW38" s="254">
        <f t="shared" si="20"/>
        <v>0</v>
      </c>
      <c r="BX38" s="254">
        <f t="shared" si="20"/>
        <v>0</v>
      </c>
      <c r="BY38" s="254">
        <f t="shared" si="20"/>
        <v>0</v>
      </c>
      <c r="BZ38" s="254">
        <f t="shared" si="20"/>
        <v>0</v>
      </c>
      <c r="CA38" s="254">
        <f t="shared" si="20"/>
        <v>0</v>
      </c>
      <c r="CB38" s="254">
        <f t="shared" si="20"/>
        <v>0</v>
      </c>
      <c r="CC38" s="254">
        <f t="shared" si="20"/>
        <v>0</v>
      </c>
      <c r="CD38" s="254">
        <f t="shared" si="20"/>
        <v>0</v>
      </c>
      <c r="CE38" s="254">
        <f t="shared" si="20"/>
        <v>0</v>
      </c>
      <c r="CF38" s="254">
        <f t="shared" si="20"/>
        <v>0</v>
      </c>
      <c r="CG38" s="254">
        <f t="shared" si="20"/>
        <v>0</v>
      </c>
      <c r="CH38" s="254">
        <f t="shared" si="20"/>
        <v>0</v>
      </c>
      <c r="CI38" s="254">
        <f t="shared" si="20"/>
        <v>0</v>
      </c>
      <c r="CJ38" s="254">
        <f t="shared" si="20"/>
        <v>0</v>
      </c>
      <c r="CK38" s="254">
        <f t="shared" si="20"/>
        <v>0</v>
      </c>
    </row>
    <row r="39" spans="1:89">
      <c r="A39" s="227" t="s">
        <v>214</v>
      </c>
      <c r="R39" s="66"/>
      <c r="S39" s="66"/>
      <c r="T39" s="66"/>
      <c r="V39" s="214"/>
      <c r="W39" s="247"/>
      <c r="X39" s="254">
        <f>SUM(AA39:CK39)</f>
        <v>-5973183.362845269</v>
      </c>
      <c r="Y39" s="57"/>
      <c r="Z39" s="14"/>
      <c r="AA39" s="254">
        <f t="shared" ref="AA39:BF39" si="21">IF(AA$17=YEAR_MONITORINGLENGTH_C,-SUM(AA36:AA38),
IF(AND(AA$17&gt;0,AA$17&gt;YEAR_PROJECTLENGTH_C),SUM(AA68:AA71),0))</f>
        <v>0</v>
      </c>
      <c r="AB39" s="254">
        <f t="shared" si="21"/>
        <v>0</v>
      </c>
      <c r="AC39" s="254">
        <f t="shared" si="21"/>
        <v>0</v>
      </c>
      <c r="AD39" s="254">
        <f t="shared" si="21"/>
        <v>0</v>
      </c>
      <c r="AE39" s="254">
        <f t="shared" si="21"/>
        <v>0</v>
      </c>
      <c r="AF39" s="254">
        <f t="shared" si="21"/>
        <v>0</v>
      </c>
      <c r="AG39" s="254">
        <f t="shared" si="21"/>
        <v>0</v>
      </c>
      <c r="AH39" s="254">
        <f t="shared" si="21"/>
        <v>-320687.10210516327</v>
      </c>
      <c r="AI39" s="254">
        <f t="shared" si="21"/>
        <v>-330371.85258873913</v>
      </c>
      <c r="AJ39" s="254">
        <f t="shared" si="21"/>
        <v>-340349.08253691904</v>
      </c>
      <c r="AK39" s="254">
        <f t="shared" si="21"/>
        <v>-350627.62482953403</v>
      </c>
      <c r="AL39" s="254">
        <f t="shared" si="21"/>
        <v>-361216.57909938594</v>
      </c>
      <c r="AM39" s="254">
        <f t="shared" si="21"/>
        <v>-372125.31978818745</v>
      </c>
      <c r="AN39" s="254">
        <f t="shared" si="21"/>
        <v>-383363.50444579072</v>
      </c>
      <c r="AO39" s="254">
        <f t="shared" si="21"/>
        <v>-394941.08228005358</v>
      </c>
      <c r="AP39" s="254">
        <f t="shared" si="21"/>
        <v>-406868.30296491116</v>
      </c>
      <c r="AQ39" s="254">
        <f t="shared" si="21"/>
        <v>-419155.72571445152</v>
      </c>
      <c r="AR39" s="254">
        <f t="shared" si="21"/>
        <v>-431814.22863102797</v>
      </c>
      <c r="AS39" s="254">
        <f t="shared" si="21"/>
        <v>-444855.01833568502</v>
      </c>
      <c r="AT39" s="254">
        <f t="shared" si="21"/>
        <v>-458289.63988942269</v>
      </c>
      <c r="AU39" s="254">
        <f t="shared" si="21"/>
        <v>-472129.98701408325</v>
      </c>
      <c r="AV39" s="254">
        <f t="shared" si="21"/>
        <v>-486388.31262191373</v>
      </c>
      <c r="AW39" s="254">
        <f t="shared" si="21"/>
        <v>0</v>
      </c>
      <c r="AX39" s="254">
        <f t="shared" si="21"/>
        <v>0</v>
      </c>
      <c r="AY39" s="254">
        <f t="shared" si="21"/>
        <v>0</v>
      </c>
      <c r="AZ39" s="254">
        <f t="shared" si="21"/>
        <v>0</v>
      </c>
      <c r="BA39" s="254">
        <f t="shared" si="21"/>
        <v>0</v>
      </c>
      <c r="BB39" s="254">
        <f t="shared" si="21"/>
        <v>0</v>
      </c>
      <c r="BC39" s="254">
        <f t="shared" si="21"/>
        <v>0</v>
      </c>
      <c r="BD39" s="254">
        <f t="shared" si="21"/>
        <v>0</v>
      </c>
      <c r="BE39" s="254">
        <f t="shared" si="21"/>
        <v>0</v>
      </c>
      <c r="BF39" s="254">
        <f t="shared" si="21"/>
        <v>0</v>
      </c>
      <c r="BG39" s="254">
        <f t="shared" ref="BG39:CK39" si="22">IF(BG$17=YEAR_MONITORINGLENGTH_C,-SUM(BG36:BG38),
IF(AND(BG$17&gt;0,BG$17&gt;YEAR_PROJECTLENGTH_C),SUM(BG68:BG71),0))</f>
        <v>0</v>
      </c>
      <c r="BH39" s="254">
        <f t="shared" si="22"/>
        <v>0</v>
      </c>
      <c r="BI39" s="254">
        <f t="shared" si="22"/>
        <v>0</v>
      </c>
      <c r="BJ39" s="254">
        <f t="shared" si="22"/>
        <v>0</v>
      </c>
      <c r="BK39" s="254">
        <f t="shared" si="22"/>
        <v>0</v>
      </c>
      <c r="BL39" s="254">
        <f t="shared" si="22"/>
        <v>0</v>
      </c>
      <c r="BM39" s="254">
        <f t="shared" si="22"/>
        <v>0</v>
      </c>
      <c r="BN39" s="254">
        <f t="shared" si="22"/>
        <v>0</v>
      </c>
      <c r="BO39" s="254">
        <f t="shared" si="22"/>
        <v>0</v>
      </c>
      <c r="BP39" s="254">
        <f t="shared" si="22"/>
        <v>0</v>
      </c>
      <c r="BQ39" s="254">
        <f t="shared" si="22"/>
        <v>0</v>
      </c>
      <c r="BR39" s="254">
        <f t="shared" si="22"/>
        <v>0</v>
      </c>
      <c r="BS39" s="254">
        <f t="shared" si="22"/>
        <v>0</v>
      </c>
      <c r="BT39" s="254">
        <f t="shared" si="22"/>
        <v>0</v>
      </c>
      <c r="BU39" s="254">
        <f t="shared" si="22"/>
        <v>0</v>
      </c>
      <c r="BV39" s="254">
        <f t="shared" si="22"/>
        <v>0</v>
      </c>
      <c r="BW39" s="254">
        <f t="shared" si="22"/>
        <v>0</v>
      </c>
      <c r="BX39" s="254">
        <f t="shared" si="22"/>
        <v>0</v>
      </c>
      <c r="BY39" s="254">
        <f t="shared" si="22"/>
        <v>0</v>
      </c>
      <c r="BZ39" s="254">
        <f t="shared" si="22"/>
        <v>0</v>
      </c>
      <c r="CA39" s="254">
        <f t="shared" si="22"/>
        <v>0</v>
      </c>
      <c r="CB39" s="254">
        <f t="shared" si="22"/>
        <v>0</v>
      </c>
      <c r="CC39" s="254">
        <f t="shared" si="22"/>
        <v>0</v>
      </c>
      <c r="CD39" s="254">
        <f t="shared" si="22"/>
        <v>0</v>
      </c>
      <c r="CE39" s="254">
        <f t="shared" si="22"/>
        <v>0</v>
      </c>
      <c r="CF39" s="254">
        <f t="shared" si="22"/>
        <v>0</v>
      </c>
      <c r="CG39" s="254">
        <f t="shared" si="22"/>
        <v>0</v>
      </c>
      <c r="CH39" s="254">
        <f t="shared" si="22"/>
        <v>0</v>
      </c>
      <c r="CI39" s="254">
        <f t="shared" si="22"/>
        <v>0</v>
      </c>
      <c r="CJ39" s="254">
        <f t="shared" si="22"/>
        <v>0</v>
      </c>
      <c r="CK39" s="254">
        <f t="shared" si="22"/>
        <v>0</v>
      </c>
    </row>
    <row r="40" spans="1:89">
      <c r="A40" s="227" t="s">
        <v>26</v>
      </c>
      <c r="R40" s="66"/>
      <c r="S40" s="66"/>
      <c r="T40" s="66"/>
      <c r="V40" s="214"/>
      <c r="W40" s="247"/>
      <c r="X40" s="57"/>
      <c r="Y40" s="57"/>
      <c r="Z40" s="14"/>
      <c r="AA40" s="255">
        <f>SUM(AA36:AA39)</f>
        <v>0</v>
      </c>
      <c r="AB40" s="255">
        <f t="shared" ref="AB40:CK40" si="23">SUM(AB36:AB39)</f>
        <v>0</v>
      </c>
      <c r="AC40" s="255">
        <f t="shared" si="23"/>
        <v>697039.28671113146</v>
      </c>
      <c r="AD40" s="255">
        <f t="shared" si="23"/>
        <v>1443289.5470640687</v>
      </c>
      <c r="AE40" s="255">
        <f t="shared" si="23"/>
        <v>2241519.6720397715</v>
      </c>
      <c r="AF40" s="255">
        <f t="shared" si="23"/>
        <v>3094644.2348171305</v>
      </c>
      <c r="AG40" s="255">
        <f t="shared" si="23"/>
        <v>4005730.9738184661</v>
      </c>
      <c r="AH40" s="255">
        <f t="shared" si="23"/>
        <v>3887733.858988517</v>
      </c>
      <c r="AI40" s="255">
        <f t="shared" si="23"/>
        <v>3754081.3396645966</v>
      </c>
      <c r="AJ40" s="255">
        <f t="shared" si="23"/>
        <v>3603688.7729147063</v>
      </c>
      <c r="AK40" s="255">
        <f t="shared" si="23"/>
        <v>3435407.7999946564</v>
      </c>
      <c r="AL40" s="255">
        <f t="shared" si="23"/>
        <v>3248022.8555749999</v>
      </c>
      <c r="AM40" s="255">
        <f t="shared" si="23"/>
        <v>3040247.4922789074</v>
      </c>
      <c r="AN40" s="255">
        <f t="shared" si="23"/>
        <v>2810720.5109424293</v>
      </c>
      <c r="AO40" s="255">
        <f t="shared" si="23"/>
        <v>2558001.8865160625</v>
      </c>
      <c r="AP40" s="255">
        <f t="shared" si="23"/>
        <v>2280568.4790088641</v>
      </c>
      <c r="AQ40" s="255">
        <f t="shared" si="23"/>
        <v>1976809.5183322611</v>
      </c>
      <c r="AR40" s="255">
        <f t="shared" si="23"/>
        <v>1645021.8513288456</v>
      </c>
      <c r="AS40" s="255">
        <f t="shared" si="23"/>
        <v>1283404.9386704001</v>
      </c>
      <c r="AT40" s="255">
        <f t="shared" si="23"/>
        <v>890055.58867769956</v>
      </c>
      <c r="AU40" s="255">
        <f t="shared" si="23"/>
        <v>462962.4144507079</v>
      </c>
      <c r="AV40" s="255">
        <f t="shared" si="23"/>
        <v>0</v>
      </c>
      <c r="AW40" s="255">
        <f t="shared" si="23"/>
        <v>0</v>
      </c>
      <c r="AX40" s="255">
        <f t="shared" si="23"/>
        <v>0</v>
      </c>
      <c r="AY40" s="255">
        <f t="shared" si="23"/>
        <v>0</v>
      </c>
      <c r="AZ40" s="255">
        <f t="shared" si="23"/>
        <v>0</v>
      </c>
      <c r="BA40" s="255">
        <f t="shared" si="23"/>
        <v>0</v>
      </c>
      <c r="BB40" s="255">
        <f t="shared" si="23"/>
        <v>0</v>
      </c>
      <c r="BC40" s="255">
        <f t="shared" si="23"/>
        <v>0</v>
      </c>
      <c r="BD40" s="255">
        <f t="shared" si="23"/>
        <v>0</v>
      </c>
      <c r="BE40" s="255">
        <f t="shared" si="23"/>
        <v>0</v>
      </c>
      <c r="BF40" s="255">
        <f t="shared" si="23"/>
        <v>0</v>
      </c>
      <c r="BG40" s="255">
        <f t="shared" si="23"/>
        <v>0</v>
      </c>
      <c r="BH40" s="255">
        <f t="shared" si="23"/>
        <v>0</v>
      </c>
      <c r="BI40" s="255">
        <f t="shared" si="23"/>
        <v>0</v>
      </c>
      <c r="BJ40" s="255">
        <f t="shared" si="23"/>
        <v>0</v>
      </c>
      <c r="BK40" s="255">
        <f t="shared" si="23"/>
        <v>0</v>
      </c>
      <c r="BL40" s="255">
        <f t="shared" si="23"/>
        <v>0</v>
      </c>
      <c r="BM40" s="255">
        <f t="shared" si="23"/>
        <v>0</v>
      </c>
      <c r="BN40" s="255">
        <f t="shared" si="23"/>
        <v>0</v>
      </c>
      <c r="BO40" s="255">
        <f t="shared" si="23"/>
        <v>0</v>
      </c>
      <c r="BP40" s="255">
        <f t="shared" si="23"/>
        <v>0</v>
      </c>
      <c r="BQ40" s="255">
        <f t="shared" si="23"/>
        <v>0</v>
      </c>
      <c r="BR40" s="255">
        <f t="shared" si="23"/>
        <v>0</v>
      </c>
      <c r="BS40" s="255">
        <f t="shared" si="23"/>
        <v>0</v>
      </c>
      <c r="BT40" s="255">
        <f t="shared" si="23"/>
        <v>0</v>
      </c>
      <c r="BU40" s="255">
        <f t="shared" si="23"/>
        <v>0</v>
      </c>
      <c r="BV40" s="255">
        <f t="shared" si="23"/>
        <v>0</v>
      </c>
      <c r="BW40" s="255">
        <f t="shared" si="23"/>
        <v>0</v>
      </c>
      <c r="BX40" s="255">
        <f t="shared" si="23"/>
        <v>0</v>
      </c>
      <c r="BY40" s="255">
        <f t="shared" si="23"/>
        <v>0</v>
      </c>
      <c r="BZ40" s="255">
        <f t="shared" si="23"/>
        <v>0</v>
      </c>
      <c r="CA40" s="255">
        <f t="shared" si="23"/>
        <v>0</v>
      </c>
      <c r="CB40" s="255">
        <f t="shared" si="23"/>
        <v>0</v>
      </c>
      <c r="CC40" s="255">
        <f t="shared" si="23"/>
        <v>0</v>
      </c>
      <c r="CD40" s="255">
        <f t="shared" si="23"/>
        <v>0</v>
      </c>
      <c r="CE40" s="255">
        <f t="shared" si="23"/>
        <v>0</v>
      </c>
      <c r="CF40" s="255">
        <f t="shared" si="23"/>
        <v>0</v>
      </c>
      <c r="CG40" s="255">
        <f t="shared" si="23"/>
        <v>0</v>
      </c>
      <c r="CH40" s="255">
        <f t="shared" si="23"/>
        <v>0</v>
      </c>
      <c r="CI40" s="255">
        <f t="shared" si="23"/>
        <v>0</v>
      </c>
      <c r="CJ40" s="255">
        <f t="shared" si="23"/>
        <v>0</v>
      </c>
      <c r="CK40" s="255">
        <f t="shared" si="23"/>
        <v>0</v>
      </c>
    </row>
    <row r="41" spans="1:89">
      <c r="A41" s="216"/>
      <c r="R41" s="66"/>
      <c r="S41" s="66"/>
      <c r="T41" s="66"/>
      <c r="V41" s="214"/>
      <c r="W41" s="247"/>
      <c r="X41" s="57"/>
      <c r="Y41" s="57"/>
      <c r="Z41" s="14"/>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89">
      <c r="A42" s="215" t="s">
        <v>217</v>
      </c>
      <c r="R42" s="66"/>
      <c r="S42" s="66"/>
      <c r="T42" s="66"/>
      <c r="V42" s="214"/>
      <c r="W42" s="247"/>
      <c r="X42" s="57"/>
      <c r="Y42" s="57"/>
      <c r="Z42" s="14"/>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row>
    <row r="43" spans="1:89">
      <c r="A43" s="227" t="s">
        <v>224</v>
      </c>
      <c r="R43" s="66"/>
      <c r="S43" s="66"/>
      <c r="T43" s="66"/>
      <c r="V43" s="214"/>
      <c r="W43" s="247"/>
      <c r="X43" s="57"/>
      <c r="Y43" s="57"/>
      <c r="Z43" s="14"/>
      <c r="AA43" s="371">
        <f t="shared" ref="AA43:BF43" si="24">IF(OR(AA$16=0,AA$16=""),0,
(((1+ENDOWMENT_GROWTH_C)*(1+FUND_INFLATION))^(YEAR_PROJECTLENGTH_C-AA16)))</f>
        <v>0</v>
      </c>
      <c r="AB43" s="371">
        <f t="shared" si="24"/>
        <v>0</v>
      </c>
      <c r="AC43" s="371">
        <f t="shared" si="24"/>
        <v>1.2182869323073293</v>
      </c>
      <c r="AD43" s="371">
        <f t="shared" si="24"/>
        <v>1.1596106342159997</v>
      </c>
      <c r="AE43" s="371">
        <f t="shared" si="24"/>
        <v>1.1037603599999999</v>
      </c>
      <c r="AF43" s="371">
        <f t="shared" si="24"/>
        <v>1.0506</v>
      </c>
      <c r="AG43" s="371">
        <f t="shared" si="24"/>
        <v>1</v>
      </c>
      <c r="AH43" s="371">
        <f t="shared" si="24"/>
        <v>0</v>
      </c>
      <c r="AI43" s="371">
        <f t="shared" si="24"/>
        <v>0</v>
      </c>
      <c r="AJ43" s="371">
        <f t="shared" si="24"/>
        <v>0</v>
      </c>
      <c r="AK43" s="371">
        <f t="shared" si="24"/>
        <v>0</v>
      </c>
      <c r="AL43" s="371">
        <f t="shared" si="24"/>
        <v>0</v>
      </c>
      <c r="AM43" s="371">
        <f t="shared" si="24"/>
        <v>0</v>
      </c>
      <c r="AN43" s="371">
        <f t="shared" si="24"/>
        <v>0</v>
      </c>
      <c r="AO43" s="371">
        <f t="shared" si="24"/>
        <v>0</v>
      </c>
      <c r="AP43" s="371">
        <f t="shared" si="24"/>
        <v>0</v>
      </c>
      <c r="AQ43" s="371">
        <f t="shared" si="24"/>
        <v>0</v>
      </c>
      <c r="AR43" s="371">
        <f t="shared" si="24"/>
        <v>0</v>
      </c>
      <c r="AS43" s="371">
        <f t="shared" si="24"/>
        <v>0</v>
      </c>
      <c r="AT43" s="371">
        <f t="shared" si="24"/>
        <v>0</v>
      </c>
      <c r="AU43" s="371">
        <f t="shared" si="24"/>
        <v>0</v>
      </c>
      <c r="AV43" s="371">
        <f t="shared" si="24"/>
        <v>0</v>
      </c>
      <c r="AW43" s="371">
        <f t="shared" si="24"/>
        <v>0</v>
      </c>
      <c r="AX43" s="371">
        <f t="shared" si="24"/>
        <v>0</v>
      </c>
      <c r="AY43" s="371">
        <f t="shared" si="24"/>
        <v>0</v>
      </c>
      <c r="AZ43" s="371">
        <f t="shared" si="24"/>
        <v>0</v>
      </c>
      <c r="BA43" s="371">
        <f t="shared" si="24"/>
        <v>0</v>
      </c>
      <c r="BB43" s="371">
        <f t="shared" si="24"/>
        <v>0</v>
      </c>
      <c r="BC43" s="371">
        <f t="shared" si="24"/>
        <v>0</v>
      </c>
      <c r="BD43" s="371">
        <f t="shared" si="24"/>
        <v>0</v>
      </c>
      <c r="BE43" s="371">
        <f t="shared" si="24"/>
        <v>0</v>
      </c>
      <c r="BF43" s="371">
        <f t="shared" si="24"/>
        <v>0</v>
      </c>
      <c r="BG43" s="371">
        <f t="shared" ref="BG43:CK43" si="25">IF(OR(BG$16=0,BG$16=""),0,
(((1+ENDOWMENT_GROWTH_C)*(1+FUND_INFLATION))^(YEAR_PROJECTLENGTH_C-BG16)))</f>
        <v>0</v>
      </c>
      <c r="BH43" s="371">
        <f t="shared" si="25"/>
        <v>0</v>
      </c>
      <c r="BI43" s="371">
        <f t="shared" si="25"/>
        <v>0</v>
      </c>
      <c r="BJ43" s="371">
        <f t="shared" si="25"/>
        <v>0</v>
      </c>
      <c r="BK43" s="371">
        <f t="shared" si="25"/>
        <v>0</v>
      </c>
      <c r="BL43" s="371">
        <f t="shared" si="25"/>
        <v>0</v>
      </c>
      <c r="BM43" s="371">
        <f t="shared" si="25"/>
        <v>0</v>
      </c>
      <c r="BN43" s="371">
        <f t="shared" si="25"/>
        <v>0</v>
      </c>
      <c r="BO43" s="371">
        <f t="shared" si="25"/>
        <v>0</v>
      </c>
      <c r="BP43" s="371">
        <f t="shared" si="25"/>
        <v>0</v>
      </c>
      <c r="BQ43" s="371">
        <f t="shared" si="25"/>
        <v>0</v>
      </c>
      <c r="BR43" s="371">
        <f t="shared" si="25"/>
        <v>0</v>
      </c>
      <c r="BS43" s="371">
        <f t="shared" si="25"/>
        <v>0</v>
      </c>
      <c r="BT43" s="371">
        <f t="shared" si="25"/>
        <v>0</v>
      </c>
      <c r="BU43" s="371">
        <f t="shared" si="25"/>
        <v>0</v>
      </c>
      <c r="BV43" s="371">
        <f t="shared" si="25"/>
        <v>0</v>
      </c>
      <c r="BW43" s="371">
        <f t="shared" si="25"/>
        <v>0</v>
      </c>
      <c r="BX43" s="371">
        <f t="shared" si="25"/>
        <v>0</v>
      </c>
      <c r="BY43" s="371">
        <f t="shared" si="25"/>
        <v>0</v>
      </c>
      <c r="BZ43" s="371">
        <f t="shared" si="25"/>
        <v>0</v>
      </c>
      <c r="CA43" s="371">
        <f t="shared" si="25"/>
        <v>0</v>
      </c>
      <c r="CB43" s="371">
        <f t="shared" si="25"/>
        <v>0</v>
      </c>
      <c r="CC43" s="371">
        <f t="shared" si="25"/>
        <v>0</v>
      </c>
      <c r="CD43" s="371">
        <f t="shared" si="25"/>
        <v>0</v>
      </c>
      <c r="CE43" s="371">
        <f t="shared" si="25"/>
        <v>0</v>
      </c>
      <c r="CF43" s="371">
        <f t="shared" si="25"/>
        <v>0</v>
      </c>
      <c r="CG43" s="371">
        <f t="shared" si="25"/>
        <v>0</v>
      </c>
      <c r="CH43" s="371">
        <f t="shared" si="25"/>
        <v>0</v>
      </c>
      <c r="CI43" s="371">
        <f t="shared" si="25"/>
        <v>0</v>
      </c>
      <c r="CJ43" s="371">
        <f t="shared" si="25"/>
        <v>0</v>
      </c>
      <c r="CK43" s="371">
        <f t="shared" si="25"/>
        <v>0</v>
      </c>
    </row>
    <row r="44" spans="1:89">
      <c r="A44" s="227" t="s">
        <v>225</v>
      </c>
      <c r="T44" s="6"/>
      <c r="X44" s="254">
        <f>SUM(AA44:CK44)</f>
        <v>23932633.632988963</v>
      </c>
      <c r="Y44" s="57"/>
      <c r="Z44" s="14"/>
      <c r="AA44" s="254">
        <f t="shared" ref="AA44:BF44" si="26">AA$52*AA$43</f>
        <v>0</v>
      </c>
      <c r="AB44" s="254">
        <f t="shared" si="26"/>
        <v>0</v>
      </c>
      <c r="AC44" s="254">
        <f t="shared" si="26"/>
        <v>5073592.1936100153</v>
      </c>
      <c r="AD44" s="254">
        <f t="shared" si="26"/>
        <v>4925817.6636990439</v>
      </c>
      <c r="AE44" s="254">
        <f t="shared" si="26"/>
        <v>4782347.2463097516</v>
      </c>
      <c r="AF44" s="254">
        <f t="shared" si="26"/>
        <v>4643055.5789415073</v>
      </c>
      <c r="AG44" s="254">
        <f t="shared" si="26"/>
        <v>4507820.9504286451</v>
      </c>
      <c r="AH44" s="254">
        <f t="shared" si="26"/>
        <v>0</v>
      </c>
      <c r="AI44" s="254">
        <f t="shared" si="26"/>
        <v>0</v>
      </c>
      <c r="AJ44" s="254">
        <f t="shared" si="26"/>
        <v>0</v>
      </c>
      <c r="AK44" s="254">
        <f t="shared" si="26"/>
        <v>0</v>
      </c>
      <c r="AL44" s="254">
        <f t="shared" si="26"/>
        <v>0</v>
      </c>
      <c r="AM44" s="254">
        <f t="shared" si="26"/>
        <v>0</v>
      </c>
      <c r="AN44" s="254">
        <f t="shared" si="26"/>
        <v>0</v>
      </c>
      <c r="AO44" s="254">
        <f t="shared" si="26"/>
        <v>0</v>
      </c>
      <c r="AP44" s="254">
        <f t="shared" si="26"/>
        <v>0</v>
      </c>
      <c r="AQ44" s="254">
        <f t="shared" si="26"/>
        <v>0</v>
      </c>
      <c r="AR44" s="254">
        <f t="shared" si="26"/>
        <v>0</v>
      </c>
      <c r="AS44" s="254">
        <f t="shared" si="26"/>
        <v>0</v>
      </c>
      <c r="AT44" s="254">
        <f t="shared" si="26"/>
        <v>0</v>
      </c>
      <c r="AU44" s="254">
        <f t="shared" si="26"/>
        <v>0</v>
      </c>
      <c r="AV44" s="254">
        <f t="shared" si="26"/>
        <v>0</v>
      </c>
      <c r="AW44" s="254">
        <f t="shared" si="26"/>
        <v>0</v>
      </c>
      <c r="AX44" s="254">
        <f t="shared" si="26"/>
        <v>0</v>
      </c>
      <c r="AY44" s="254">
        <f t="shared" si="26"/>
        <v>0</v>
      </c>
      <c r="AZ44" s="254">
        <f t="shared" si="26"/>
        <v>0</v>
      </c>
      <c r="BA44" s="254">
        <f t="shared" si="26"/>
        <v>0</v>
      </c>
      <c r="BB44" s="254">
        <f t="shared" si="26"/>
        <v>0</v>
      </c>
      <c r="BC44" s="254">
        <f t="shared" si="26"/>
        <v>0</v>
      </c>
      <c r="BD44" s="254">
        <f t="shared" si="26"/>
        <v>0</v>
      </c>
      <c r="BE44" s="254">
        <f t="shared" si="26"/>
        <v>0</v>
      </c>
      <c r="BF44" s="254">
        <f t="shared" si="26"/>
        <v>0</v>
      </c>
      <c r="BG44" s="254">
        <f t="shared" ref="BG44:CK44" si="27">BG$52*BG$43</f>
        <v>0</v>
      </c>
      <c r="BH44" s="254">
        <f t="shared" si="27"/>
        <v>0</v>
      </c>
      <c r="BI44" s="254">
        <f t="shared" si="27"/>
        <v>0</v>
      </c>
      <c r="BJ44" s="254">
        <f t="shared" si="27"/>
        <v>0</v>
      </c>
      <c r="BK44" s="254">
        <f t="shared" si="27"/>
        <v>0</v>
      </c>
      <c r="BL44" s="254">
        <f t="shared" si="27"/>
        <v>0</v>
      </c>
      <c r="BM44" s="254">
        <f t="shared" si="27"/>
        <v>0</v>
      </c>
      <c r="BN44" s="254">
        <f t="shared" si="27"/>
        <v>0</v>
      </c>
      <c r="BO44" s="254">
        <f t="shared" si="27"/>
        <v>0</v>
      </c>
      <c r="BP44" s="254">
        <f t="shared" si="27"/>
        <v>0</v>
      </c>
      <c r="BQ44" s="254">
        <f t="shared" si="27"/>
        <v>0</v>
      </c>
      <c r="BR44" s="254">
        <f t="shared" si="27"/>
        <v>0</v>
      </c>
      <c r="BS44" s="254">
        <f t="shared" si="27"/>
        <v>0</v>
      </c>
      <c r="BT44" s="254">
        <f t="shared" si="27"/>
        <v>0</v>
      </c>
      <c r="BU44" s="254">
        <f t="shared" si="27"/>
        <v>0</v>
      </c>
      <c r="BV44" s="254">
        <f t="shared" si="27"/>
        <v>0</v>
      </c>
      <c r="BW44" s="254">
        <f t="shared" si="27"/>
        <v>0</v>
      </c>
      <c r="BX44" s="254">
        <f t="shared" si="27"/>
        <v>0</v>
      </c>
      <c r="BY44" s="254">
        <f t="shared" si="27"/>
        <v>0</v>
      </c>
      <c r="BZ44" s="254">
        <f t="shared" si="27"/>
        <v>0</v>
      </c>
      <c r="CA44" s="254">
        <f t="shared" si="27"/>
        <v>0</v>
      </c>
      <c r="CB44" s="254">
        <f t="shared" si="27"/>
        <v>0</v>
      </c>
      <c r="CC44" s="254">
        <f t="shared" si="27"/>
        <v>0</v>
      </c>
      <c r="CD44" s="254">
        <f t="shared" si="27"/>
        <v>0</v>
      </c>
      <c r="CE44" s="254">
        <f t="shared" si="27"/>
        <v>0</v>
      </c>
      <c r="CF44" s="254">
        <f t="shared" si="27"/>
        <v>0</v>
      </c>
      <c r="CG44" s="254">
        <f t="shared" si="27"/>
        <v>0</v>
      </c>
      <c r="CH44" s="254">
        <f t="shared" si="27"/>
        <v>0</v>
      </c>
      <c r="CI44" s="254">
        <f t="shared" si="27"/>
        <v>0</v>
      </c>
      <c r="CJ44" s="254">
        <f t="shared" si="27"/>
        <v>0</v>
      </c>
      <c r="CK44" s="254">
        <f t="shared" si="27"/>
        <v>0</v>
      </c>
    </row>
    <row r="45" spans="1:89">
      <c r="A45" s="216"/>
      <c r="R45" s="66"/>
      <c r="S45" s="66"/>
      <c r="T45" s="66"/>
      <c r="V45" s="214"/>
      <c r="W45" s="247"/>
      <c r="X45" s="57"/>
      <c r="Y45" s="57"/>
      <c r="Z45" s="14"/>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row>
    <row r="46" spans="1:89">
      <c r="A46" s="215" t="s">
        <v>223</v>
      </c>
      <c r="R46" s="66"/>
      <c r="S46" s="66"/>
      <c r="T46" s="66"/>
      <c r="V46" s="214"/>
      <c r="W46" s="247"/>
      <c r="X46" s="57"/>
      <c r="Y46" s="57"/>
      <c r="Z46" s="14"/>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row>
    <row r="47" spans="1:89">
      <c r="A47" s="227" t="s">
        <v>228</v>
      </c>
      <c r="R47" s="66"/>
      <c r="S47" s="66"/>
      <c r="T47" s="66"/>
      <c r="V47" s="214"/>
      <c r="W47" s="247"/>
      <c r="X47" s="254">
        <f>SUM(AA47:CK47)</f>
        <v>-5973183.3628452634</v>
      </c>
      <c r="Y47" s="57"/>
      <c r="Z47" s="14"/>
      <c r="AA47" s="254">
        <f t="shared" ref="AA47:BF47" si="28">IF(AA$16="",SUM(AA68:AA71),0)</f>
        <v>0</v>
      </c>
      <c r="AB47" s="254">
        <f t="shared" si="28"/>
        <v>0</v>
      </c>
      <c r="AC47" s="254">
        <f t="shared" si="28"/>
        <v>0</v>
      </c>
      <c r="AD47" s="254">
        <f t="shared" si="28"/>
        <v>0</v>
      </c>
      <c r="AE47" s="254">
        <f t="shared" si="28"/>
        <v>0</v>
      </c>
      <c r="AF47" s="254">
        <f t="shared" si="28"/>
        <v>0</v>
      </c>
      <c r="AG47" s="254">
        <f t="shared" si="28"/>
        <v>0</v>
      </c>
      <c r="AH47" s="254">
        <f t="shared" si="28"/>
        <v>-320687.10210516327</v>
      </c>
      <c r="AI47" s="254">
        <f t="shared" si="28"/>
        <v>-330371.85258873913</v>
      </c>
      <c r="AJ47" s="254">
        <f t="shared" si="28"/>
        <v>-340349.08253691904</v>
      </c>
      <c r="AK47" s="254">
        <f t="shared" si="28"/>
        <v>-350627.62482953403</v>
      </c>
      <c r="AL47" s="254">
        <f t="shared" si="28"/>
        <v>-361216.57909938594</v>
      </c>
      <c r="AM47" s="254">
        <f t="shared" si="28"/>
        <v>-372125.31978818745</v>
      </c>
      <c r="AN47" s="254">
        <f t="shared" si="28"/>
        <v>-383363.50444579072</v>
      </c>
      <c r="AO47" s="254">
        <f t="shared" si="28"/>
        <v>-394941.08228005358</v>
      </c>
      <c r="AP47" s="254">
        <f t="shared" si="28"/>
        <v>-406868.30296491116</v>
      </c>
      <c r="AQ47" s="254">
        <f t="shared" si="28"/>
        <v>-419155.72571445152</v>
      </c>
      <c r="AR47" s="254">
        <f t="shared" si="28"/>
        <v>-431814.22863102797</v>
      </c>
      <c r="AS47" s="254">
        <f t="shared" si="28"/>
        <v>-444855.01833568502</v>
      </c>
      <c r="AT47" s="254">
        <f t="shared" si="28"/>
        <v>-458289.63988942269</v>
      </c>
      <c r="AU47" s="254">
        <f t="shared" si="28"/>
        <v>-472129.98701408325</v>
      </c>
      <c r="AV47" s="254">
        <f t="shared" si="28"/>
        <v>-486388.3126219085</v>
      </c>
      <c r="AW47" s="254">
        <f t="shared" si="28"/>
        <v>0</v>
      </c>
      <c r="AX47" s="254">
        <f t="shared" si="28"/>
        <v>0</v>
      </c>
      <c r="AY47" s="254">
        <f t="shared" si="28"/>
        <v>0</v>
      </c>
      <c r="AZ47" s="254">
        <f t="shared" si="28"/>
        <v>0</v>
      </c>
      <c r="BA47" s="254">
        <f t="shared" si="28"/>
        <v>0</v>
      </c>
      <c r="BB47" s="254">
        <f t="shared" si="28"/>
        <v>0</v>
      </c>
      <c r="BC47" s="254">
        <f t="shared" si="28"/>
        <v>0</v>
      </c>
      <c r="BD47" s="254">
        <f t="shared" si="28"/>
        <v>0</v>
      </c>
      <c r="BE47" s="254">
        <f t="shared" si="28"/>
        <v>0</v>
      </c>
      <c r="BF47" s="254">
        <f t="shared" si="28"/>
        <v>0</v>
      </c>
      <c r="BG47" s="254">
        <f t="shared" ref="BG47:CK47" si="29">IF(BG$16="",SUM(BG68:BG71),0)</f>
        <v>0</v>
      </c>
      <c r="BH47" s="254">
        <f t="shared" si="29"/>
        <v>0</v>
      </c>
      <c r="BI47" s="254">
        <f t="shared" si="29"/>
        <v>0</v>
      </c>
      <c r="BJ47" s="254">
        <f t="shared" si="29"/>
        <v>0</v>
      </c>
      <c r="BK47" s="254">
        <f t="shared" si="29"/>
        <v>0</v>
      </c>
      <c r="BL47" s="254">
        <f t="shared" si="29"/>
        <v>0</v>
      </c>
      <c r="BM47" s="254">
        <f t="shared" si="29"/>
        <v>0</v>
      </c>
      <c r="BN47" s="254">
        <f t="shared" si="29"/>
        <v>0</v>
      </c>
      <c r="BO47" s="254">
        <f t="shared" si="29"/>
        <v>0</v>
      </c>
      <c r="BP47" s="254">
        <f t="shared" si="29"/>
        <v>0</v>
      </c>
      <c r="BQ47" s="254">
        <f t="shared" si="29"/>
        <v>0</v>
      </c>
      <c r="BR47" s="254">
        <f t="shared" si="29"/>
        <v>0</v>
      </c>
      <c r="BS47" s="254">
        <f t="shared" si="29"/>
        <v>0</v>
      </c>
      <c r="BT47" s="254">
        <f t="shared" si="29"/>
        <v>0</v>
      </c>
      <c r="BU47" s="254">
        <f t="shared" si="29"/>
        <v>0</v>
      </c>
      <c r="BV47" s="254">
        <f t="shared" si="29"/>
        <v>0</v>
      </c>
      <c r="BW47" s="254">
        <f t="shared" si="29"/>
        <v>0</v>
      </c>
      <c r="BX47" s="254">
        <f t="shared" si="29"/>
        <v>0</v>
      </c>
      <c r="BY47" s="254">
        <f t="shared" si="29"/>
        <v>0</v>
      </c>
      <c r="BZ47" s="254">
        <f t="shared" si="29"/>
        <v>0</v>
      </c>
      <c r="CA47" s="254">
        <f t="shared" si="29"/>
        <v>0</v>
      </c>
      <c r="CB47" s="254">
        <f t="shared" si="29"/>
        <v>0</v>
      </c>
      <c r="CC47" s="254">
        <f t="shared" si="29"/>
        <v>0</v>
      </c>
      <c r="CD47" s="254">
        <f t="shared" si="29"/>
        <v>0</v>
      </c>
      <c r="CE47" s="254">
        <f t="shared" si="29"/>
        <v>0</v>
      </c>
      <c r="CF47" s="254">
        <f t="shared" si="29"/>
        <v>0</v>
      </c>
      <c r="CG47" s="254">
        <f t="shared" si="29"/>
        <v>0</v>
      </c>
      <c r="CH47" s="254">
        <f t="shared" si="29"/>
        <v>0</v>
      </c>
      <c r="CI47" s="254">
        <f t="shared" si="29"/>
        <v>0</v>
      </c>
      <c r="CJ47" s="254">
        <f t="shared" si="29"/>
        <v>0</v>
      </c>
      <c r="CK47" s="254">
        <f t="shared" si="29"/>
        <v>0</v>
      </c>
    </row>
    <row r="48" spans="1:89">
      <c r="A48" s="227" t="s">
        <v>229</v>
      </c>
      <c r="R48" s="66"/>
      <c r="S48" s="66"/>
      <c r="T48" s="66"/>
      <c r="V48" s="214"/>
      <c r="W48" s="247"/>
      <c r="X48" s="254">
        <f>SUM(AA48:CK48)</f>
        <v>-4005730.9738184651</v>
      </c>
      <c r="Y48" s="57"/>
      <c r="Z48" s="14"/>
      <c r="AA48" s="254">
        <f t="shared" ref="AA48:BF48" si="30">IF(OR(AA17="",AA17&lt;=YEAR_PROJECTLENGTH_C),0,AA47/(((1+ENDOWMENT_GROWTH_C)*(1+FUND_INFLATION))^(AA$17-YEAR_PROJECTLENGTH_C)))</f>
        <v>0</v>
      </c>
      <c r="AB48" s="254">
        <f t="shared" si="30"/>
        <v>0</v>
      </c>
      <c r="AC48" s="254">
        <f t="shared" si="30"/>
        <v>0</v>
      </c>
      <c r="AD48" s="254">
        <f t="shared" si="30"/>
        <v>0</v>
      </c>
      <c r="AE48" s="254">
        <f t="shared" si="30"/>
        <v>0</v>
      </c>
      <c r="AF48" s="254">
        <f t="shared" si="30"/>
        <v>0</v>
      </c>
      <c r="AG48" s="254">
        <f t="shared" si="30"/>
        <v>0</v>
      </c>
      <c r="AH48" s="254">
        <f t="shared" si="30"/>
        <v>-305241.86379703338</v>
      </c>
      <c r="AI48" s="254">
        <f t="shared" si="30"/>
        <v>-299314.83731553756</v>
      </c>
      <c r="AJ48" s="254">
        <f t="shared" si="30"/>
        <v>-293502.89872688637</v>
      </c>
      <c r="AK48" s="254">
        <f t="shared" si="30"/>
        <v>-287803.81331471383</v>
      </c>
      <c r="AL48" s="254">
        <f t="shared" si="30"/>
        <v>-282215.38975520484</v>
      </c>
      <c r="AM48" s="254">
        <f t="shared" si="30"/>
        <v>-276735.47927452129</v>
      </c>
      <c r="AN48" s="254">
        <f t="shared" si="30"/>
        <v>-271361.97482258891</v>
      </c>
      <c r="AO48" s="254">
        <f t="shared" si="30"/>
        <v>-266092.81026292697</v>
      </c>
      <c r="AP48" s="254">
        <f t="shared" si="30"/>
        <v>-260925.95957820991</v>
      </c>
      <c r="AQ48" s="254">
        <f t="shared" si="30"/>
        <v>-255859.43609125441</v>
      </c>
      <c r="AR48" s="254">
        <f t="shared" si="30"/>
        <v>-250891.29170113301</v>
      </c>
      <c r="AS48" s="254">
        <f t="shared" si="30"/>
        <v>-246019.61613412073</v>
      </c>
      <c r="AT48" s="254">
        <f t="shared" si="30"/>
        <v>-241242.53620918634</v>
      </c>
      <c r="AU48" s="254">
        <f t="shared" si="30"/>
        <v>-236558.21511774583</v>
      </c>
      <c r="AV48" s="254">
        <f t="shared" si="30"/>
        <v>-231964.85171740127</v>
      </c>
      <c r="AW48" s="254">
        <f t="shared" si="30"/>
        <v>0</v>
      </c>
      <c r="AX48" s="254">
        <f t="shared" si="30"/>
        <v>0</v>
      </c>
      <c r="AY48" s="254">
        <f t="shared" si="30"/>
        <v>0</v>
      </c>
      <c r="AZ48" s="254">
        <f t="shared" si="30"/>
        <v>0</v>
      </c>
      <c r="BA48" s="254">
        <f t="shared" si="30"/>
        <v>0</v>
      </c>
      <c r="BB48" s="254">
        <f t="shared" si="30"/>
        <v>0</v>
      </c>
      <c r="BC48" s="254">
        <f t="shared" si="30"/>
        <v>0</v>
      </c>
      <c r="BD48" s="254">
        <f t="shared" si="30"/>
        <v>0</v>
      </c>
      <c r="BE48" s="254">
        <f t="shared" si="30"/>
        <v>0</v>
      </c>
      <c r="BF48" s="254">
        <f t="shared" si="30"/>
        <v>0</v>
      </c>
      <c r="BG48" s="254">
        <f t="shared" ref="BG48:CK48" si="31">IF(OR(BG17="",BG17&lt;=YEAR_PROJECTLENGTH_C),0,BG47/(((1+ENDOWMENT_GROWTH_C)*(1+FUND_INFLATION))^(BG$17-YEAR_PROJECTLENGTH_C)))</f>
        <v>0</v>
      </c>
      <c r="BH48" s="254">
        <f t="shared" si="31"/>
        <v>0</v>
      </c>
      <c r="BI48" s="254">
        <f t="shared" si="31"/>
        <v>0</v>
      </c>
      <c r="BJ48" s="254">
        <f t="shared" si="31"/>
        <v>0</v>
      </c>
      <c r="BK48" s="254">
        <f t="shared" si="31"/>
        <v>0</v>
      </c>
      <c r="BL48" s="254">
        <f t="shared" si="31"/>
        <v>0</v>
      </c>
      <c r="BM48" s="254">
        <f t="shared" si="31"/>
        <v>0</v>
      </c>
      <c r="BN48" s="254">
        <f t="shared" si="31"/>
        <v>0</v>
      </c>
      <c r="BO48" s="254">
        <f t="shared" si="31"/>
        <v>0</v>
      </c>
      <c r="BP48" s="254">
        <f t="shared" si="31"/>
        <v>0</v>
      </c>
      <c r="BQ48" s="254">
        <f t="shared" si="31"/>
        <v>0</v>
      </c>
      <c r="BR48" s="254">
        <f t="shared" si="31"/>
        <v>0</v>
      </c>
      <c r="BS48" s="254">
        <f t="shared" si="31"/>
        <v>0</v>
      </c>
      <c r="BT48" s="254">
        <f t="shared" si="31"/>
        <v>0</v>
      </c>
      <c r="BU48" s="254">
        <f t="shared" si="31"/>
        <v>0</v>
      </c>
      <c r="BV48" s="254">
        <f t="shared" si="31"/>
        <v>0</v>
      </c>
      <c r="BW48" s="254">
        <f t="shared" si="31"/>
        <v>0</v>
      </c>
      <c r="BX48" s="254">
        <f t="shared" si="31"/>
        <v>0</v>
      </c>
      <c r="BY48" s="254">
        <f t="shared" si="31"/>
        <v>0</v>
      </c>
      <c r="BZ48" s="254">
        <f t="shared" si="31"/>
        <v>0</v>
      </c>
      <c r="CA48" s="254">
        <f t="shared" si="31"/>
        <v>0</v>
      </c>
      <c r="CB48" s="254">
        <f t="shared" si="31"/>
        <v>0</v>
      </c>
      <c r="CC48" s="254">
        <f t="shared" si="31"/>
        <v>0</v>
      </c>
      <c r="CD48" s="254">
        <f t="shared" si="31"/>
        <v>0</v>
      </c>
      <c r="CE48" s="254">
        <f t="shared" si="31"/>
        <v>0</v>
      </c>
      <c r="CF48" s="254">
        <f t="shared" si="31"/>
        <v>0</v>
      </c>
      <c r="CG48" s="254">
        <f t="shared" si="31"/>
        <v>0</v>
      </c>
      <c r="CH48" s="254">
        <f t="shared" si="31"/>
        <v>0</v>
      </c>
      <c r="CI48" s="254">
        <f t="shared" si="31"/>
        <v>0</v>
      </c>
      <c r="CJ48" s="254">
        <f t="shared" si="31"/>
        <v>0</v>
      </c>
      <c r="CK48" s="254">
        <f t="shared" si="31"/>
        <v>0</v>
      </c>
    </row>
    <row r="49" spans="1:89">
      <c r="A49" s="215"/>
      <c r="R49" s="66"/>
      <c r="S49" s="66"/>
      <c r="T49" s="66"/>
      <c r="V49" s="214"/>
      <c r="W49" s="247"/>
      <c r="X49" s="57"/>
      <c r="Y49" s="57"/>
      <c r="Z49" s="14"/>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s="13" customFormat="1">
      <c r="A50" s="180" t="s">
        <v>36</v>
      </c>
      <c r="B50" s="174"/>
      <c r="C50" s="174"/>
      <c r="D50" s="174"/>
      <c r="E50" s="174"/>
      <c r="F50" s="174"/>
      <c r="G50" s="174"/>
      <c r="H50" s="174"/>
      <c r="I50" s="174"/>
      <c r="J50" s="174"/>
      <c r="K50" s="174"/>
      <c r="L50" s="174"/>
      <c r="M50" s="174"/>
      <c r="N50" s="174"/>
      <c r="O50" s="174"/>
      <c r="P50" s="174"/>
      <c r="Q50" s="174"/>
      <c r="R50" s="173"/>
      <c r="S50" s="173"/>
      <c r="T50" s="173">
        <v>18</v>
      </c>
      <c r="U50" s="174"/>
      <c r="V50" s="174"/>
      <c r="W50" s="183"/>
      <c r="X50" s="174"/>
      <c r="Y50" s="174"/>
      <c r="Z50" s="181"/>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row>
    <row r="51" spans="1:89" s="7" customFormat="1">
      <c r="A51" s="5" t="s">
        <v>46</v>
      </c>
      <c r="R51" s="68"/>
      <c r="S51" s="68"/>
      <c r="T51" s="68">
        <v>19</v>
      </c>
      <c r="V51" s="38"/>
      <c r="W51" s="33"/>
      <c r="X51" s="33"/>
      <c r="Y51" s="33"/>
      <c r="Z51" s="20"/>
      <c r="AA51" s="254"/>
    </row>
    <row r="52" spans="1:89">
      <c r="A52" s="11" t="s">
        <v>47</v>
      </c>
      <c r="R52" s="66"/>
      <c r="S52" s="66"/>
      <c r="T52" s="66">
        <v>20</v>
      </c>
      <c r="V52" s="13" t="s">
        <v>1</v>
      </c>
      <c r="W52" s="29"/>
      <c r="X52" s="254">
        <f>SUM(AA52:CK52)</f>
        <v>21672380.151861019</v>
      </c>
      <c r="Y52" s="27"/>
      <c r="Z52" s="17"/>
      <c r="AA52" s="254">
        <f t="shared" ref="AA52:CK52" si="32">IF(AA$16="",0,AA$30*AA$26)</f>
        <v>0</v>
      </c>
      <c r="AB52" s="254">
        <f t="shared" si="32"/>
        <v>0</v>
      </c>
      <c r="AC52" s="254">
        <f t="shared" si="32"/>
        <v>4164529.7664000005</v>
      </c>
      <c r="AD52" s="254">
        <f t="shared" si="32"/>
        <v>4247820.3617280005</v>
      </c>
      <c r="AE52" s="254">
        <f t="shared" si="32"/>
        <v>4332776.7689625602</v>
      </c>
      <c r="AF52" s="254">
        <f t="shared" si="32"/>
        <v>4419432.3043418117</v>
      </c>
      <c r="AG52" s="254">
        <f t="shared" si="32"/>
        <v>4507820.9504286451</v>
      </c>
      <c r="AH52" s="254">
        <f t="shared" si="32"/>
        <v>0</v>
      </c>
      <c r="AI52" s="254">
        <f t="shared" si="32"/>
        <v>0</v>
      </c>
      <c r="AJ52" s="254">
        <f t="shared" si="32"/>
        <v>0</v>
      </c>
      <c r="AK52" s="254">
        <f t="shared" si="32"/>
        <v>0</v>
      </c>
      <c r="AL52" s="254">
        <f t="shared" si="32"/>
        <v>0</v>
      </c>
      <c r="AM52" s="254">
        <f t="shared" si="32"/>
        <v>0</v>
      </c>
      <c r="AN52" s="254">
        <f t="shared" si="32"/>
        <v>0</v>
      </c>
      <c r="AO52" s="254">
        <f t="shared" si="32"/>
        <v>0</v>
      </c>
      <c r="AP52" s="254">
        <f t="shared" si="32"/>
        <v>0</v>
      </c>
      <c r="AQ52" s="254">
        <f t="shared" si="32"/>
        <v>0</v>
      </c>
      <c r="AR52" s="254">
        <f t="shared" si="32"/>
        <v>0</v>
      </c>
      <c r="AS52" s="254">
        <f t="shared" si="32"/>
        <v>0</v>
      </c>
      <c r="AT52" s="254">
        <f t="shared" si="32"/>
        <v>0</v>
      </c>
      <c r="AU52" s="254">
        <f t="shared" si="32"/>
        <v>0</v>
      </c>
      <c r="AV52" s="254">
        <f t="shared" si="32"/>
        <v>0</v>
      </c>
      <c r="AW52" s="254">
        <f t="shared" si="32"/>
        <v>0</v>
      </c>
      <c r="AX52" s="254">
        <f t="shared" si="32"/>
        <v>0</v>
      </c>
      <c r="AY52" s="254">
        <f t="shared" si="32"/>
        <v>0</v>
      </c>
      <c r="AZ52" s="254">
        <f t="shared" si="32"/>
        <v>0</v>
      </c>
      <c r="BA52" s="254">
        <f t="shared" si="32"/>
        <v>0</v>
      </c>
      <c r="BB52" s="254">
        <f t="shared" si="32"/>
        <v>0</v>
      </c>
      <c r="BC52" s="254">
        <f t="shared" si="32"/>
        <v>0</v>
      </c>
      <c r="BD52" s="254">
        <f t="shared" si="32"/>
        <v>0</v>
      </c>
      <c r="BE52" s="254">
        <f t="shared" si="32"/>
        <v>0</v>
      </c>
      <c r="BF52" s="254">
        <f t="shared" si="32"/>
        <v>0</v>
      </c>
      <c r="BG52" s="254">
        <f t="shared" si="32"/>
        <v>0</v>
      </c>
      <c r="BH52" s="254">
        <f t="shared" si="32"/>
        <v>0</v>
      </c>
      <c r="BI52" s="254">
        <f t="shared" si="32"/>
        <v>0</v>
      </c>
      <c r="BJ52" s="254">
        <f t="shared" si="32"/>
        <v>0</v>
      </c>
      <c r="BK52" s="254">
        <f t="shared" si="32"/>
        <v>0</v>
      </c>
      <c r="BL52" s="254">
        <f t="shared" si="32"/>
        <v>0</v>
      </c>
      <c r="BM52" s="254">
        <f t="shared" si="32"/>
        <v>0</v>
      </c>
      <c r="BN52" s="254">
        <f t="shared" si="32"/>
        <v>0</v>
      </c>
      <c r="BO52" s="254">
        <f t="shared" si="32"/>
        <v>0</v>
      </c>
      <c r="BP52" s="254">
        <f t="shared" si="32"/>
        <v>0</v>
      </c>
      <c r="BQ52" s="254">
        <f t="shared" si="32"/>
        <v>0</v>
      </c>
      <c r="BR52" s="254">
        <f t="shared" si="32"/>
        <v>0</v>
      </c>
      <c r="BS52" s="254">
        <f t="shared" si="32"/>
        <v>0</v>
      </c>
      <c r="BT52" s="254">
        <f t="shared" si="32"/>
        <v>0</v>
      </c>
      <c r="BU52" s="254">
        <f t="shared" si="32"/>
        <v>0</v>
      </c>
      <c r="BV52" s="254">
        <f t="shared" si="32"/>
        <v>0</v>
      </c>
      <c r="BW52" s="254">
        <f t="shared" si="32"/>
        <v>0</v>
      </c>
      <c r="BX52" s="254">
        <f t="shared" si="32"/>
        <v>0</v>
      </c>
      <c r="BY52" s="254">
        <f t="shared" si="32"/>
        <v>0</v>
      </c>
      <c r="BZ52" s="254">
        <f t="shared" si="32"/>
        <v>0</v>
      </c>
      <c r="CA52" s="254">
        <f t="shared" si="32"/>
        <v>0</v>
      </c>
      <c r="CB52" s="254">
        <f t="shared" si="32"/>
        <v>0</v>
      </c>
      <c r="CC52" s="254">
        <f t="shared" si="32"/>
        <v>0</v>
      </c>
      <c r="CD52" s="254">
        <f t="shared" si="32"/>
        <v>0</v>
      </c>
      <c r="CE52" s="254">
        <f t="shared" si="32"/>
        <v>0</v>
      </c>
      <c r="CF52" s="254">
        <f t="shared" si="32"/>
        <v>0</v>
      </c>
      <c r="CG52" s="254">
        <f t="shared" si="32"/>
        <v>0</v>
      </c>
      <c r="CH52" s="254">
        <f t="shared" si="32"/>
        <v>0</v>
      </c>
      <c r="CI52" s="254">
        <f t="shared" si="32"/>
        <v>0</v>
      </c>
      <c r="CJ52" s="254">
        <f t="shared" si="32"/>
        <v>0</v>
      </c>
      <c r="CK52" s="254">
        <f t="shared" si="32"/>
        <v>0</v>
      </c>
    </row>
    <row r="53" spans="1:89">
      <c r="A53" s="11" t="s">
        <v>48</v>
      </c>
      <c r="R53" s="66"/>
      <c r="S53" s="66"/>
      <c r="T53" s="66">
        <v>21</v>
      </c>
      <c r="V53" s="13" t="s">
        <v>1</v>
      </c>
      <c r="W53" s="247">
        <f>COST_COMMISSION_C</f>
        <v>0.02</v>
      </c>
      <c r="X53" s="254">
        <f>SUM(AA53:CK53)</f>
        <v>-433447.60303722043</v>
      </c>
      <c r="Y53" s="27"/>
      <c r="Z53" s="17"/>
      <c r="AA53" s="254">
        <f>-$W53*AA52</f>
        <v>0</v>
      </c>
      <c r="AB53" s="254">
        <f t="shared" ref="AB53:BG53" si="33">-$W53*AB52</f>
        <v>0</v>
      </c>
      <c r="AC53" s="254">
        <f t="shared" si="33"/>
        <v>-83290.59532800001</v>
      </c>
      <c r="AD53" s="254">
        <f t="shared" si="33"/>
        <v>-84956.407234560014</v>
      </c>
      <c r="AE53" s="254">
        <f t="shared" si="33"/>
        <v>-86655.535379251203</v>
      </c>
      <c r="AF53" s="254">
        <f t="shared" si="33"/>
        <v>-88388.646086836234</v>
      </c>
      <c r="AG53" s="254">
        <f t="shared" si="33"/>
        <v>-90156.419008572906</v>
      </c>
      <c r="AH53" s="254">
        <f t="shared" si="33"/>
        <v>0</v>
      </c>
      <c r="AI53" s="254">
        <f t="shared" si="33"/>
        <v>0</v>
      </c>
      <c r="AJ53" s="254">
        <f t="shared" si="33"/>
        <v>0</v>
      </c>
      <c r="AK53" s="254">
        <f t="shared" si="33"/>
        <v>0</v>
      </c>
      <c r="AL53" s="254">
        <f t="shared" si="33"/>
        <v>0</v>
      </c>
      <c r="AM53" s="254">
        <f t="shared" si="33"/>
        <v>0</v>
      </c>
      <c r="AN53" s="254">
        <f t="shared" si="33"/>
        <v>0</v>
      </c>
      <c r="AO53" s="254">
        <f t="shared" si="33"/>
        <v>0</v>
      </c>
      <c r="AP53" s="254">
        <f t="shared" si="33"/>
        <v>0</v>
      </c>
      <c r="AQ53" s="254">
        <f t="shared" si="33"/>
        <v>0</v>
      </c>
      <c r="AR53" s="254">
        <f t="shared" si="33"/>
        <v>0</v>
      </c>
      <c r="AS53" s="254">
        <f t="shared" si="33"/>
        <v>0</v>
      </c>
      <c r="AT53" s="254">
        <f t="shared" si="33"/>
        <v>0</v>
      </c>
      <c r="AU53" s="254">
        <f t="shared" si="33"/>
        <v>0</v>
      </c>
      <c r="AV53" s="254">
        <f t="shared" si="33"/>
        <v>0</v>
      </c>
      <c r="AW53" s="254">
        <f t="shared" si="33"/>
        <v>0</v>
      </c>
      <c r="AX53" s="254">
        <f t="shared" si="33"/>
        <v>0</v>
      </c>
      <c r="AY53" s="254">
        <f t="shared" si="33"/>
        <v>0</v>
      </c>
      <c r="AZ53" s="254">
        <f t="shared" si="33"/>
        <v>0</v>
      </c>
      <c r="BA53" s="254">
        <f t="shared" si="33"/>
        <v>0</v>
      </c>
      <c r="BB53" s="254">
        <f t="shared" si="33"/>
        <v>0</v>
      </c>
      <c r="BC53" s="254">
        <f t="shared" si="33"/>
        <v>0</v>
      </c>
      <c r="BD53" s="254">
        <f t="shared" si="33"/>
        <v>0</v>
      </c>
      <c r="BE53" s="254">
        <f t="shared" si="33"/>
        <v>0</v>
      </c>
      <c r="BF53" s="254">
        <f t="shared" si="33"/>
        <v>0</v>
      </c>
      <c r="BG53" s="254">
        <f t="shared" si="33"/>
        <v>0</v>
      </c>
      <c r="BH53" s="254">
        <f t="shared" ref="BH53:CK53" si="34">-$W53*BH52</f>
        <v>0</v>
      </c>
      <c r="BI53" s="254">
        <f t="shared" si="34"/>
        <v>0</v>
      </c>
      <c r="BJ53" s="254">
        <f t="shared" si="34"/>
        <v>0</v>
      </c>
      <c r="BK53" s="254">
        <f t="shared" si="34"/>
        <v>0</v>
      </c>
      <c r="BL53" s="254">
        <f t="shared" si="34"/>
        <v>0</v>
      </c>
      <c r="BM53" s="254">
        <f t="shared" si="34"/>
        <v>0</v>
      </c>
      <c r="BN53" s="254">
        <f t="shared" si="34"/>
        <v>0</v>
      </c>
      <c r="BO53" s="254">
        <f t="shared" si="34"/>
        <v>0</v>
      </c>
      <c r="BP53" s="254">
        <f t="shared" si="34"/>
        <v>0</v>
      </c>
      <c r="BQ53" s="254">
        <f t="shared" si="34"/>
        <v>0</v>
      </c>
      <c r="BR53" s="254">
        <f t="shared" si="34"/>
        <v>0</v>
      </c>
      <c r="BS53" s="254">
        <f t="shared" si="34"/>
        <v>0</v>
      </c>
      <c r="BT53" s="254">
        <f t="shared" si="34"/>
        <v>0</v>
      </c>
      <c r="BU53" s="254">
        <f t="shared" si="34"/>
        <v>0</v>
      </c>
      <c r="BV53" s="254">
        <f t="shared" si="34"/>
        <v>0</v>
      </c>
      <c r="BW53" s="254">
        <f t="shared" si="34"/>
        <v>0</v>
      </c>
      <c r="BX53" s="254">
        <f t="shared" si="34"/>
        <v>0</v>
      </c>
      <c r="BY53" s="254">
        <f t="shared" si="34"/>
        <v>0</v>
      </c>
      <c r="BZ53" s="254">
        <f t="shared" si="34"/>
        <v>0</v>
      </c>
      <c r="CA53" s="254">
        <f t="shared" si="34"/>
        <v>0</v>
      </c>
      <c r="CB53" s="254">
        <f t="shared" si="34"/>
        <v>0</v>
      </c>
      <c r="CC53" s="254">
        <f t="shared" si="34"/>
        <v>0</v>
      </c>
      <c r="CD53" s="254">
        <f t="shared" si="34"/>
        <v>0</v>
      </c>
      <c r="CE53" s="254">
        <f t="shared" si="34"/>
        <v>0</v>
      </c>
      <c r="CF53" s="254">
        <f t="shared" si="34"/>
        <v>0</v>
      </c>
      <c r="CG53" s="254">
        <f t="shared" si="34"/>
        <v>0</v>
      </c>
      <c r="CH53" s="254">
        <f t="shared" si="34"/>
        <v>0</v>
      </c>
      <c r="CI53" s="254">
        <f t="shared" si="34"/>
        <v>0</v>
      </c>
      <c r="CJ53" s="254">
        <f t="shared" si="34"/>
        <v>0</v>
      </c>
      <c r="CK53" s="254">
        <f t="shared" si="34"/>
        <v>0</v>
      </c>
    </row>
    <row r="54" spans="1:89">
      <c r="A54" s="11" t="s">
        <v>49</v>
      </c>
      <c r="R54" s="66"/>
      <c r="S54" s="66"/>
      <c r="T54" s="66">
        <v>21</v>
      </c>
      <c r="V54" s="13" t="s">
        <v>1</v>
      </c>
      <c r="W54" s="247">
        <f>COST_TRANSACTION_C</f>
        <v>0.02</v>
      </c>
      <c r="X54" s="254">
        <f>SUM(AA54:CK54)</f>
        <v>-433447.60303722043</v>
      </c>
      <c r="Y54" s="27"/>
      <c r="Z54" s="17"/>
      <c r="AA54" s="254">
        <f>-$W54*AA52</f>
        <v>0</v>
      </c>
      <c r="AB54" s="254">
        <f t="shared" ref="AB54:BG54" si="35">-$W54*AB52</f>
        <v>0</v>
      </c>
      <c r="AC54" s="254">
        <f t="shared" si="35"/>
        <v>-83290.59532800001</v>
      </c>
      <c r="AD54" s="254">
        <f t="shared" si="35"/>
        <v>-84956.407234560014</v>
      </c>
      <c r="AE54" s="254">
        <f t="shared" si="35"/>
        <v>-86655.535379251203</v>
      </c>
      <c r="AF54" s="254">
        <f t="shared" si="35"/>
        <v>-88388.646086836234</v>
      </c>
      <c r="AG54" s="254">
        <f t="shared" si="35"/>
        <v>-90156.419008572906</v>
      </c>
      <c r="AH54" s="254">
        <f t="shared" si="35"/>
        <v>0</v>
      </c>
      <c r="AI54" s="254">
        <f t="shared" si="35"/>
        <v>0</v>
      </c>
      <c r="AJ54" s="254">
        <f t="shared" si="35"/>
        <v>0</v>
      </c>
      <c r="AK54" s="254">
        <f t="shared" si="35"/>
        <v>0</v>
      </c>
      <c r="AL54" s="254">
        <f t="shared" si="35"/>
        <v>0</v>
      </c>
      <c r="AM54" s="254">
        <f t="shared" si="35"/>
        <v>0</v>
      </c>
      <c r="AN54" s="254">
        <f t="shared" si="35"/>
        <v>0</v>
      </c>
      <c r="AO54" s="254">
        <f t="shared" si="35"/>
        <v>0</v>
      </c>
      <c r="AP54" s="254">
        <f t="shared" si="35"/>
        <v>0</v>
      </c>
      <c r="AQ54" s="254">
        <f t="shared" si="35"/>
        <v>0</v>
      </c>
      <c r="AR54" s="254">
        <f t="shared" si="35"/>
        <v>0</v>
      </c>
      <c r="AS54" s="254">
        <f t="shared" si="35"/>
        <v>0</v>
      </c>
      <c r="AT54" s="254">
        <f t="shared" si="35"/>
        <v>0</v>
      </c>
      <c r="AU54" s="254">
        <f t="shared" si="35"/>
        <v>0</v>
      </c>
      <c r="AV54" s="254">
        <f t="shared" si="35"/>
        <v>0</v>
      </c>
      <c r="AW54" s="254">
        <f t="shared" si="35"/>
        <v>0</v>
      </c>
      <c r="AX54" s="254">
        <f t="shared" si="35"/>
        <v>0</v>
      </c>
      <c r="AY54" s="254">
        <f t="shared" si="35"/>
        <v>0</v>
      </c>
      <c r="AZ54" s="254">
        <f t="shared" si="35"/>
        <v>0</v>
      </c>
      <c r="BA54" s="254">
        <f t="shared" si="35"/>
        <v>0</v>
      </c>
      <c r="BB54" s="254">
        <f t="shared" si="35"/>
        <v>0</v>
      </c>
      <c r="BC54" s="254">
        <f t="shared" si="35"/>
        <v>0</v>
      </c>
      <c r="BD54" s="254">
        <f t="shared" si="35"/>
        <v>0</v>
      </c>
      <c r="BE54" s="254">
        <f t="shared" si="35"/>
        <v>0</v>
      </c>
      <c r="BF54" s="254">
        <f t="shared" si="35"/>
        <v>0</v>
      </c>
      <c r="BG54" s="254">
        <f t="shared" si="35"/>
        <v>0</v>
      </c>
      <c r="BH54" s="254">
        <f t="shared" ref="BH54:CK54" si="36">-$W54*BH52</f>
        <v>0</v>
      </c>
      <c r="BI54" s="254">
        <f t="shared" si="36"/>
        <v>0</v>
      </c>
      <c r="BJ54" s="254">
        <f t="shared" si="36"/>
        <v>0</v>
      </c>
      <c r="BK54" s="254">
        <f t="shared" si="36"/>
        <v>0</v>
      </c>
      <c r="BL54" s="254">
        <f t="shared" si="36"/>
        <v>0</v>
      </c>
      <c r="BM54" s="254">
        <f t="shared" si="36"/>
        <v>0</v>
      </c>
      <c r="BN54" s="254">
        <f t="shared" si="36"/>
        <v>0</v>
      </c>
      <c r="BO54" s="254">
        <f t="shared" si="36"/>
        <v>0</v>
      </c>
      <c r="BP54" s="254">
        <f t="shared" si="36"/>
        <v>0</v>
      </c>
      <c r="BQ54" s="254">
        <f t="shared" si="36"/>
        <v>0</v>
      </c>
      <c r="BR54" s="254">
        <f t="shared" si="36"/>
        <v>0</v>
      </c>
      <c r="BS54" s="254">
        <f t="shared" si="36"/>
        <v>0</v>
      </c>
      <c r="BT54" s="254">
        <f t="shared" si="36"/>
        <v>0</v>
      </c>
      <c r="BU54" s="254">
        <f t="shared" si="36"/>
        <v>0</v>
      </c>
      <c r="BV54" s="254">
        <f t="shared" si="36"/>
        <v>0</v>
      </c>
      <c r="BW54" s="254">
        <f t="shared" si="36"/>
        <v>0</v>
      </c>
      <c r="BX54" s="254">
        <f t="shared" si="36"/>
        <v>0</v>
      </c>
      <c r="BY54" s="254">
        <f t="shared" si="36"/>
        <v>0</v>
      </c>
      <c r="BZ54" s="254">
        <f t="shared" si="36"/>
        <v>0</v>
      </c>
      <c r="CA54" s="254">
        <f t="shared" si="36"/>
        <v>0</v>
      </c>
      <c r="CB54" s="254">
        <f t="shared" si="36"/>
        <v>0</v>
      </c>
      <c r="CC54" s="254">
        <f t="shared" si="36"/>
        <v>0</v>
      </c>
      <c r="CD54" s="254">
        <f t="shared" si="36"/>
        <v>0</v>
      </c>
      <c r="CE54" s="254">
        <f t="shared" si="36"/>
        <v>0</v>
      </c>
      <c r="CF54" s="254">
        <f t="shared" si="36"/>
        <v>0</v>
      </c>
      <c r="CG54" s="254">
        <f t="shared" si="36"/>
        <v>0</v>
      </c>
      <c r="CH54" s="254">
        <f t="shared" si="36"/>
        <v>0</v>
      </c>
      <c r="CI54" s="254">
        <f t="shared" si="36"/>
        <v>0</v>
      </c>
      <c r="CJ54" s="254">
        <f t="shared" si="36"/>
        <v>0</v>
      </c>
      <c r="CK54" s="254">
        <f t="shared" si="36"/>
        <v>0</v>
      </c>
    </row>
    <row r="55" spans="1:89">
      <c r="A55" s="90" t="s">
        <v>221</v>
      </c>
      <c r="Q55" s="7"/>
      <c r="R55" s="68"/>
      <c r="S55" s="68"/>
      <c r="T55" s="88">
        <v>33</v>
      </c>
      <c r="U55" s="32">
        <f>$T$106</f>
        <v>0</v>
      </c>
      <c r="V55" s="38" t="s">
        <v>1</v>
      </c>
      <c r="W55" s="274">
        <f>IF(EST_ENDOWMENT_C="NO",0,-COST_ENDOWMENT_C)</f>
        <v>-4005730.9738184651</v>
      </c>
      <c r="X55" s="254">
        <f>SUM(AA55:CK55)</f>
        <v>-3627420.4411424822</v>
      </c>
      <c r="Y55" s="27"/>
      <c r="Z55" s="17"/>
      <c r="AA55" s="275">
        <f t="shared" ref="AA55:BF55" si="37">-AA52*ENDOWMENT_C</f>
        <v>0</v>
      </c>
      <c r="AB55" s="275">
        <f t="shared" si="37"/>
        <v>0</v>
      </c>
      <c r="AC55" s="275">
        <f t="shared" si="37"/>
        <v>-697039.28671113146</v>
      </c>
      <c r="AD55" s="275">
        <f t="shared" si="37"/>
        <v>-710980.07244535408</v>
      </c>
      <c r="AE55" s="275">
        <f t="shared" si="37"/>
        <v>-725199.67389426101</v>
      </c>
      <c r="AF55" s="275">
        <f t="shared" si="37"/>
        <v>-739703.66737214639</v>
      </c>
      <c r="AG55" s="275">
        <f t="shared" si="37"/>
        <v>-754497.74071958882</v>
      </c>
      <c r="AH55" s="275">
        <f t="shared" si="37"/>
        <v>0</v>
      </c>
      <c r="AI55" s="275">
        <f t="shared" si="37"/>
        <v>0</v>
      </c>
      <c r="AJ55" s="275">
        <f t="shared" si="37"/>
        <v>0</v>
      </c>
      <c r="AK55" s="275">
        <f t="shared" si="37"/>
        <v>0</v>
      </c>
      <c r="AL55" s="275">
        <f t="shared" si="37"/>
        <v>0</v>
      </c>
      <c r="AM55" s="275">
        <f t="shared" si="37"/>
        <v>0</v>
      </c>
      <c r="AN55" s="275">
        <f t="shared" si="37"/>
        <v>0</v>
      </c>
      <c r="AO55" s="275">
        <f t="shared" si="37"/>
        <v>0</v>
      </c>
      <c r="AP55" s="275">
        <f t="shared" si="37"/>
        <v>0</v>
      </c>
      <c r="AQ55" s="275">
        <f t="shared" si="37"/>
        <v>0</v>
      </c>
      <c r="AR55" s="275">
        <f t="shared" si="37"/>
        <v>0</v>
      </c>
      <c r="AS55" s="275">
        <f t="shared" si="37"/>
        <v>0</v>
      </c>
      <c r="AT55" s="275">
        <f t="shared" si="37"/>
        <v>0</v>
      </c>
      <c r="AU55" s="275">
        <f t="shared" si="37"/>
        <v>0</v>
      </c>
      <c r="AV55" s="275">
        <f t="shared" si="37"/>
        <v>0</v>
      </c>
      <c r="AW55" s="275">
        <f t="shared" si="37"/>
        <v>0</v>
      </c>
      <c r="AX55" s="275">
        <f t="shared" si="37"/>
        <v>0</v>
      </c>
      <c r="AY55" s="275">
        <f t="shared" si="37"/>
        <v>0</v>
      </c>
      <c r="AZ55" s="275">
        <f t="shared" si="37"/>
        <v>0</v>
      </c>
      <c r="BA55" s="275">
        <f t="shared" si="37"/>
        <v>0</v>
      </c>
      <c r="BB55" s="275">
        <f t="shared" si="37"/>
        <v>0</v>
      </c>
      <c r="BC55" s="275">
        <f t="shared" si="37"/>
        <v>0</v>
      </c>
      <c r="BD55" s="275">
        <f t="shared" si="37"/>
        <v>0</v>
      </c>
      <c r="BE55" s="275">
        <f t="shared" si="37"/>
        <v>0</v>
      </c>
      <c r="BF55" s="275">
        <f t="shared" si="37"/>
        <v>0</v>
      </c>
      <c r="BG55" s="275">
        <f t="shared" ref="BG55:CK55" si="38">-BG52*ENDOWMENT_C</f>
        <v>0</v>
      </c>
      <c r="BH55" s="275">
        <f t="shared" si="38"/>
        <v>0</v>
      </c>
      <c r="BI55" s="275">
        <f t="shared" si="38"/>
        <v>0</v>
      </c>
      <c r="BJ55" s="275">
        <f t="shared" si="38"/>
        <v>0</v>
      </c>
      <c r="BK55" s="275">
        <f t="shared" si="38"/>
        <v>0</v>
      </c>
      <c r="BL55" s="275">
        <f t="shared" si="38"/>
        <v>0</v>
      </c>
      <c r="BM55" s="275">
        <f t="shared" si="38"/>
        <v>0</v>
      </c>
      <c r="BN55" s="275">
        <f t="shared" si="38"/>
        <v>0</v>
      </c>
      <c r="BO55" s="275">
        <f t="shared" si="38"/>
        <v>0</v>
      </c>
      <c r="BP55" s="275">
        <f t="shared" si="38"/>
        <v>0</v>
      </c>
      <c r="BQ55" s="275">
        <f t="shared" si="38"/>
        <v>0</v>
      </c>
      <c r="BR55" s="275">
        <f t="shared" si="38"/>
        <v>0</v>
      </c>
      <c r="BS55" s="275">
        <f t="shared" si="38"/>
        <v>0</v>
      </c>
      <c r="BT55" s="275">
        <f t="shared" si="38"/>
        <v>0</v>
      </c>
      <c r="BU55" s="275">
        <f t="shared" si="38"/>
        <v>0</v>
      </c>
      <c r="BV55" s="275">
        <f t="shared" si="38"/>
        <v>0</v>
      </c>
      <c r="BW55" s="275">
        <f t="shared" si="38"/>
        <v>0</v>
      </c>
      <c r="BX55" s="275">
        <f t="shared" si="38"/>
        <v>0</v>
      </c>
      <c r="BY55" s="275">
        <f t="shared" si="38"/>
        <v>0</v>
      </c>
      <c r="BZ55" s="275">
        <f t="shared" si="38"/>
        <v>0</v>
      </c>
      <c r="CA55" s="275">
        <f t="shared" si="38"/>
        <v>0</v>
      </c>
      <c r="CB55" s="275">
        <f t="shared" si="38"/>
        <v>0</v>
      </c>
      <c r="CC55" s="275">
        <f t="shared" si="38"/>
        <v>0</v>
      </c>
      <c r="CD55" s="275">
        <f t="shared" si="38"/>
        <v>0</v>
      </c>
      <c r="CE55" s="275">
        <f t="shared" si="38"/>
        <v>0</v>
      </c>
      <c r="CF55" s="275">
        <f t="shared" si="38"/>
        <v>0</v>
      </c>
      <c r="CG55" s="275">
        <f t="shared" si="38"/>
        <v>0</v>
      </c>
      <c r="CH55" s="275">
        <f t="shared" si="38"/>
        <v>0</v>
      </c>
      <c r="CI55" s="275">
        <f t="shared" si="38"/>
        <v>0</v>
      </c>
      <c r="CJ55" s="275">
        <f t="shared" si="38"/>
        <v>0</v>
      </c>
      <c r="CK55" s="275">
        <f t="shared" si="38"/>
        <v>0</v>
      </c>
    </row>
    <row r="56" spans="1:89" ht="5.25" customHeight="1">
      <c r="Q56" s="7"/>
      <c r="R56" s="68"/>
      <c r="S56" s="68"/>
      <c r="T56" s="68">
        <v>22</v>
      </c>
      <c r="V56" s="38"/>
      <c r="W56" s="247"/>
      <c r="X56" s="254"/>
      <c r="Z56" s="1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row>
    <row r="57" spans="1:89">
      <c r="A57" s="11" t="s">
        <v>50</v>
      </c>
      <c r="Q57" s="7"/>
      <c r="R57" s="68"/>
      <c r="S57" s="68"/>
      <c r="T57" s="68">
        <v>23</v>
      </c>
      <c r="U57" s="26"/>
      <c r="V57" s="38" t="s">
        <v>1</v>
      </c>
      <c r="W57" s="84"/>
      <c r="X57" s="254">
        <f>SUM(AA57:CK57)</f>
        <v>27071.416912319997</v>
      </c>
      <c r="Y57" s="27"/>
      <c r="Z57" s="17"/>
      <c r="AA57" s="254">
        <f t="shared" ref="AA57:BF57" si="39">IF(OR(AA$16="",AA$16=0),0,
REVENUE_OTHER_C*AA$32)</f>
        <v>0</v>
      </c>
      <c r="AB57" s="254">
        <f t="shared" si="39"/>
        <v>0</v>
      </c>
      <c r="AC57" s="254">
        <f t="shared" si="39"/>
        <v>5202</v>
      </c>
      <c r="AD57" s="254">
        <f t="shared" si="39"/>
        <v>5306.04</v>
      </c>
      <c r="AE57" s="254">
        <f t="shared" si="39"/>
        <v>5412.1607999999997</v>
      </c>
      <c r="AF57" s="254">
        <f t="shared" si="39"/>
        <v>5520.4040160000004</v>
      </c>
      <c r="AG57" s="254">
        <f t="shared" si="39"/>
        <v>5630.8120963199999</v>
      </c>
      <c r="AH57" s="254">
        <f t="shared" si="39"/>
        <v>0</v>
      </c>
      <c r="AI57" s="254">
        <f t="shared" si="39"/>
        <v>0</v>
      </c>
      <c r="AJ57" s="254">
        <f t="shared" si="39"/>
        <v>0</v>
      </c>
      <c r="AK57" s="254">
        <f t="shared" si="39"/>
        <v>0</v>
      </c>
      <c r="AL57" s="254">
        <f t="shared" si="39"/>
        <v>0</v>
      </c>
      <c r="AM57" s="254">
        <f t="shared" si="39"/>
        <v>0</v>
      </c>
      <c r="AN57" s="254">
        <f t="shared" si="39"/>
        <v>0</v>
      </c>
      <c r="AO57" s="254">
        <f t="shared" si="39"/>
        <v>0</v>
      </c>
      <c r="AP57" s="254">
        <f t="shared" si="39"/>
        <v>0</v>
      </c>
      <c r="AQ57" s="254">
        <f t="shared" si="39"/>
        <v>0</v>
      </c>
      <c r="AR57" s="254">
        <f t="shared" si="39"/>
        <v>0</v>
      </c>
      <c r="AS57" s="254">
        <f t="shared" si="39"/>
        <v>0</v>
      </c>
      <c r="AT57" s="254">
        <f t="shared" si="39"/>
        <v>0</v>
      </c>
      <c r="AU57" s="254">
        <f t="shared" si="39"/>
        <v>0</v>
      </c>
      <c r="AV57" s="254">
        <f t="shared" si="39"/>
        <v>0</v>
      </c>
      <c r="AW57" s="254">
        <f t="shared" si="39"/>
        <v>0</v>
      </c>
      <c r="AX57" s="254">
        <f t="shared" si="39"/>
        <v>0</v>
      </c>
      <c r="AY57" s="254">
        <f t="shared" si="39"/>
        <v>0</v>
      </c>
      <c r="AZ57" s="254">
        <f t="shared" si="39"/>
        <v>0</v>
      </c>
      <c r="BA57" s="254">
        <f t="shared" si="39"/>
        <v>0</v>
      </c>
      <c r="BB57" s="254">
        <f t="shared" si="39"/>
        <v>0</v>
      </c>
      <c r="BC57" s="254">
        <f t="shared" si="39"/>
        <v>0</v>
      </c>
      <c r="BD57" s="254">
        <f t="shared" si="39"/>
        <v>0</v>
      </c>
      <c r="BE57" s="254">
        <f t="shared" si="39"/>
        <v>0</v>
      </c>
      <c r="BF57" s="254">
        <f t="shared" si="39"/>
        <v>0</v>
      </c>
      <c r="BG57" s="254">
        <f t="shared" ref="BG57:CK57" si="40">IF(OR(BG$16="",BG$16=0),0,
REVENUE_OTHER_C*BG$32)</f>
        <v>0</v>
      </c>
      <c r="BH57" s="254">
        <f t="shared" si="40"/>
        <v>0</v>
      </c>
      <c r="BI57" s="254">
        <f t="shared" si="40"/>
        <v>0</v>
      </c>
      <c r="BJ57" s="254">
        <f t="shared" si="40"/>
        <v>0</v>
      </c>
      <c r="BK57" s="254">
        <f t="shared" si="40"/>
        <v>0</v>
      </c>
      <c r="BL57" s="254">
        <f t="shared" si="40"/>
        <v>0</v>
      </c>
      <c r="BM57" s="254">
        <f t="shared" si="40"/>
        <v>0</v>
      </c>
      <c r="BN57" s="254">
        <f t="shared" si="40"/>
        <v>0</v>
      </c>
      <c r="BO57" s="254">
        <f t="shared" si="40"/>
        <v>0</v>
      </c>
      <c r="BP57" s="254">
        <f t="shared" si="40"/>
        <v>0</v>
      </c>
      <c r="BQ57" s="254">
        <f t="shared" si="40"/>
        <v>0</v>
      </c>
      <c r="BR57" s="254">
        <f t="shared" si="40"/>
        <v>0</v>
      </c>
      <c r="BS57" s="254">
        <f t="shared" si="40"/>
        <v>0</v>
      </c>
      <c r="BT57" s="254">
        <f t="shared" si="40"/>
        <v>0</v>
      </c>
      <c r="BU57" s="254">
        <f t="shared" si="40"/>
        <v>0</v>
      </c>
      <c r="BV57" s="254">
        <f t="shared" si="40"/>
        <v>0</v>
      </c>
      <c r="BW57" s="254">
        <f t="shared" si="40"/>
        <v>0</v>
      </c>
      <c r="BX57" s="254">
        <f t="shared" si="40"/>
        <v>0</v>
      </c>
      <c r="BY57" s="254">
        <f t="shared" si="40"/>
        <v>0</v>
      </c>
      <c r="BZ57" s="254">
        <f t="shared" si="40"/>
        <v>0</v>
      </c>
      <c r="CA57" s="254">
        <f t="shared" si="40"/>
        <v>0</v>
      </c>
      <c r="CB57" s="254">
        <f t="shared" si="40"/>
        <v>0</v>
      </c>
      <c r="CC57" s="254">
        <f t="shared" si="40"/>
        <v>0</v>
      </c>
      <c r="CD57" s="254">
        <f t="shared" si="40"/>
        <v>0</v>
      </c>
      <c r="CE57" s="254">
        <f t="shared" si="40"/>
        <v>0</v>
      </c>
      <c r="CF57" s="254">
        <f t="shared" si="40"/>
        <v>0</v>
      </c>
      <c r="CG57" s="254">
        <f t="shared" si="40"/>
        <v>0</v>
      </c>
      <c r="CH57" s="254">
        <f t="shared" si="40"/>
        <v>0</v>
      </c>
      <c r="CI57" s="254">
        <f t="shared" si="40"/>
        <v>0</v>
      </c>
      <c r="CJ57" s="254">
        <f t="shared" si="40"/>
        <v>0</v>
      </c>
      <c r="CK57" s="254">
        <f t="shared" si="40"/>
        <v>0</v>
      </c>
    </row>
    <row r="58" spans="1:89" ht="5.25" customHeight="1">
      <c r="Q58" s="7"/>
      <c r="R58" s="68"/>
      <c r="S58" s="68"/>
      <c r="T58" s="68">
        <v>24</v>
      </c>
      <c r="V58" s="38"/>
      <c r="W58" s="33"/>
      <c r="X58" s="255"/>
      <c r="Z58" s="1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row>
    <row r="59" spans="1:89">
      <c r="A59" s="12" t="s">
        <v>51</v>
      </c>
      <c r="Q59" s="7"/>
      <c r="R59" s="68"/>
      <c r="S59" s="68"/>
      <c r="T59" s="88">
        <v>25</v>
      </c>
      <c r="V59" s="108" t="s">
        <v>1</v>
      </c>
      <c r="W59" s="33"/>
      <c r="X59" s="255">
        <f>SUM(AA59:CK59)</f>
        <v>17205135.921556417</v>
      </c>
      <c r="Y59" s="36"/>
      <c r="Z59" s="16"/>
      <c r="AA59" s="255">
        <f>SUM(AA52:AA57)</f>
        <v>0</v>
      </c>
      <c r="AB59" s="255">
        <f t="shared" ref="AB59:BG59" si="41">SUM(AB52:AB57)</f>
        <v>0</v>
      </c>
      <c r="AC59" s="255">
        <f t="shared" si="41"/>
        <v>3306111.289032869</v>
      </c>
      <c r="AD59" s="255">
        <f t="shared" si="41"/>
        <v>3372233.5148135261</v>
      </c>
      <c r="AE59" s="255">
        <f t="shared" si="41"/>
        <v>3439678.1851097969</v>
      </c>
      <c r="AF59" s="255">
        <f t="shared" si="41"/>
        <v>3508471.7488119928</v>
      </c>
      <c r="AG59" s="255">
        <f t="shared" si="41"/>
        <v>3578641.1837882311</v>
      </c>
      <c r="AH59" s="255">
        <f t="shared" si="41"/>
        <v>0</v>
      </c>
      <c r="AI59" s="255">
        <f t="shared" si="41"/>
        <v>0</v>
      </c>
      <c r="AJ59" s="255">
        <f t="shared" si="41"/>
        <v>0</v>
      </c>
      <c r="AK59" s="255">
        <f t="shared" si="41"/>
        <v>0</v>
      </c>
      <c r="AL59" s="255">
        <f t="shared" si="41"/>
        <v>0</v>
      </c>
      <c r="AM59" s="255">
        <f t="shared" si="41"/>
        <v>0</v>
      </c>
      <c r="AN59" s="255">
        <f t="shared" si="41"/>
        <v>0</v>
      </c>
      <c r="AO59" s="255">
        <f t="shared" si="41"/>
        <v>0</v>
      </c>
      <c r="AP59" s="255">
        <f t="shared" si="41"/>
        <v>0</v>
      </c>
      <c r="AQ59" s="255">
        <f t="shared" si="41"/>
        <v>0</v>
      </c>
      <c r="AR59" s="255">
        <f t="shared" si="41"/>
        <v>0</v>
      </c>
      <c r="AS59" s="255">
        <f t="shared" si="41"/>
        <v>0</v>
      </c>
      <c r="AT59" s="255">
        <f t="shared" si="41"/>
        <v>0</v>
      </c>
      <c r="AU59" s="255">
        <f t="shared" si="41"/>
        <v>0</v>
      </c>
      <c r="AV59" s="255">
        <f t="shared" si="41"/>
        <v>0</v>
      </c>
      <c r="AW59" s="255">
        <f t="shared" si="41"/>
        <v>0</v>
      </c>
      <c r="AX59" s="255">
        <f t="shared" si="41"/>
        <v>0</v>
      </c>
      <c r="AY59" s="255">
        <f t="shared" si="41"/>
        <v>0</v>
      </c>
      <c r="AZ59" s="255">
        <f t="shared" si="41"/>
        <v>0</v>
      </c>
      <c r="BA59" s="255">
        <f t="shared" si="41"/>
        <v>0</v>
      </c>
      <c r="BB59" s="255">
        <f t="shared" si="41"/>
        <v>0</v>
      </c>
      <c r="BC59" s="255">
        <f t="shared" si="41"/>
        <v>0</v>
      </c>
      <c r="BD59" s="255">
        <f t="shared" si="41"/>
        <v>0</v>
      </c>
      <c r="BE59" s="255">
        <f t="shared" si="41"/>
        <v>0</v>
      </c>
      <c r="BF59" s="255">
        <f t="shared" si="41"/>
        <v>0</v>
      </c>
      <c r="BG59" s="255">
        <f t="shared" si="41"/>
        <v>0</v>
      </c>
      <c r="BH59" s="255">
        <f t="shared" ref="BH59:CK59" si="42">SUM(BH52:BH57)</f>
        <v>0</v>
      </c>
      <c r="BI59" s="255">
        <f t="shared" si="42"/>
        <v>0</v>
      </c>
      <c r="BJ59" s="255">
        <f t="shared" si="42"/>
        <v>0</v>
      </c>
      <c r="BK59" s="255">
        <f t="shared" si="42"/>
        <v>0</v>
      </c>
      <c r="BL59" s="255">
        <f t="shared" si="42"/>
        <v>0</v>
      </c>
      <c r="BM59" s="255">
        <f t="shared" si="42"/>
        <v>0</v>
      </c>
      <c r="BN59" s="255">
        <f t="shared" si="42"/>
        <v>0</v>
      </c>
      <c r="BO59" s="255">
        <f t="shared" si="42"/>
        <v>0</v>
      </c>
      <c r="BP59" s="255">
        <f t="shared" si="42"/>
        <v>0</v>
      </c>
      <c r="BQ59" s="255">
        <f t="shared" si="42"/>
        <v>0</v>
      </c>
      <c r="BR59" s="255">
        <f t="shared" si="42"/>
        <v>0</v>
      </c>
      <c r="BS59" s="255">
        <f t="shared" si="42"/>
        <v>0</v>
      </c>
      <c r="BT59" s="255">
        <f t="shared" si="42"/>
        <v>0</v>
      </c>
      <c r="BU59" s="255">
        <f t="shared" si="42"/>
        <v>0</v>
      </c>
      <c r="BV59" s="255">
        <f t="shared" si="42"/>
        <v>0</v>
      </c>
      <c r="BW59" s="255">
        <f t="shared" si="42"/>
        <v>0</v>
      </c>
      <c r="BX59" s="255">
        <f t="shared" si="42"/>
        <v>0</v>
      </c>
      <c r="BY59" s="255">
        <f t="shared" si="42"/>
        <v>0</v>
      </c>
      <c r="BZ59" s="255">
        <f t="shared" si="42"/>
        <v>0</v>
      </c>
      <c r="CA59" s="255">
        <f t="shared" si="42"/>
        <v>0</v>
      </c>
      <c r="CB59" s="255">
        <f t="shared" si="42"/>
        <v>0</v>
      </c>
      <c r="CC59" s="255">
        <f t="shared" si="42"/>
        <v>0</v>
      </c>
      <c r="CD59" s="255">
        <f t="shared" si="42"/>
        <v>0</v>
      </c>
      <c r="CE59" s="255">
        <f t="shared" si="42"/>
        <v>0</v>
      </c>
      <c r="CF59" s="255">
        <f t="shared" si="42"/>
        <v>0</v>
      </c>
      <c r="CG59" s="255">
        <f t="shared" si="42"/>
        <v>0</v>
      </c>
      <c r="CH59" s="255">
        <f t="shared" si="42"/>
        <v>0</v>
      </c>
      <c r="CI59" s="255">
        <f t="shared" si="42"/>
        <v>0</v>
      </c>
      <c r="CJ59" s="255">
        <f t="shared" si="42"/>
        <v>0</v>
      </c>
      <c r="CK59" s="255">
        <f t="shared" si="42"/>
        <v>0</v>
      </c>
    </row>
    <row r="60" spans="1:89" ht="5.25" customHeight="1">
      <c r="Q60" s="7"/>
      <c r="R60" s="68"/>
      <c r="S60" s="68"/>
      <c r="T60" s="88">
        <v>26</v>
      </c>
      <c r="V60" s="38"/>
      <c r="W60" s="33"/>
      <c r="X60" s="256"/>
      <c r="Z60" s="14"/>
    </row>
    <row r="61" spans="1:89">
      <c r="A61" s="5" t="s">
        <v>68</v>
      </c>
      <c r="Q61" s="7"/>
      <c r="R61" s="68"/>
      <c r="S61" s="68"/>
      <c r="T61" s="88">
        <v>27</v>
      </c>
      <c r="V61" s="38"/>
      <c r="W61" s="33"/>
      <c r="X61" s="60"/>
      <c r="Z61" s="14"/>
    </row>
    <row r="62" spans="1:89">
      <c r="A62" s="24" t="s">
        <v>52</v>
      </c>
      <c r="Q62" s="7"/>
      <c r="R62" s="68"/>
      <c r="S62" s="68"/>
      <c r="T62" s="88">
        <v>28</v>
      </c>
      <c r="V62" s="38"/>
      <c r="W62" s="33"/>
      <c r="X62" s="60"/>
      <c r="Z62" s="14"/>
    </row>
    <row r="63" spans="1:89">
      <c r="A63" s="25" t="s">
        <v>197</v>
      </c>
      <c r="Q63" s="7"/>
      <c r="R63" s="68"/>
      <c r="S63" s="68"/>
      <c r="T63" s="88">
        <v>29</v>
      </c>
      <c r="V63" s="38" t="s">
        <v>1</v>
      </c>
      <c r="W63" s="349">
        <f>-COST_ACQUISITION_C</f>
        <v>-990346.48680500011</v>
      </c>
      <c r="X63" s="254">
        <f>SUM(AA63:CK63)</f>
        <v>-990346.48680500011</v>
      </c>
      <c r="Y63" s="27"/>
      <c r="Z63" s="17"/>
      <c r="AA63" s="254">
        <f t="shared" ref="AA63:BF63" si="43">IF(AA$16=0,-COST_ACQUISITION_C,0)</f>
        <v>0</v>
      </c>
      <c r="AB63" s="254">
        <f t="shared" si="43"/>
        <v>-990346.48680500011</v>
      </c>
      <c r="AC63" s="254">
        <f t="shared" si="43"/>
        <v>0</v>
      </c>
      <c r="AD63" s="254">
        <f t="shared" si="43"/>
        <v>0</v>
      </c>
      <c r="AE63" s="254">
        <f t="shared" si="43"/>
        <v>0</v>
      </c>
      <c r="AF63" s="254">
        <f t="shared" si="43"/>
        <v>0</v>
      </c>
      <c r="AG63" s="254">
        <f t="shared" si="43"/>
        <v>0</v>
      </c>
      <c r="AH63" s="254">
        <f t="shared" si="43"/>
        <v>0</v>
      </c>
      <c r="AI63" s="254">
        <f t="shared" si="43"/>
        <v>0</v>
      </c>
      <c r="AJ63" s="254">
        <f t="shared" si="43"/>
        <v>0</v>
      </c>
      <c r="AK63" s="254">
        <f t="shared" si="43"/>
        <v>0</v>
      </c>
      <c r="AL63" s="254">
        <f t="shared" si="43"/>
        <v>0</v>
      </c>
      <c r="AM63" s="254">
        <f t="shared" si="43"/>
        <v>0</v>
      </c>
      <c r="AN63" s="254">
        <f t="shared" si="43"/>
        <v>0</v>
      </c>
      <c r="AO63" s="254">
        <f t="shared" si="43"/>
        <v>0</v>
      </c>
      <c r="AP63" s="254">
        <f t="shared" si="43"/>
        <v>0</v>
      </c>
      <c r="AQ63" s="254">
        <f t="shared" si="43"/>
        <v>0</v>
      </c>
      <c r="AR63" s="254">
        <f t="shared" si="43"/>
        <v>0</v>
      </c>
      <c r="AS63" s="254">
        <f t="shared" si="43"/>
        <v>0</v>
      </c>
      <c r="AT63" s="254">
        <f t="shared" si="43"/>
        <v>0</v>
      </c>
      <c r="AU63" s="254">
        <f t="shared" si="43"/>
        <v>0</v>
      </c>
      <c r="AV63" s="254">
        <f t="shared" si="43"/>
        <v>0</v>
      </c>
      <c r="AW63" s="254">
        <f t="shared" si="43"/>
        <v>0</v>
      </c>
      <c r="AX63" s="254">
        <f t="shared" si="43"/>
        <v>0</v>
      </c>
      <c r="AY63" s="254">
        <f t="shared" si="43"/>
        <v>0</v>
      </c>
      <c r="AZ63" s="254">
        <f t="shared" si="43"/>
        <v>0</v>
      </c>
      <c r="BA63" s="254">
        <f t="shared" si="43"/>
        <v>0</v>
      </c>
      <c r="BB63" s="254">
        <f t="shared" si="43"/>
        <v>0</v>
      </c>
      <c r="BC63" s="254">
        <f t="shared" si="43"/>
        <v>0</v>
      </c>
      <c r="BD63" s="254">
        <f t="shared" si="43"/>
        <v>0</v>
      </c>
      <c r="BE63" s="254">
        <f t="shared" si="43"/>
        <v>0</v>
      </c>
      <c r="BF63" s="254">
        <f t="shared" si="43"/>
        <v>0</v>
      </c>
      <c r="BG63" s="254">
        <f t="shared" ref="BG63:CK63" si="44">IF(BG$16=0,-COST_ACQUISITION_C,0)</f>
        <v>0</v>
      </c>
      <c r="BH63" s="254">
        <f t="shared" si="44"/>
        <v>0</v>
      </c>
      <c r="BI63" s="254">
        <f t="shared" si="44"/>
        <v>0</v>
      </c>
      <c r="BJ63" s="254">
        <f t="shared" si="44"/>
        <v>0</v>
      </c>
      <c r="BK63" s="254">
        <f t="shared" si="44"/>
        <v>0</v>
      </c>
      <c r="BL63" s="254">
        <f t="shared" si="44"/>
        <v>0</v>
      </c>
      <c r="BM63" s="254">
        <f t="shared" si="44"/>
        <v>0</v>
      </c>
      <c r="BN63" s="254">
        <f t="shared" si="44"/>
        <v>0</v>
      </c>
      <c r="BO63" s="254">
        <f t="shared" si="44"/>
        <v>0</v>
      </c>
      <c r="BP63" s="254">
        <f t="shared" si="44"/>
        <v>0</v>
      </c>
      <c r="BQ63" s="254">
        <f t="shared" si="44"/>
        <v>0</v>
      </c>
      <c r="BR63" s="254">
        <f t="shared" si="44"/>
        <v>0</v>
      </c>
      <c r="BS63" s="254">
        <f t="shared" si="44"/>
        <v>0</v>
      </c>
      <c r="BT63" s="254">
        <f t="shared" si="44"/>
        <v>0</v>
      </c>
      <c r="BU63" s="254">
        <f t="shared" si="44"/>
        <v>0</v>
      </c>
      <c r="BV63" s="254">
        <f t="shared" si="44"/>
        <v>0</v>
      </c>
      <c r="BW63" s="254">
        <f t="shared" si="44"/>
        <v>0</v>
      </c>
      <c r="BX63" s="254">
        <f t="shared" si="44"/>
        <v>0</v>
      </c>
      <c r="BY63" s="254">
        <f t="shared" si="44"/>
        <v>0</v>
      </c>
      <c r="BZ63" s="254">
        <f t="shared" si="44"/>
        <v>0</v>
      </c>
      <c r="CA63" s="254">
        <f t="shared" si="44"/>
        <v>0</v>
      </c>
      <c r="CB63" s="254">
        <f t="shared" si="44"/>
        <v>0</v>
      </c>
      <c r="CC63" s="254">
        <f t="shared" si="44"/>
        <v>0</v>
      </c>
      <c r="CD63" s="254">
        <f t="shared" si="44"/>
        <v>0</v>
      </c>
      <c r="CE63" s="254">
        <f t="shared" si="44"/>
        <v>0</v>
      </c>
      <c r="CF63" s="254">
        <f t="shared" si="44"/>
        <v>0</v>
      </c>
      <c r="CG63" s="254">
        <f t="shared" si="44"/>
        <v>0</v>
      </c>
      <c r="CH63" s="254">
        <f t="shared" si="44"/>
        <v>0</v>
      </c>
      <c r="CI63" s="254">
        <f t="shared" si="44"/>
        <v>0</v>
      </c>
      <c r="CJ63" s="254">
        <f t="shared" si="44"/>
        <v>0</v>
      </c>
      <c r="CK63" s="254">
        <f t="shared" si="44"/>
        <v>0</v>
      </c>
    </row>
    <row r="64" spans="1:89">
      <c r="A64" s="25" t="s">
        <v>202</v>
      </c>
      <c r="Q64" s="7"/>
      <c r="R64" s="68"/>
      <c r="S64" s="68"/>
      <c r="T64" s="88">
        <v>31</v>
      </c>
      <c r="V64" s="38" t="s">
        <v>1</v>
      </c>
      <c r="W64" s="349">
        <f>-COST_PRECONSTRUCTION_C</f>
        <v>-1730702.5983000002</v>
      </c>
      <c r="X64" s="254">
        <f>SUM(AA64:CK64)</f>
        <v>-1730702.5983000002</v>
      </c>
      <c r="Y64" s="27"/>
      <c r="Z64" s="17"/>
      <c r="AA64" s="254">
        <f t="shared" ref="AA64:BF64" si="45">IF(AA$16=0,-COST_PRECONSTRUCTION_C,0)</f>
        <v>0</v>
      </c>
      <c r="AB64" s="254">
        <f t="shared" si="45"/>
        <v>-1730702.5983000002</v>
      </c>
      <c r="AC64" s="254">
        <f t="shared" si="45"/>
        <v>0</v>
      </c>
      <c r="AD64" s="254">
        <f t="shared" si="45"/>
        <v>0</v>
      </c>
      <c r="AE64" s="254">
        <f t="shared" si="45"/>
        <v>0</v>
      </c>
      <c r="AF64" s="254">
        <f t="shared" si="45"/>
        <v>0</v>
      </c>
      <c r="AG64" s="254">
        <f t="shared" si="45"/>
        <v>0</v>
      </c>
      <c r="AH64" s="254">
        <f t="shared" si="45"/>
        <v>0</v>
      </c>
      <c r="AI64" s="254">
        <f t="shared" si="45"/>
        <v>0</v>
      </c>
      <c r="AJ64" s="254">
        <f t="shared" si="45"/>
        <v>0</v>
      </c>
      <c r="AK64" s="254">
        <f t="shared" si="45"/>
        <v>0</v>
      </c>
      <c r="AL64" s="254">
        <f t="shared" si="45"/>
        <v>0</v>
      </c>
      <c r="AM64" s="254">
        <f t="shared" si="45"/>
        <v>0</v>
      </c>
      <c r="AN64" s="254">
        <f t="shared" si="45"/>
        <v>0</v>
      </c>
      <c r="AO64" s="254">
        <f t="shared" si="45"/>
        <v>0</v>
      </c>
      <c r="AP64" s="254">
        <f t="shared" si="45"/>
        <v>0</v>
      </c>
      <c r="AQ64" s="254">
        <f t="shared" si="45"/>
        <v>0</v>
      </c>
      <c r="AR64" s="254">
        <f t="shared" si="45"/>
        <v>0</v>
      </c>
      <c r="AS64" s="254">
        <f t="shared" si="45"/>
        <v>0</v>
      </c>
      <c r="AT64" s="254">
        <f t="shared" si="45"/>
        <v>0</v>
      </c>
      <c r="AU64" s="254">
        <f t="shared" si="45"/>
        <v>0</v>
      </c>
      <c r="AV64" s="254">
        <f t="shared" si="45"/>
        <v>0</v>
      </c>
      <c r="AW64" s="254">
        <f t="shared" si="45"/>
        <v>0</v>
      </c>
      <c r="AX64" s="254">
        <f t="shared" si="45"/>
        <v>0</v>
      </c>
      <c r="AY64" s="254">
        <f t="shared" si="45"/>
        <v>0</v>
      </c>
      <c r="AZ64" s="254">
        <f t="shared" si="45"/>
        <v>0</v>
      </c>
      <c r="BA64" s="254">
        <f t="shared" si="45"/>
        <v>0</v>
      </c>
      <c r="BB64" s="254">
        <f t="shared" si="45"/>
        <v>0</v>
      </c>
      <c r="BC64" s="254">
        <f t="shared" si="45"/>
        <v>0</v>
      </c>
      <c r="BD64" s="254">
        <f t="shared" si="45"/>
        <v>0</v>
      </c>
      <c r="BE64" s="254">
        <f t="shared" si="45"/>
        <v>0</v>
      </c>
      <c r="BF64" s="254">
        <f t="shared" si="45"/>
        <v>0</v>
      </c>
      <c r="BG64" s="254">
        <f t="shared" ref="BG64:CK64" si="46">IF(BG$16=0,-COST_PRECONSTRUCTION_C,0)</f>
        <v>0</v>
      </c>
      <c r="BH64" s="254">
        <f t="shared" si="46"/>
        <v>0</v>
      </c>
      <c r="BI64" s="254">
        <f t="shared" si="46"/>
        <v>0</v>
      </c>
      <c r="BJ64" s="254">
        <f t="shared" si="46"/>
        <v>0</v>
      </c>
      <c r="BK64" s="254">
        <f t="shared" si="46"/>
        <v>0</v>
      </c>
      <c r="BL64" s="254">
        <f t="shared" si="46"/>
        <v>0</v>
      </c>
      <c r="BM64" s="254">
        <f t="shared" si="46"/>
        <v>0</v>
      </c>
      <c r="BN64" s="254">
        <f t="shared" si="46"/>
        <v>0</v>
      </c>
      <c r="BO64" s="254">
        <f t="shared" si="46"/>
        <v>0</v>
      </c>
      <c r="BP64" s="254">
        <f t="shared" si="46"/>
        <v>0</v>
      </c>
      <c r="BQ64" s="254">
        <f t="shared" si="46"/>
        <v>0</v>
      </c>
      <c r="BR64" s="254">
        <f t="shared" si="46"/>
        <v>0</v>
      </c>
      <c r="BS64" s="254">
        <f t="shared" si="46"/>
        <v>0</v>
      </c>
      <c r="BT64" s="254">
        <f t="shared" si="46"/>
        <v>0</v>
      </c>
      <c r="BU64" s="254">
        <f t="shared" si="46"/>
        <v>0</v>
      </c>
      <c r="BV64" s="254">
        <f t="shared" si="46"/>
        <v>0</v>
      </c>
      <c r="BW64" s="254">
        <f t="shared" si="46"/>
        <v>0</v>
      </c>
      <c r="BX64" s="254">
        <f t="shared" si="46"/>
        <v>0</v>
      </c>
      <c r="BY64" s="254">
        <f t="shared" si="46"/>
        <v>0</v>
      </c>
      <c r="BZ64" s="254">
        <f t="shared" si="46"/>
        <v>0</v>
      </c>
      <c r="CA64" s="254">
        <f t="shared" si="46"/>
        <v>0</v>
      </c>
      <c r="CB64" s="254">
        <f t="shared" si="46"/>
        <v>0</v>
      </c>
      <c r="CC64" s="254">
        <f t="shared" si="46"/>
        <v>0</v>
      </c>
      <c r="CD64" s="254">
        <f t="shared" si="46"/>
        <v>0</v>
      </c>
      <c r="CE64" s="254">
        <f t="shared" si="46"/>
        <v>0</v>
      </c>
      <c r="CF64" s="254">
        <f t="shared" si="46"/>
        <v>0</v>
      </c>
      <c r="CG64" s="254">
        <f t="shared" si="46"/>
        <v>0</v>
      </c>
      <c r="CH64" s="254">
        <f t="shared" si="46"/>
        <v>0</v>
      </c>
      <c r="CI64" s="254">
        <f t="shared" si="46"/>
        <v>0</v>
      </c>
      <c r="CJ64" s="254">
        <f t="shared" si="46"/>
        <v>0</v>
      </c>
      <c r="CK64" s="254">
        <f t="shared" si="46"/>
        <v>0</v>
      </c>
    </row>
    <row r="65" spans="1:89">
      <c r="A65" s="25" t="s">
        <v>60</v>
      </c>
      <c r="B65" s="7"/>
      <c r="C65" s="7"/>
      <c r="D65" s="7"/>
      <c r="E65" s="7"/>
      <c r="F65" s="7"/>
      <c r="G65" s="7"/>
      <c r="H65" s="7"/>
      <c r="I65" s="7"/>
      <c r="J65" s="7"/>
      <c r="K65" s="7"/>
      <c r="L65" s="7"/>
      <c r="M65" s="7"/>
      <c r="N65" s="7"/>
      <c r="O65" s="7"/>
      <c r="P65" s="7"/>
      <c r="Q65" s="7"/>
      <c r="R65" s="68"/>
      <c r="S65" s="68"/>
      <c r="T65" s="88">
        <v>32</v>
      </c>
      <c r="U65" s="7"/>
      <c r="V65" s="38" t="s">
        <v>1</v>
      </c>
      <c r="W65" s="349">
        <f>-COST_CONSTRUCTION_C</f>
        <v>-7268950.9128600005</v>
      </c>
      <c r="X65" s="254">
        <f>SUM(AA65:CK65)</f>
        <v>-7268950.9128600005</v>
      </c>
      <c r="Y65" s="27"/>
      <c r="Z65" s="17"/>
      <c r="AA65" s="254">
        <f t="shared" ref="AA65:BF65" si="47">IF(AA$16=0,-COST_CONSTRUCTION_C,0)</f>
        <v>0</v>
      </c>
      <c r="AB65" s="254">
        <f t="shared" si="47"/>
        <v>-7268950.9128600005</v>
      </c>
      <c r="AC65" s="254">
        <f t="shared" si="47"/>
        <v>0</v>
      </c>
      <c r="AD65" s="254">
        <f t="shared" si="47"/>
        <v>0</v>
      </c>
      <c r="AE65" s="254">
        <f t="shared" si="47"/>
        <v>0</v>
      </c>
      <c r="AF65" s="254">
        <f t="shared" si="47"/>
        <v>0</v>
      </c>
      <c r="AG65" s="254">
        <f t="shared" si="47"/>
        <v>0</v>
      </c>
      <c r="AH65" s="254">
        <f t="shared" si="47"/>
        <v>0</v>
      </c>
      <c r="AI65" s="254">
        <f t="shared" si="47"/>
        <v>0</v>
      </c>
      <c r="AJ65" s="254">
        <f t="shared" si="47"/>
        <v>0</v>
      </c>
      <c r="AK65" s="254">
        <f t="shared" si="47"/>
        <v>0</v>
      </c>
      <c r="AL65" s="254">
        <f t="shared" si="47"/>
        <v>0</v>
      </c>
      <c r="AM65" s="254">
        <f t="shared" si="47"/>
        <v>0</v>
      </c>
      <c r="AN65" s="254">
        <f t="shared" si="47"/>
        <v>0</v>
      </c>
      <c r="AO65" s="254">
        <f t="shared" si="47"/>
        <v>0</v>
      </c>
      <c r="AP65" s="254">
        <f t="shared" si="47"/>
        <v>0</v>
      </c>
      <c r="AQ65" s="254">
        <f t="shared" si="47"/>
        <v>0</v>
      </c>
      <c r="AR65" s="254">
        <f t="shared" si="47"/>
        <v>0</v>
      </c>
      <c r="AS65" s="254">
        <f t="shared" si="47"/>
        <v>0</v>
      </c>
      <c r="AT65" s="254">
        <f t="shared" si="47"/>
        <v>0</v>
      </c>
      <c r="AU65" s="254">
        <f t="shared" si="47"/>
        <v>0</v>
      </c>
      <c r="AV65" s="254">
        <f t="shared" si="47"/>
        <v>0</v>
      </c>
      <c r="AW65" s="254">
        <f t="shared" si="47"/>
        <v>0</v>
      </c>
      <c r="AX65" s="254">
        <f t="shared" si="47"/>
        <v>0</v>
      </c>
      <c r="AY65" s="254">
        <f t="shared" si="47"/>
        <v>0</v>
      </c>
      <c r="AZ65" s="254">
        <f t="shared" si="47"/>
        <v>0</v>
      </c>
      <c r="BA65" s="254">
        <f t="shared" si="47"/>
        <v>0</v>
      </c>
      <c r="BB65" s="254">
        <f t="shared" si="47"/>
        <v>0</v>
      </c>
      <c r="BC65" s="254">
        <f t="shared" si="47"/>
        <v>0</v>
      </c>
      <c r="BD65" s="254">
        <f t="shared" si="47"/>
        <v>0</v>
      </c>
      <c r="BE65" s="254">
        <f t="shared" si="47"/>
        <v>0</v>
      </c>
      <c r="BF65" s="254">
        <f t="shared" si="47"/>
        <v>0</v>
      </c>
      <c r="BG65" s="254">
        <f t="shared" ref="BG65:CK65" si="48">IF(BG$16=0,-COST_CONSTRUCTION_C,0)</f>
        <v>0</v>
      </c>
      <c r="BH65" s="254">
        <f t="shared" si="48"/>
        <v>0</v>
      </c>
      <c r="BI65" s="254">
        <f t="shared" si="48"/>
        <v>0</v>
      </c>
      <c r="BJ65" s="254">
        <f t="shared" si="48"/>
        <v>0</v>
      </c>
      <c r="BK65" s="254">
        <f t="shared" si="48"/>
        <v>0</v>
      </c>
      <c r="BL65" s="254">
        <f t="shared" si="48"/>
        <v>0</v>
      </c>
      <c r="BM65" s="254">
        <f t="shared" si="48"/>
        <v>0</v>
      </c>
      <c r="BN65" s="254">
        <f t="shared" si="48"/>
        <v>0</v>
      </c>
      <c r="BO65" s="254">
        <f t="shared" si="48"/>
        <v>0</v>
      </c>
      <c r="BP65" s="254">
        <f t="shared" si="48"/>
        <v>0</v>
      </c>
      <c r="BQ65" s="254">
        <f t="shared" si="48"/>
        <v>0</v>
      </c>
      <c r="BR65" s="254">
        <f t="shared" si="48"/>
        <v>0</v>
      </c>
      <c r="BS65" s="254">
        <f t="shared" si="48"/>
        <v>0</v>
      </c>
      <c r="BT65" s="254">
        <f t="shared" si="48"/>
        <v>0</v>
      </c>
      <c r="BU65" s="254">
        <f t="shared" si="48"/>
        <v>0</v>
      </c>
      <c r="BV65" s="254">
        <f t="shared" si="48"/>
        <v>0</v>
      </c>
      <c r="BW65" s="254">
        <f t="shared" si="48"/>
        <v>0</v>
      </c>
      <c r="BX65" s="254">
        <f t="shared" si="48"/>
        <v>0</v>
      </c>
      <c r="BY65" s="254">
        <f t="shared" si="48"/>
        <v>0</v>
      </c>
      <c r="BZ65" s="254">
        <f t="shared" si="48"/>
        <v>0</v>
      </c>
      <c r="CA65" s="254">
        <f t="shared" si="48"/>
        <v>0</v>
      </c>
      <c r="CB65" s="254">
        <f t="shared" si="48"/>
        <v>0</v>
      </c>
      <c r="CC65" s="254">
        <f t="shared" si="48"/>
        <v>0</v>
      </c>
      <c r="CD65" s="254">
        <f t="shared" si="48"/>
        <v>0</v>
      </c>
      <c r="CE65" s="254">
        <f t="shared" si="48"/>
        <v>0</v>
      </c>
      <c r="CF65" s="254">
        <f t="shared" si="48"/>
        <v>0</v>
      </c>
      <c r="CG65" s="254">
        <f t="shared" si="48"/>
        <v>0</v>
      </c>
      <c r="CH65" s="254">
        <f t="shared" si="48"/>
        <v>0</v>
      </c>
      <c r="CI65" s="254">
        <f t="shared" si="48"/>
        <v>0</v>
      </c>
      <c r="CJ65" s="254">
        <f t="shared" si="48"/>
        <v>0</v>
      </c>
      <c r="CK65" s="254">
        <f t="shared" si="48"/>
        <v>0</v>
      </c>
    </row>
    <row r="66" spans="1:89" ht="5.25" customHeight="1">
      <c r="Q66" s="7"/>
      <c r="R66" s="68"/>
      <c r="S66" s="68"/>
      <c r="T66" s="88">
        <v>26</v>
      </c>
      <c r="V66" s="38"/>
      <c r="W66" s="33"/>
      <c r="X66" s="60"/>
      <c r="Z66" s="14"/>
    </row>
    <row r="67" spans="1:89">
      <c r="A67" s="24" t="s">
        <v>61</v>
      </c>
      <c r="Q67" s="7"/>
      <c r="R67" s="68"/>
      <c r="S67" s="68"/>
      <c r="T67" s="88">
        <v>35</v>
      </c>
      <c r="V67" s="38"/>
      <c r="W67" s="33"/>
      <c r="X67" s="61"/>
      <c r="Z67" s="14"/>
    </row>
    <row r="68" spans="1:89">
      <c r="A68" s="37" t="s">
        <v>62</v>
      </c>
      <c r="Q68" s="7"/>
      <c r="R68" s="68"/>
      <c r="S68" s="68"/>
      <c r="T68" s="88">
        <v>36</v>
      </c>
      <c r="V68" s="38" t="s">
        <v>1</v>
      </c>
      <c r="W68" s="87"/>
      <c r="X68" s="254">
        <f>SUM(AA68:CK68)</f>
        <v>-6764543.7197437901</v>
      </c>
      <c r="Z68" s="14"/>
      <c r="AA68" s="254">
        <f t="shared" ref="AA68:BF68" si="49">IF(OR(AA$17="",AA$17=0),0,-COST_MAINTENANCE_C*AA$33)*ACRES_C</f>
        <v>0</v>
      </c>
      <c r="AB68" s="254">
        <f t="shared" si="49"/>
        <v>0</v>
      </c>
      <c r="AC68" s="254">
        <f t="shared" si="49"/>
        <v>-251235.54299381949</v>
      </c>
      <c r="AD68" s="254">
        <f t="shared" si="49"/>
        <v>-258822.85639223288</v>
      </c>
      <c r="AE68" s="254">
        <f t="shared" si="49"/>
        <v>-266639.30665527825</v>
      </c>
      <c r="AF68" s="254">
        <f t="shared" si="49"/>
        <v>-274691.81371626764</v>
      </c>
      <c r="AG68" s="254">
        <f t="shared" si="49"/>
        <v>-282987.50649049896</v>
      </c>
      <c r="AH68" s="254">
        <f t="shared" si="49"/>
        <v>-291533.72918651206</v>
      </c>
      <c r="AI68" s="254">
        <f t="shared" si="49"/>
        <v>-300338.04780794465</v>
      </c>
      <c r="AJ68" s="254">
        <f t="shared" si="49"/>
        <v>-309408.25685174461</v>
      </c>
      <c r="AK68" s="254">
        <f t="shared" si="49"/>
        <v>-318752.3862086673</v>
      </c>
      <c r="AL68" s="254">
        <f t="shared" si="49"/>
        <v>-328378.70827216905</v>
      </c>
      <c r="AM68" s="254">
        <f t="shared" si="49"/>
        <v>-338295.7452619886</v>
      </c>
      <c r="AN68" s="254">
        <f t="shared" si="49"/>
        <v>-348512.27676890063</v>
      </c>
      <c r="AO68" s="254">
        <f t="shared" si="49"/>
        <v>-359037.34752732143</v>
      </c>
      <c r="AP68" s="254">
        <f t="shared" si="49"/>
        <v>-369880.27542264649</v>
      </c>
      <c r="AQ68" s="254">
        <f t="shared" si="49"/>
        <v>-381050.65974041045</v>
      </c>
      <c r="AR68" s="254">
        <f t="shared" si="49"/>
        <v>-392558.38966457086</v>
      </c>
      <c r="AS68" s="254">
        <f t="shared" si="49"/>
        <v>-404413.65303244093</v>
      </c>
      <c r="AT68" s="254">
        <f t="shared" si="49"/>
        <v>-416626.94535402063</v>
      </c>
      <c r="AU68" s="254">
        <f t="shared" si="49"/>
        <v>-429209.07910371205</v>
      </c>
      <c r="AV68" s="254">
        <f t="shared" si="49"/>
        <v>-442171.19329264411</v>
      </c>
      <c r="AW68" s="254">
        <f t="shared" si="49"/>
        <v>0</v>
      </c>
      <c r="AX68" s="254">
        <f t="shared" si="49"/>
        <v>0</v>
      </c>
      <c r="AY68" s="254">
        <f t="shared" si="49"/>
        <v>0</v>
      </c>
      <c r="AZ68" s="254">
        <f t="shared" si="49"/>
        <v>0</v>
      </c>
      <c r="BA68" s="254">
        <f t="shared" si="49"/>
        <v>0</v>
      </c>
      <c r="BB68" s="254">
        <f t="shared" si="49"/>
        <v>0</v>
      </c>
      <c r="BC68" s="254">
        <f t="shared" si="49"/>
        <v>0</v>
      </c>
      <c r="BD68" s="254">
        <f t="shared" si="49"/>
        <v>0</v>
      </c>
      <c r="BE68" s="254">
        <f t="shared" si="49"/>
        <v>0</v>
      </c>
      <c r="BF68" s="254">
        <f t="shared" si="49"/>
        <v>0</v>
      </c>
      <c r="BG68" s="254">
        <f t="shared" ref="BG68:CK68" si="50">IF(OR(BG$17="",BG$17=0),0,-COST_MAINTENANCE_C*BG$33)*ACRES_C</f>
        <v>0</v>
      </c>
      <c r="BH68" s="254">
        <f t="shared" si="50"/>
        <v>0</v>
      </c>
      <c r="BI68" s="254">
        <f t="shared" si="50"/>
        <v>0</v>
      </c>
      <c r="BJ68" s="254">
        <f t="shared" si="50"/>
        <v>0</v>
      </c>
      <c r="BK68" s="254">
        <f t="shared" si="50"/>
        <v>0</v>
      </c>
      <c r="BL68" s="254">
        <f t="shared" si="50"/>
        <v>0</v>
      </c>
      <c r="BM68" s="254">
        <f t="shared" si="50"/>
        <v>0</v>
      </c>
      <c r="BN68" s="254">
        <f t="shared" si="50"/>
        <v>0</v>
      </c>
      <c r="BO68" s="254">
        <f t="shared" si="50"/>
        <v>0</v>
      </c>
      <c r="BP68" s="254">
        <f t="shared" si="50"/>
        <v>0</v>
      </c>
      <c r="BQ68" s="254">
        <f t="shared" si="50"/>
        <v>0</v>
      </c>
      <c r="BR68" s="254">
        <f t="shared" si="50"/>
        <v>0</v>
      </c>
      <c r="BS68" s="254">
        <f t="shared" si="50"/>
        <v>0</v>
      </c>
      <c r="BT68" s="254">
        <f t="shared" si="50"/>
        <v>0</v>
      </c>
      <c r="BU68" s="254">
        <f t="shared" si="50"/>
        <v>0</v>
      </c>
      <c r="BV68" s="254">
        <f t="shared" si="50"/>
        <v>0</v>
      </c>
      <c r="BW68" s="254">
        <f t="shared" si="50"/>
        <v>0</v>
      </c>
      <c r="BX68" s="254">
        <f t="shared" si="50"/>
        <v>0</v>
      </c>
      <c r="BY68" s="254">
        <f t="shared" si="50"/>
        <v>0</v>
      </c>
      <c r="BZ68" s="254">
        <f t="shared" si="50"/>
        <v>0</v>
      </c>
      <c r="CA68" s="254">
        <f t="shared" si="50"/>
        <v>0</v>
      </c>
      <c r="CB68" s="254">
        <f t="shared" si="50"/>
        <v>0</v>
      </c>
      <c r="CC68" s="254">
        <f t="shared" si="50"/>
        <v>0</v>
      </c>
      <c r="CD68" s="254">
        <f t="shared" si="50"/>
        <v>0</v>
      </c>
      <c r="CE68" s="254">
        <f t="shared" si="50"/>
        <v>0</v>
      </c>
      <c r="CF68" s="254">
        <f t="shared" si="50"/>
        <v>0</v>
      </c>
      <c r="CG68" s="254">
        <f t="shared" si="50"/>
        <v>0</v>
      </c>
      <c r="CH68" s="254">
        <f t="shared" si="50"/>
        <v>0</v>
      </c>
      <c r="CI68" s="254">
        <f t="shared" si="50"/>
        <v>0</v>
      </c>
      <c r="CJ68" s="254">
        <f t="shared" si="50"/>
        <v>0</v>
      </c>
      <c r="CK68" s="254">
        <f t="shared" si="50"/>
        <v>0</v>
      </c>
    </row>
    <row r="69" spans="1:89">
      <c r="A69" s="37" t="s">
        <v>63</v>
      </c>
      <c r="Q69" s="7"/>
      <c r="R69" s="68"/>
      <c r="S69" s="68"/>
      <c r="T69" s="88">
        <v>37</v>
      </c>
      <c r="V69" s="38" t="s">
        <v>1</v>
      </c>
      <c r="W69" s="87"/>
      <c r="X69" s="254">
        <f>SUM(AA69:CK69)</f>
        <v>0</v>
      </c>
      <c r="Z69" s="17"/>
      <c r="AA69" s="254">
        <f t="shared" ref="AA69:BF69" si="51">IF(OR(AA$17="",AA$17=0),0,-COST_MONITORING_C*AA$33)*ACRES_C</f>
        <v>0</v>
      </c>
      <c r="AB69" s="254">
        <f t="shared" si="51"/>
        <v>0</v>
      </c>
      <c r="AC69" s="254">
        <f t="shared" si="51"/>
        <v>0</v>
      </c>
      <c r="AD69" s="254">
        <f t="shared" si="51"/>
        <v>0</v>
      </c>
      <c r="AE69" s="254">
        <f t="shared" si="51"/>
        <v>0</v>
      </c>
      <c r="AF69" s="254">
        <f t="shared" si="51"/>
        <v>0</v>
      </c>
      <c r="AG69" s="254">
        <f t="shared" si="51"/>
        <v>0</v>
      </c>
      <c r="AH69" s="254">
        <f t="shared" si="51"/>
        <v>0</v>
      </c>
      <c r="AI69" s="254">
        <f t="shared" si="51"/>
        <v>0</v>
      </c>
      <c r="AJ69" s="254">
        <f t="shared" si="51"/>
        <v>0</v>
      </c>
      <c r="AK69" s="254">
        <f t="shared" si="51"/>
        <v>0</v>
      </c>
      <c r="AL69" s="254">
        <f t="shared" si="51"/>
        <v>0</v>
      </c>
      <c r="AM69" s="254">
        <f t="shared" si="51"/>
        <v>0</v>
      </c>
      <c r="AN69" s="254">
        <f t="shared" si="51"/>
        <v>0</v>
      </c>
      <c r="AO69" s="254">
        <f t="shared" si="51"/>
        <v>0</v>
      </c>
      <c r="AP69" s="254">
        <f t="shared" si="51"/>
        <v>0</v>
      </c>
      <c r="AQ69" s="254">
        <f t="shared" si="51"/>
        <v>0</v>
      </c>
      <c r="AR69" s="254">
        <f t="shared" si="51"/>
        <v>0</v>
      </c>
      <c r="AS69" s="254">
        <f t="shared" si="51"/>
        <v>0</v>
      </c>
      <c r="AT69" s="254">
        <f t="shared" si="51"/>
        <v>0</v>
      </c>
      <c r="AU69" s="254">
        <f t="shared" si="51"/>
        <v>0</v>
      </c>
      <c r="AV69" s="254">
        <f t="shared" si="51"/>
        <v>0</v>
      </c>
      <c r="AW69" s="254">
        <f t="shared" si="51"/>
        <v>0</v>
      </c>
      <c r="AX69" s="254">
        <f t="shared" si="51"/>
        <v>0</v>
      </c>
      <c r="AY69" s="254">
        <f t="shared" si="51"/>
        <v>0</v>
      </c>
      <c r="AZ69" s="254">
        <f t="shared" si="51"/>
        <v>0</v>
      </c>
      <c r="BA69" s="254">
        <f t="shared" si="51"/>
        <v>0</v>
      </c>
      <c r="BB69" s="254">
        <f t="shared" si="51"/>
        <v>0</v>
      </c>
      <c r="BC69" s="254">
        <f t="shared" si="51"/>
        <v>0</v>
      </c>
      <c r="BD69" s="254">
        <f t="shared" si="51"/>
        <v>0</v>
      </c>
      <c r="BE69" s="254">
        <f t="shared" si="51"/>
        <v>0</v>
      </c>
      <c r="BF69" s="254">
        <f t="shared" si="51"/>
        <v>0</v>
      </c>
      <c r="BG69" s="254">
        <f t="shared" ref="BG69:CK69" si="52">IF(OR(BG$17="",BG$17=0),0,-COST_MONITORING_C*BG$33)*ACRES_C</f>
        <v>0</v>
      </c>
      <c r="BH69" s="254">
        <f t="shared" si="52"/>
        <v>0</v>
      </c>
      <c r="BI69" s="254">
        <f t="shared" si="52"/>
        <v>0</v>
      </c>
      <c r="BJ69" s="254">
        <f t="shared" si="52"/>
        <v>0</v>
      </c>
      <c r="BK69" s="254">
        <f t="shared" si="52"/>
        <v>0</v>
      </c>
      <c r="BL69" s="254">
        <f t="shared" si="52"/>
        <v>0</v>
      </c>
      <c r="BM69" s="254">
        <f t="shared" si="52"/>
        <v>0</v>
      </c>
      <c r="BN69" s="254">
        <f t="shared" si="52"/>
        <v>0</v>
      </c>
      <c r="BO69" s="254">
        <f t="shared" si="52"/>
        <v>0</v>
      </c>
      <c r="BP69" s="254">
        <f t="shared" si="52"/>
        <v>0</v>
      </c>
      <c r="BQ69" s="254">
        <f t="shared" si="52"/>
        <v>0</v>
      </c>
      <c r="BR69" s="254">
        <f t="shared" si="52"/>
        <v>0</v>
      </c>
      <c r="BS69" s="254">
        <f t="shared" si="52"/>
        <v>0</v>
      </c>
      <c r="BT69" s="254">
        <f t="shared" si="52"/>
        <v>0</v>
      </c>
      <c r="BU69" s="254">
        <f t="shared" si="52"/>
        <v>0</v>
      </c>
      <c r="BV69" s="254">
        <f t="shared" si="52"/>
        <v>0</v>
      </c>
      <c r="BW69" s="254">
        <f t="shared" si="52"/>
        <v>0</v>
      </c>
      <c r="BX69" s="254">
        <f t="shared" si="52"/>
        <v>0</v>
      </c>
      <c r="BY69" s="254">
        <f t="shared" si="52"/>
        <v>0</v>
      </c>
      <c r="BZ69" s="254">
        <f t="shared" si="52"/>
        <v>0</v>
      </c>
      <c r="CA69" s="254">
        <f t="shared" si="52"/>
        <v>0</v>
      </c>
      <c r="CB69" s="254">
        <f t="shared" si="52"/>
        <v>0</v>
      </c>
      <c r="CC69" s="254">
        <f t="shared" si="52"/>
        <v>0</v>
      </c>
      <c r="CD69" s="254">
        <f t="shared" si="52"/>
        <v>0</v>
      </c>
      <c r="CE69" s="254">
        <f t="shared" si="52"/>
        <v>0</v>
      </c>
      <c r="CF69" s="254">
        <f t="shared" si="52"/>
        <v>0</v>
      </c>
      <c r="CG69" s="254">
        <f t="shared" si="52"/>
        <v>0</v>
      </c>
      <c r="CH69" s="254">
        <f t="shared" si="52"/>
        <v>0</v>
      </c>
      <c r="CI69" s="254">
        <f t="shared" si="52"/>
        <v>0</v>
      </c>
      <c r="CJ69" s="254">
        <f t="shared" si="52"/>
        <v>0</v>
      </c>
      <c r="CK69" s="254">
        <f t="shared" si="52"/>
        <v>0</v>
      </c>
    </row>
    <row r="70" spans="1:89" s="43" customFormat="1">
      <c r="A70" s="37" t="s">
        <v>64</v>
      </c>
      <c r="Q70" s="7"/>
      <c r="R70" s="68"/>
      <c r="S70" s="68"/>
      <c r="T70" s="88">
        <v>38</v>
      </c>
      <c r="U70" s="23"/>
      <c r="V70" s="38" t="s">
        <v>1</v>
      </c>
      <c r="W70" s="87"/>
      <c r="X70" s="254">
        <f>SUM(AA70:CK70)</f>
        <v>0</v>
      </c>
      <c r="Y70" s="29"/>
      <c r="Z70" s="17"/>
      <c r="AA70" s="254">
        <f t="shared" ref="AA70:BF70" si="53">IF(OR(AA$17="",AA$17=0),0,-COST_MARKETING_C*AA$33)*ACRES_C</f>
        <v>0</v>
      </c>
      <c r="AB70" s="254">
        <f t="shared" si="53"/>
        <v>0</v>
      </c>
      <c r="AC70" s="254">
        <f t="shared" si="53"/>
        <v>0</v>
      </c>
      <c r="AD70" s="254">
        <f t="shared" si="53"/>
        <v>0</v>
      </c>
      <c r="AE70" s="254">
        <f t="shared" si="53"/>
        <v>0</v>
      </c>
      <c r="AF70" s="254">
        <f t="shared" si="53"/>
        <v>0</v>
      </c>
      <c r="AG70" s="254">
        <f t="shared" si="53"/>
        <v>0</v>
      </c>
      <c r="AH70" s="254">
        <f t="shared" si="53"/>
        <v>0</v>
      </c>
      <c r="AI70" s="254">
        <f t="shared" si="53"/>
        <v>0</v>
      </c>
      <c r="AJ70" s="254">
        <f t="shared" si="53"/>
        <v>0</v>
      </c>
      <c r="AK70" s="254">
        <f t="shared" si="53"/>
        <v>0</v>
      </c>
      <c r="AL70" s="254">
        <f t="shared" si="53"/>
        <v>0</v>
      </c>
      <c r="AM70" s="254">
        <f t="shared" si="53"/>
        <v>0</v>
      </c>
      <c r="AN70" s="254">
        <f t="shared" si="53"/>
        <v>0</v>
      </c>
      <c r="AO70" s="254">
        <f t="shared" si="53"/>
        <v>0</v>
      </c>
      <c r="AP70" s="254">
        <f t="shared" si="53"/>
        <v>0</v>
      </c>
      <c r="AQ70" s="254">
        <f t="shared" si="53"/>
        <v>0</v>
      </c>
      <c r="AR70" s="254">
        <f t="shared" si="53"/>
        <v>0</v>
      </c>
      <c r="AS70" s="254">
        <f t="shared" si="53"/>
        <v>0</v>
      </c>
      <c r="AT70" s="254">
        <f t="shared" si="53"/>
        <v>0</v>
      </c>
      <c r="AU70" s="254">
        <f t="shared" si="53"/>
        <v>0</v>
      </c>
      <c r="AV70" s="254">
        <f t="shared" si="53"/>
        <v>0</v>
      </c>
      <c r="AW70" s="254">
        <f t="shared" si="53"/>
        <v>0</v>
      </c>
      <c r="AX70" s="254">
        <f t="shared" si="53"/>
        <v>0</v>
      </c>
      <c r="AY70" s="254">
        <f t="shared" si="53"/>
        <v>0</v>
      </c>
      <c r="AZ70" s="254">
        <f t="shared" si="53"/>
        <v>0</v>
      </c>
      <c r="BA70" s="254">
        <f t="shared" si="53"/>
        <v>0</v>
      </c>
      <c r="BB70" s="254">
        <f t="shared" si="53"/>
        <v>0</v>
      </c>
      <c r="BC70" s="254">
        <f t="shared" si="53"/>
        <v>0</v>
      </c>
      <c r="BD70" s="254">
        <f t="shared" si="53"/>
        <v>0</v>
      </c>
      <c r="BE70" s="254">
        <f t="shared" si="53"/>
        <v>0</v>
      </c>
      <c r="BF70" s="254">
        <f t="shared" si="53"/>
        <v>0</v>
      </c>
      <c r="BG70" s="254">
        <f t="shared" ref="BG70:CK70" si="54">IF(OR(BG$17="",BG$17=0),0,-COST_MARKETING_C*BG$33)*ACRES_C</f>
        <v>0</v>
      </c>
      <c r="BH70" s="254">
        <f t="shared" si="54"/>
        <v>0</v>
      </c>
      <c r="BI70" s="254">
        <f t="shared" si="54"/>
        <v>0</v>
      </c>
      <c r="BJ70" s="254">
        <f t="shared" si="54"/>
        <v>0</v>
      </c>
      <c r="BK70" s="254">
        <f t="shared" si="54"/>
        <v>0</v>
      </c>
      <c r="BL70" s="254">
        <f t="shared" si="54"/>
        <v>0</v>
      </c>
      <c r="BM70" s="254">
        <f t="shared" si="54"/>
        <v>0</v>
      </c>
      <c r="BN70" s="254">
        <f t="shared" si="54"/>
        <v>0</v>
      </c>
      <c r="BO70" s="254">
        <f t="shared" si="54"/>
        <v>0</v>
      </c>
      <c r="BP70" s="254">
        <f t="shared" si="54"/>
        <v>0</v>
      </c>
      <c r="BQ70" s="254">
        <f t="shared" si="54"/>
        <v>0</v>
      </c>
      <c r="BR70" s="254">
        <f t="shared" si="54"/>
        <v>0</v>
      </c>
      <c r="BS70" s="254">
        <f t="shared" si="54"/>
        <v>0</v>
      </c>
      <c r="BT70" s="254">
        <f t="shared" si="54"/>
        <v>0</v>
      </c>
      <c r="BU70" s="254">
        <f t="shared" si="54"/>
        <v>0</v>
      </c>
      <c r="BV70" s="254">
        <f t="shared" si="54"/>
        <v>0</v>
      </c>
      <c r="BW70" s="254">
        <f t="shared" si="54"/>
        <v>0</v>
      </c>
      <c r="BX70" s="254">
        <f t="shared" si="54"/>
        <v>0</v>
      </c>
      <c r="BY70" s="254">
        <f t="shared" si="54"/>
        <v>0</v>
      </c>
      <c r="BZ70" s="254">
        <f t="shared" si="54"/>
        <v>0</v>
      </c>
      <c r="CA70" s="254">
        <f t="shared" si="54"/>
        <v>0</v>
      </c>
      <c r="CB70" s="254">
        <f t="shared" si="54"/>
        <v>0</v>
      </c>
      <c r="CC70" s="254">
        <f t="shared" si="54"/>
        <v>0</v>
      </c>
      <c r="CD70" s="254">
        <f t="shared" si="54"/>
        <v>0</v>
      </c>
      <c r="CE70" s="254">
        <f t="shared" si="54"/>
        <v>0</v>
      </c>
      <c r="CF70" s="254">
        <f t="shared" si="54"/>
        <v>0</v>
      </c>
      <c r="CG70" s="254">
        <f t="shared" si="54"/>
        <v>0</v>
      </c>
      <c r="CH70" s="254">
        <f t="shared" si="54"/>
        <v>0</v>
      </c>
      <c r="CI70" s="254">
        <f t="shared" si="54"/>
        <v>0</v>
      </c>
      <c r="CJ70" s="254">
        <f t="shared" si="54"/>
        <v>0</v>
      </c>
      <c r="CK70" s="254">
        <f t="shared" si="54"/>
        <v>0</v>
      </c>
    </row>
    <row r="71" spans="1:89">
      <c r="A71" s="25" t="s">
        <v>65</v>
      </c>
      <c r="Q71" s="7"/>
      <c r="R71" s="68"/>
      <c r="S71" s="68"/>
      <c r="T71" s="88">
        <v>39</v>
      </c>
      <c r="U71" s="26"/>
      <c r="V71" s="38" t="s">
        <v>1</v>
      </c>
      <c r="W71" s="87"/>
      <c r="X71" s="254">
        <f>SUM(AA71:CK71)</f>
        <v>-676454.37197437929</v>
      </c>
      <c r="Z71" s="17"/>
      <c r="AA71" s="254">
        <f t="shared" ref="AA71:BF71" si="55">IF(OR(AA$17="",AA$17=0),0,-COST_MISCELLANEOUS_C*AA$33)*ACRES_C</f>
        <v>0</v>
      </c>
      <c r="AB71" s="254">
        <f t="shared" si="55"/>
        <v>0</v>
      </c>
      <c r="AC71" s="254">
        <f t="shared" si="55"/>
        <v>-25123.554299381951</v>
      </c>
      <c r="AD71" s="254">
        <f t="shared" si="55"/>
        <v>-25882.285639223286</v>
      </c>
      <c r="AE71" s="254">
        <f t="shared" si="55"/>
        <v>-26663.930665527834</v>
      </c>
      <c r="AF71" s="254">
        <f t="shared" si="55"/>
        <v>-27469.181371626768</v>
      </c>
      <c r="AG71" s="254">
        <f t="shared" si="55"/>
        <v>-28298.750649049896</v>
      </c>
      <c r="AH71" s="254">
        <f t="shared" si="55"/>
        <v>-29153.372918651206</v>
      </c>
      <c r="AI71" s="254">
        <f t="shared" si="55"/>
        <v>-30033.804780794468</v>
      </c>
      <c r="AJ71" s="254">
        <f t="shared" si="55"/>
        <v>-30940.825685174463</v>
      </c>
      <c r="AK71" s="254">
        <f t="shared" si="55"/>
        <v>-31875.238620866734</v>
      </c>
      <c r="AL71" s="254">
        <f t="shared" si="55"/>
        <v>-32837.87082721691</v>
      </c>
      <c r="AM71" s="254">
        <f t="shared" si="55"/>
        <v>-33829.574526198856</v>
      </c>
      <c r="AN71" s="254">
        <f t="shared" si="55"/>
        <v>-34851.22767689007</v>
      </c>
      <c r="AO71" s="254">
        <f t="shared" si="55"/>
        <v>-35903.734752732147</v>
      </c>
      <c r="AP71" s="254">
        <f t="shared" si="55"/>
        <v>-36988.027542264659</v>
      </c>
      <c r="AQ71" s="254">
        <f t="shared" si="55"/>
        <v>-38105.065974041048</v>
      </c>
      <c r="AR71" s="254">
        <f t="shared" si="55"/>
        <v>-39255.838966457093</v>
      </c>
      <c r="AS71" s="254">
        <f t="shared" si="55"/>
        <v>-40441.365303244093</v>
      </c>
      <c r="AT71" s="254">
        <f t="shared" si="55"/>
        <v>-41662.694535402065</v>
      </c>
      <c r="AU71" s="254">
        <f t="shared" si="55"/>
        <v>-42920.907910371207</v>
      </c>
      <c r="AV71" s="254">
        <f t="shared" si="55"/>
        <v>-44217.119329264417</v>
      </c>
      <c r="AW71" s="254">
        <f t="shared" si="55"/>
        <v>0</v>
      </c>
      <c r="AX71" s="254">
        <f t="shared" si="55"/>
        <v>0</v>
      </c>
      <c r="AY71" s="254">
        <f t="shared" si="55"/>
        <v>0</v>
      </c>
      <c r="AZ71" s="254">
        <f t="shared" si="55"/>
        <v>0</v>
      </c>
      <c r="BA71" s="254">
        <f t="shared" si="55"/>
        <v>0</v>
      </c>
      <c r="BB71" s="254">
        <f t="shared" si="55"/>
        <v>0</v>
      </c>
      <c r="BC71" s="254">
        <f t="shared" si="55"/>
        <v>0</v>
      </c>
      <c r="BD71" s="254">
        <f t="shared" si="55"/>
        <v>0</v>
      </c>
      <c r="BE71" s="254">
        <f t="shared" si="55"/>
        <v>0</v>
      </c>
      <c r="BF71" s="254">
        <f t="shared" si="55"/>
        <v>0</v>
      </c>
      <c r="BG71" s="254">
        <f t="shared" ref="BG71:CK71" si="56">IF(OR(BG$17="",BG$17=0),0,-COST_MISCELLANEOUS_C*BG$33)*ACRES_C</f>
        <v>0</v>
      </c>
      <c r="BH71" s="254">
        <f t="shared" si="56"/>
        <v>0</v>
      </c>
      <c r="BI71" s="254">
        <f t="shared" si="56"/>
        <v>0</v>
      </c>
      <c r="BJ71" s="254">
        <f t="shared" si="56"/>
        <v>0</v>
      </c>
      <c r="BK71" s="254">
        <f t="shared" si="56"/>
        <v>0</v>
      </c>
      <c r="BL71" s="254">
        <f t="shared" si="56"/>
        <v>0</v>
      </c>
      <c r="BM71" s="254">
        <f t="shared" si="56"/>
        <v>0</v>
      </c>
      <c r="BN71" s="254">
        <f t="shared" si="56"/>
        <v>0</v>
      </c>
      <c r="BO71" s="254">
        <f t="shared" si="56"/>
        <v>0</v>
      </c>
      <c r="BP71" s="254">
        <f t="shared" si="56"/>
        <v>0</v>
      </c>
      <c r="BQ71" s="254">
        <f t="shared" si="56"/>
        <v>0</v>
      </c>
      <c r="BR71" s="254">
        <f t="shared" si="56"/>
        <v>0</v>
      </c>
      <c r="BS71" s="254">
        <f t="shared" si="56"/>
        <v>0</v>
      </c>
      <c r="BT71" s="254">
        <f t="shared" si="56"/>
        <v>0</v>
      </c>
      <c r="BU71" s="254">
        <f t="shared" si="56"/>
        <v>0</v>
      </c>
      <c r="BV71" s="254">
        <f t="shared" si="56"/>
        <v>0</v>
      </c>
      <c r="BW71" s="254">
        <f t="shared" si="56"/>
        <v>0</v>
      </c>
      <c r="BX71" s="254">
        <f t="shared" si="56"/>
        <v>0</v>
      </c>
      <c r="BY71" s="254">
        <f t="shared" si="56"/>
        <v>0</v>
      </c>
      <c r="BZ71" s="254">
        <f t="shared" si="56"/>
        <v>0</v>
      </c>
      <c r="CA71" s="254">
        <f t="shared" si="56"/>
        <v>0</v>
      </c>
      <c r="CB71" s="254">
        <f t="shared" si="56"/>
        <v>0</v>
      </c>
      <c r="CC71" s="254">
        <f t="shared" si="56"/>
        <v>0</v>
      </c>
      <c r="CD71" s="254">
        <f t="shared" si="56"/>
        <v>0</v>
      </c>
      <c r="CE71" s="254">
        <f t="shared" si="56"/>
        <v>0</v>
      </c>
      <c r="CF71" s="254">
        <f t="shared" si="56"/>
        <v>0</v>
      </c>
      <c r="CG71" s="254">
        <f t="shared" si="56"/>
        <v>0</v>
      </c>
      <c r="CH71" s="254">
        <f t="shared" si="56"/>
        <v>0</v>
      </c>
      <c r="CI71" s="254">
        <f t="shared" si="56"/>
        <v>0</v>
      </c>
      <c r="CJ71" s="254">
        <f t="shared" si="56"/>
        <v>0</v>
      </c>
      <c r="CK71" s="254">
        <f t="shared" si="56"/>
        <v>0</v>
      </c>
    </row>
    <row r="72" spans="1:89">
      <c r="A72" s="25" t="s">
        <v>216</v>
      </c>
      <c r="Q72" s="7"/>
      <c r="R72" s="68"/>
      <c r="S72" s="68"/>
      <c r="T72" s="88"/>
      <c r="U72" s="26"/>
      <c r="V72" s="38" t="s">
        <v>1</v>
      </c>
      <c r="W72" s="87"/>
      <c r="X72" s="254">
        <f>SUM(AA72:CK72)</f>
        <v>5973183.362845269</v>
      </c>
      <c r="Z72" s="17"/>
      <c r="AA72" s="254">
        <f t="shared" ref="AA72:BF72" si="57">IF(EST_ENDOWMENT_C="NO",0,-AA$39)</f>
        <v>0</v>
      </c>
      <c r="AB72" s="254">
        <f t="shared" si="57"/>
        <v>0</v>
      </c>
      <c r="AC72" s="254">
        <f t="shared" si="57"/>
        <v>0</v>
      </c>
      <c r="AD72" s="254">
        <f t="shared" si="57"/>
        <v>0</v>
      </c>
      <c r="AE72" s="254">
        <f t="shared" si="57"/>
        <v>0</v>
      </c>
      <c r="AF72" s="254">
        <f t="shared" si="57"/>
        <v>0</v>
      </c>
      <c r="AG72" s="254">
        <f t="shared" si="57"/>
        <v>0</v>
      </c>
      <c r="AH72" s="254">
        <f t="shared" si="57"/>
        <v>320687.10210516327</v>
      </c>
      <c r="AI72" s="254">
        <f t="shared" si="57"/>
        <v>330371.85258873913</v>
      </c>
      <c r="AJ72" s="254">
        <f t="shared" si="57"/>
        <v>340349.08253691904</v>
      </c>
      <c r="AK72" s="254">
        <f t="shared" si="57"/>
        <v>350627.62482953403</v>
      </c>
      <c r="AL72" s="254">
        <f t="shared" si="57"/>
        <v>361216.57909938594</v>
      </c>
      <c r="AM72" s="254">
        <f t="shared" si="57"/>
        <v>372125.31978818745</v>
      </c>
      <c r="AN72" s="254">
        <f t="shared" si="57"/>
        <v>383363.50444579072</v>
      </c>
      <c r="AO72" s="254">
        <f t="shared" si="57"/>
        <v>394941.08228005358</v>
      </c>
      <c r="AP72" s="254">
        <f t="shared" si="57"/>
        <v>406868.30296491116</v>
      </c>
      <c r="AQ72" s="254">
        <f t="shared" si="57"/>
        <v>419155.72571445152</v>
      </c>
      <c r="AR72" s="254">
        <f t="shared" si="57"/>
        <v>431814.22863102797</v>
      </c>
      <c r="AS72" s="254">
        <f t="shared" si="57"/>
        <v>444855.01833568502</v>
      </c>
      <c r="AT72" s="254">
        <f t="shared" si="57"/>
        <v>458289.63988942269</v>
      </c>
      <c r="AU72" s="254">
        <f t="shared" si="57"/>
        <v>472129.98701408325</v>
      </c>
      <c r="AV72" s="254">
        <f t="shared" si="57"/>
        <v>486388.31262191373</v>
      </c>
      <c r="AW72" s="254">
        <f t="shared" si="57"/>
        <v>0</v>
      </c>
      <c r="AX72" s="254">
        <f t="shared" si="57"/>
        <v>0</v>
      </c>
      <c r="AY72" s="254">
        <f t="shared" si="57"/>
        <v>0</v>
      </c>
      <c r="AZ72" s="254">
        <f t="shared" si="57"/>
        <v>0</v>
      </c>
      <c r="BA72" s="254">
        <f t="shared" si="57"/>
        <v>0</v>
      </c>
      <c r="BB72" s="254">
        <f t="shared" si="57"/>
        <v>0</v>
      </c>
      <c r="BC72" s="254">
        <f t="shared" si="57"/>
        <v>0</v>
      </c>
      <c r="BD72" s="254">
        <f t="shared" si="57"/>
        <v>0</v>
      </c>
      <c r="BE72" s="254">
        <f t="shared" si="57"/>
        <v>0</v>
      </c>
      <c r="BF72" s="254">
        <f t="shared" si="57"/>
        <v>0</v>
      </c>
      <c r="BG72" s="254">
        <f t="shared" ref="BG72:CK72" si="58">IF(EST_ENDOWMENT_C="NO",0,-BG$39)</f>
        <v>0</v>
      </c>
      <c r="BH72" s="254">
        <f t="shared" si="58"/>
        <v>0</v>
      </c>
      <c r="BI72" s="254">
        <f t="shared" si="58"/>
        <v>0</v>
      </c>
      <c r="BJ72" s="254">
        <f t="shared" si="58"/>
        <v>0</v>
      </c>
      <c r="BK72" s="254">
        <f t="shared" si="58"/>
        <v>0</v>
      </c>
      <c r="BL72" s="254">
        <f t="shared" si="58"/>
        <v>0</v>
      </c>
      <c r="BM72" s="254">
        <f t="shared" si="58"/>
        <v>0</v>
      </c>
      <c r="BN72" s="254">
        <f t="shared" si="58"/>
        <v>0</v>
      </c>
      <c r="BO72" s="254">
        <f t="shared" si="58"/>
        <v>0</v>
      </c>
      <c r="BP72" s="254">
        <f t="shared" si="58"/>
        <v>0</v>
      </c>
      <c r="BQ72" s="254">
        <f t="shared" si="58"/>
        <v>0</v>
      </c>
      <c r="BR72" s="254">
        <f t="shared" si="58"/>
        <v>0</v>
      </c>
      <c r="BS72" s="254">
        <f t="shared" si="58"/>
        <v>0</v>
      </c>
      <c r="BT72" s="254">
        <f t="shared" si="58"/>
        <v>0</v>
      </c>
      <c r="BU72" s="254">
        <f t="shared" si="58"/>
        <v>0</v>
      </c>
      <c r="BV72" s="254">
        <f t="shared" si="58"/>
        <v>0</v>
      </c>
      <c r="BW72" s="254">
        <f t="shared" si="58"/>
        <v>0</v>
      </c>
      <c r="BX72" s="254">
        <f t="shared" si="58"/>
        <v>0</v>
      </c>
      <c r="BY72" s="254">
        <f t="shared" si="58"/>
        <v>0</v>
      </c>
      <c r="BZ72" s="254">
        <f t="shared" si="58"/>
        <v>0</v>
      </c>
      <c r="CA72" s="254">
        <f t="shared" si="58"/>
        <v>0</v>
      </c>
      <c r="CB72" s="254">
        <f t="shared" si="58"/>
        <v>0</v>
      </c>
      <c r="CC72" s="254">
        <f t="shared" si="58"/>
        <v>0</v>
      </c>
      <c r="CD72" s="254">
        <f t="shared" si="58"/>
        <v>0</v>
      </c>
      <c r="CE72" s="254">
        <f t="shared" si="58"/>
        <v>0</v>
      </c>
      <c r="CF72" s="254">
        <f t="shared" si="58"/>
        <v>0</v>
      </c>
      <c r="CG72" s="254">
        <f t="shared" si="58"/>
        <v>0</v>
      </c>
      <c r="CH72" s="254">
        <f t="shared" si="58"/>
        <v>0</v>
      </c>
      <c r="CI72" s="254">
        <f t="shared" si="58"/>
        <v>0</v>
      </c>
      <c r="CJ72" s="254">
        <f t="shared" si="58"/>
        <v>0</v>
      </c>
      <c r="CK72" s="254">
        <f t="shared" si="58"/>
        <v>0</v>
      </c>
    </row>
    <row r="73" spans="1:89" ht="5.25" customHeight="1">
      <c r="Q73" s="7"/>
      <c r="R73" s="68"/>
      <c r="S73" s="68"/>
      <c r="T73" s="88">
        <v>26</v>
      </c>
      <c r="V73" s="38"/>
      <c r="W73" s="33"/>
      <c r="X73" s="60"/>
      <c r="Z73" s="14"/>
    </row>
    <row r="74" spans="1:89">
      <c r="A74" s="90" t="s">
        <v>120</v>
      </c>
      <c r="Q74" s="7"/>
      <c r="R74" s="68"/>
      <c r="S74" s="68"/>
      <c r="T74" s="88">
        <v>41</v>
      </c>
      <c r="V74" s="13" t="s">
        <v>1</v>
      </c>
      <c r="W74" s="33"/>
      <c r="X74" s="254">
        <f>SUM(AA74:CK74)</f>
        <v>-2499999.9994912501</v>
      </c>
      <c r="Z74" s="14"/>
      <c r="AA74" s="254">
        <f t="shared" ref="AA74:BF74" si="59">IF(OR(AA$16="",AA$16=0),0,-COST_MGMTFEES_C*(PROJECTVALUE_C))</f>
        <v>0</v>
      </c>
      <c r="AB74" s="254">
        <f t="shared" si="59"/>
        <v>0</v>
      </c>
      <c r="AC74" s="254">
        <f t="shared" si="59"/>
        <v>-499999.99989825004</v>
      </c>
      <c r="AD74" s="254">
        <f t="shared" si="59"/>
        <v>-499999.99989825004</v>
      </c>
      <c r="AE74" s="254">
        <f t="shared" si="59"/>
        <v>-499999.99989825004</v>
      </c>
      <c r="AF74" s="254">
        <f t="shared" si="59"/>
        <v>-499999.99989825004</v>
      </c>
      <c r="AG74" s="254">
        <f t="shared" si="59"/>
        <v>-499999.99989825004</v>
      </c>
      <c r="AH74" s="254">
        <f t="shared" si="59"/>
        <v>0</v>
      </c>
      <c r="AI74" s="254">
        <f t="shared" si="59"/>
        <v>0</v>
      </c>
      <c r="AJ74" s="254">
        <f t="shared" si="59"/>
        <v>0</v>
      </c>
      <c r="AK74" s="254">
        <f t="shared" si="59"/>
        <v>0</v>
      </c>
      <c r="AL74" s="254">
        <f t="shared" si="59"/>
        <v>0</v>
      </c>
      <c r="AM74" s="254">
        <f t="shared" si="59"/>
        <v>0</v>
      </c>
      <c r="AN74" s="254">
        <f t="shared" si="59"/>
        <v>0</v>
      </c>
      <c r="AO74" s="254">
        <f t="shared" si="59"/>
        <v>0</v>
      </c>
      <c r="AP74" s="254">
        <f t="shared" si="59"/>
        <v>0</v>
      </c>
      <c r="AQ74" s="254">
        <f t="shared" si="59"/>
        <v>0</v>
      </c>
      <c r="AR74" s="254">
        <f t="shared" si="59"/>
        <v>0</v>
      </c>
      <c r="AS74" s="254">
        <f t="shared" si="59"/>
        <v>0</v>
      </c>
      <c r="AT74" s="254">
        <f t="shared" si="59"/>
        <v>0</v>
      </c>
      <c r="AU74" s="254">
        <f t="shared" si="59"/>
        <v>0</v>
      </c>
      <c r="AV74" s="254">
        <f t="shared" si="59"/>
        <v>0</v>
      </c>
      <c r="AW74" s="254">
        <f t="shared" si="59"/>
        <v>0</v>
      </c>
      <c r="AX74" s="254">
        <f t="shared" si="59"/>
        <v>0</v>
      </c>
      <c r="AY74" s="254">
        <f t="shared" si="59"/>
        <v>0</v>
      </c>
      <c r="AZ74" s="254">
        <f t="shared" si="59"/>
        <v>0</v>
      </c>
      <c r="BA74" s="254">
        <f t="shared" si="59"/>
        <v>0</v>
      </c>
      <c r="BB74" s="254">
        <f t="shared" si="59"/>
        <v>0</v>
      </c>
      <c r="BC74" s="254">
        <f t="shared" si="59"/>
        <v>0</v>
      </c>
      <c r="BD74" s="254">
        <f t="shared" si="59"/>
        <v>0</v>
      </c>
      <c r="BE74" s="254">
        <f t="shared" si="59"/>
        <v>0</v>
      </c>
      <c r="BF74" s="254">
        <f t="shared" si="59"/>
        <v>0</v>
      </c>
      <c r="BG74" s="254">
        <f t="shared" ref="BG74:CK74" si="60">IF(OR(BG$16="",BG$16=0),0,-COST_MGMTFEES_C*(PROJECTVALUE_C))</f>
        <v>0</v>
      </c>
      <c r="BH74" s="254">
        <f t="shared" si="60"/>
        <v>0</v>
      </c>
      <c r="BI74" s="254">
        <f t="shared" si="60"/>
        <v>0</v>
      </c>
      <c r="BJ74" s="254">
        <f t="shared" si="60"/>
        <v>0</v>
      </c>
      <c r="BK74" s="254">
        <f t="shared" si="60"/>
        <v>0</v>
      </c>
      <c r="BL74" s="254">
        <f t="shared" si="60"/>
        <v>0</v>
      </c>
      <c r="BM74" s="254">
        <f t="shared" si="60"/>
        <v>0</v>
      </c>
      <c r="BN74" s="254">
        <f t="shared" si="60"/>
        <v>0</v>
      </c>
      <c r="BO74" s="254">
        <f t="shared" si="60"/>
        <v>0</v>
      </c>
      <c r="BP74" s="254">
        <f t="shared" si="60"/>
        <v>0</v>
      </c>
      <c r="BQ74" s="254">
        <f t="shared" si="60"/>
        <v>0</v>
      </c>
      <c r="BR74" s="254">
        <f t="shared" si="60"/>
        <v>0</v>
      </c>
      <c r="BS74" s="254">
        <f t="shared" si="60"/>
        <v>0</v>
      </c>
      <c r="BT74" s="254">
        <f t="shared" si="60"/>
        <v>0</v>
      </c>
      <c r="BU74" s="254">
        <f t="shared" si="60"/>
        <v>0</v>
      </c>
      <c r="BV74" s="254">
        <f t="shared" si="60"/>
        <v>0</v>
      </c>
      <c r="BW74" s="254">
        <f t="shared" si="60"/>
        <v>0</v>
      </c>
      <c r="BX74" s="254">
        <f t="shared" si="60"/>
        <v>0</v>
      </c>
      <c r="BY74" s="254">
        <f t="shared" si="60"/>
        <v>0</v>
      </c>
      <c r="BZ74" s="254">
        <f t="shared" si="60"/>
        <v>0</v>
      </c>
      <c r="CA74" s="254">
        <f t="shared" si="60"/>
        <v>0</v>
      </c>
      <c r="CB74" s="254">
        <f t="shared" si="60"/>
        <v>0</v>
      </c>
      <c r="CC74" s="254">
        <f t="shared" si="60"/>
        <v>0</v>
      </c>
      <c r="CD74" s="254">
        <f t="shared" si="60"/>
        <v>0</v>
      </c>
      <c r="CE74" s="254">
        <f t="shared" si="60"/>
        <v>0</v>
      </c>
      <c r="CF74" s="254">
        <f t="shared" si="60"/>
        <v>0</v>
      </c>
      <c r="CG74" s="254">
        <f t="shared" si="60"/>
        <v>0</v>
      </c>
      <c r="CH74" s="254">
        <f t="shared" si="60"/>
        <v>0</v>
      </c>
      <c r="CI74" s="254">
        <f t="shared" si="60"/>
        <v>0</v>
      </c>
      <c r="CJ74" s="254">
        <f t="shared" si="60"/>
        <v>0</v>
      </c>
      <c r="CK74" s="254">
        <f t="shared" si="60"/>
        <v>0</v>
      </c>
    </row>
    <row r="75" spans="1:89" ht="5.25" customHeight="1">
      <c r="Q75" s="7"/>
      <c r="R75" s="68"/>
      <c r="S75" s="68"/>
      <c r="T75" s="88">
        <v>26</v>
      </c>
      <c r="V75" s="38"/>
      <c r="W75" s="33"/>
      <c r="X75" s="60"/>
      <c r="Z75" s="14"/>
    </row>
    <row r="76" spans="1:89">
      <c r="A76" s="12" t="s">
        <v>67</v>
      </c>
      <c r="Q76" s="7"/>
      <c r="R76" s="68"/>
      <c r="S76" s="68"/>
      <c r="T76" s="88">
        <v>43</v>
      </c>
      <c r="V76" s="108" t="s">
        <v>1</v>
      </c>
      <c r="W76" s="33"/>
      <c r="X76" s="255">
        <f>SUM(AA76:CK76)</f>
        <v>-13957814.726329153</v>
      </c>
      <c r="Z76" s="14"/>
      <c r="AA76" s="255">
        <f t="shared" ref="AA76:BF76" si="61">SUM(AA63:AA74)</f>
        <v>0</v>
      </c>
      <c r="AB76" s="255">
        <f t="shared" si="61"/>
        <v>-9989999.9979650006</v>
      </c>
      <c r="AC76" s="255">
        <f t="shared" si="61"/>
        <v>-776359.09719145147</v>
      </c>
      <c r="AD76" s="255">
        <f t="shared" si="61"/>
        <v>-784705.14192970621</v>
      </c>
      <c r="AE76" s="255">
        <f t="shared" si="61"/>
        <v>-793303.23721905611</v>
      </c>
      <c r="AF76" s="255">
        <f t="shared" si="61"/>
        <v>-802160.99498614448</v>
      </c>
      <c r="AG76" s="255">
        <f t="shared" si="61"/>
        <v>-811286.25703779887</v>
      </c>
      <c r="AH76" s="255">
        <f t="shared" si="61"/>
        <v>0</v>
      </c>
      <c r="AI76" s="255">
        <f t="shared" si="61"/>
        <v>0</v>
      </c>
      <c r="AJ76" s="255">
        <f t="shared" si="61"/>
        <v>0</v>
      </c>
      <c r="AK76" s="255">
        <f t="shared" si="61"/>
        <v>0</v>
      </c>
      <c r="AL76" s="255">
        <f t="shared" si="61"/>
        <v>0</v>
      </c>
      <c r="AM76" s="255">
        <f t="shared" si="61"/>
        <v>0</v>
      </c>
      <c r="AN76" s="255">
        <f t="shared" si="61"/>
        <v>0</v>
      </c>
      <c r="AO76" s="255">
        <f t="shared" si="61"/>
        <v>0</v>
      </c>
      <c r="AP76" s="255">
        <f t="shared" si="61"/>
        <v>0</v>
      </c>
      <c r="AQ76" s="255">
        <f t="shared" si="61"/>
        <v>0</v>
      </c>
      <c r="AR76" s="255">
        <f t="shared" si="61"/>
        <v>0</v>
      </c>
      <c r="AS76" s="255">
        <f t="shared" si="61"/>
        <v>0</v>
      </c>
      <c r="AT76" s="255">
        <f t="shared" si="61"/>
        <v>0</v>
      </c>
      <c r="AU76" s="255">
        <f t="shared" si="61"/>
        <v>0</v>
      </c>
      <c r="AV76" s="255">
        <f t="shared" si="61"/>
        <v>5.2386894822120667E-9</v>
      </c>
      <c r="AW76" s="255">
        <f t="shared" si="61"/>
        <v>0</v>
      </c>
      <c r="AX76" s="255">
        <f t="shared" si="61"/>
        <v>0</v>
      </c>
      <c r="AY76" s="255">
        <f t="shared" si="61"/>
        <v>0</v>
      </c>
      <c r="AZ76" s="255">
        <f t="shared" si="61"/>
        <v>0</v>
      </c>
      <c r="BA76" s="255">
        <f t="shared" si="61"/>
        <v>0</v>
      </c>
      <c r="BB76" s="255">
        <f t="shared" si="61"/>
        <v>0</v>
      </c>
      <c r="BC76" s="255">
        <f t="shared" si="61"/>
        <v>0</v>
      </c>
      <c r="BD76" s="255">
        <f t="shared" si="61"/>
        <v>0</v>
      </c>
      <c r="BE76" s="255">
        <f t="shared" si="61"/>
        <v>0</v>
      </c>
      <c r="BF76" s="255">
        <f t="shared" si="61"/>
        <v>0</v>
      </c>
      <c r="BG76" s="255">
        <f t="shared" ref="BG76:CK76" si="62">SUM(BG63:BG74)</f>
        <v>0</v>
      </c>
      <c r="BH76" s="255">
        <f t="shared" si="62"/>
        <v>0</v>
      </c>
      <c r="BI76" s="255">
        <f t="shared" si="62"/>
        <v>0</v>
      </c>
      <c r="BJ76" s="255">
        <f t="shared" si="62"/>
        <v>0</v>
      </c>
      <c r="BK76" s="255">
        <f t="shared" si="62"/>
        <v>0</v>
      </c>
      <c r="BL76" s="255">
        <f t="shared" si="62"/>
        <v>0</v>
      </c>
      <c r="BM76" s="255">
        <f t="shared" si="62"/>
        <v>0</v>
      </c>
      <c r="BN76" s="255">
        <f t="shared" si="62"/>
        <v>0</v>
      </c>
      <c r="BO76" s="255">
        <f t="shared" si="62"/>
        <v>0</v>
      </c>
      <c r="BP76" s="255">
        <f t="shared" si="62"/>
        <v>0</v>
      </c>
      <c r="BQ76" s="255">
        <f t="shared" si="62"/>
        <v>0</v>
      </c>
      <c r="BR76" s="255">
        <f t="shared" si="62"/>
        <v>0</v>
      </c>
      <c r="BS76" s="255">
        <f t="shared" si="62"/>
        <v>0</v>
      </c>
      <c r="BT76" s="255">
        <f t="shared" si="62"/>
        <v>0</v>
      </c>
      <c r="BU76" s="255">
        <f t="shared" si="62"/>
        <v>0</v>
      </c>
      <c r="BV76" s="255">
        <f t="shared" si="62"/>
        <v>0</v>
      </c>
      <c r="BW76" s="255">
        <f t="shared" si="62"/>
        <v>0</v>
      </c>
      <c r="BX76" s="255">
        <f t="shared" si="62"/>
        <v>0</v>
      </c>
      <c r="BY76" s="255">
        <f t="shared" si="62"/>
        <v>0</v>
      </c>
      <c r="BZ76" s="255">
        <f t="shared" si="62"/>
        <v>0</v>
      </c>
      <c r="CA76" s="255">
        <f t="shared" si="62"/>
        <v>0</v>
      </c>
      <c r="CB76" s="255">
        <f t="shared" si="62"/>
        <v>0</v>
      </c>
      <c r="CC76" s="255">
        <f t="shared" si="62"/>
        <v>0</v>
      </c>
      <c r="CD76" s="255">
        <f t="shared" si="62"/>
        <v>0</v>
      </c>
      <c r="CE76" s="255">
        <f t="shared" si="62"/>
        <v>0</v>
      </c>
      <c r="CF76" s="255">
        <f t="shared" si="62"/>
        <v>0</v>
      </c>
      <c r="CG76" s="255">
        <f t="shared" si="62"/>
        <v>0</v>
      </c>
      <c r="CH76" s="255">
        <f t="shared" si="62"/>
        <v>0</v>
      </c>
      <c r="CI76" s="255">
        <f t="shared" si="62"/>
        <v>0</v>
      </c>
      <c r="CJ76" s="255">
        <f t="shared" si="62"/>
        <v>0</v>
      </c>
      <c r="CK76" s="255">
        <f t="shared" si="62"/>
        <v>0</v>
      </c>
    </row>
    <row r="77" spans="1:89" ht="5.25" customHeight="1">
      <c r="Q77" s="7"/>
      <c r="R77" s="68"/>
      <c r="S77" s="68"/>
      <c r="T77" s="88">
        <v>26</v>
      </c>
      <c r="V77" s="38"/>
      <c r="W77" s="33"/>
      <c r="X77" s="60"/>
      <c r="Z77" s="14"/>
    </row>
    <row r="78" spans="1:89">
      <c r="A78" s="260" t="s">
        <v>83</v>
      </c>
      <c r="Q78" s="7"/>
      <c r="R78" s="68"/>
      <c r="S78" s="68"/>
      <c r="T78" s="88"/>
      <c r="V78" s="108" t="s">
        <v>1</v>
      </c>
      <c r="W78" s="33"/>
      <c r="X78" s="255">
        <f>SUM(AA78:CK78)</f>
        <v>3247321.195227264</v>
      </c>
      <c r="Y78" s="36"/>
      <c r="Z78" s="16"/>
      <c r="AA78" s="255">
        <f t="shared" ref="AA78:BF78" si="63">AA59+AA76</f>
        <v>0</v>
      </c>
      <c r="AB78" s="255">
        <f t="shared" si="63"/>
        <v>-9989999.9979650006</v>
      </c>
      <c r="AC78" s="255">
        <f t="shared" si="63"/>
        <v>2529752.1918414175</v>
      </c>
      <c r="AD78" s="255">
        <f t="shared" si="63"/>
        <v>2587528.37288382</v>
      </c>
      <c r="AE78" s="255">
        <f t="shared" si="63"/>
        <v>2646374.9478907408</v>
      </c>
      <c r="AF78" s="255">
        <f t="shared" si="63"/>
        <v>2706310.7538258485</v>
      </c>
      <c r="AG78" s="255">
        <f t="shared" si="63"/>
        <v>2767354.9267504322</v>
      </c>
      <c r="AH78" s="255">
        <f t="shared" si="63"/>
        <v>0</v>
      </c>
      <c r="AI78" s="255">
        <f t="shared" si="63"/>
        <v>0</v>
      </c>
      <c r="AJ78" s="255">
        <f t="shared" si="63"/>
        <v>0</v>
      </c>
      <c r="AK78" s="255">
        <f t="shared" si="63"/>
        <v>0</v>
      </c>
      <c r="AL78" s="255">
        <f t="shared" si="63"/>
        <v>0</v>
      </c>
      <c r="AM78" s="255">
        <f t="shared" si="63"/>
        <v>0</v>
      </c>
      <c r="AN78" s="255">
        <f t="shared" si="63"/>
        <v>0</v>
      </c>
      <c r="AO78" s="255">
        <f t="shared" si="63"/>
        <v>0</v>
      </c>
      <c r="AP78" s="255">
        <f t="shared" si="63"/>
        <v>0</v>
      </c>
      <c r="AQ78" s="255">
        <f t="shared" si="63"/>
        <v>0</v>
      </c>
      <c r="AR78" s="255">
        <f t="shared" si="63"/>
        <v>0</v>
      </c>
      <c r="AS78" s="255">
        <f t="shared" si="63"/>
        <v>0</v>
      </c>
      <c r="AT78" s="255">
        <f t="shared" si="63"/>
        <v>0</v>
      </c>
      <c r="AU78" s="255">
        <f t="shared" si="63"/>
        <v>0</v>
      </c>
      <c r="AV78" s="255">
        <f t="shared" si="63"/>
        <v>5.2386894822120667E-9</v>
      </c>
      <c r="AW78" s="255">
        <f t="shared" si="63"/>
        <v>0</v>
      </c>
      <c r="AX78" s="255">
        <f t="shared" si="63"/>
        <v>0</v>
      </c>
      <c r="AY78" s="255">
        <f t="shared" si="63"/>
        <v>0</v>
      </c>
      <c r="AZ78" s="255">
        <f t="shared" si="63"/>
        <v>0</v>
      </c>
      <c r="BA78" s="255">
        <f t="shared" si="63"/>
        <v>0</v>
      </c>
      <c r="BB78" s="255">
        <f t="shared" si="63"/>
        <v>0</v>
      </c>
      <c r="BC78" s="255">
        <f t="shared" si="63"/>
        <v>0</v>
      </c>
      <c r="BD78" s="255">
        <f t="shared" si="63"/>
        <v>0</v>
      </c>
      <c r="BE78" s="255">
        <f t="shared" si="63"/>
        <v>0</v>
      </c>
      <c r="BF78" s="255">
        <f t="shared" si="63"/>
        <v>0</v>
      </c>
      <c r="BG78" s="255">
        <f t="shared" ref="BG78:CK78" si="64">BG59+BG76</f>
        <v>0</v>
      </c>
      <c r="BH78" s="255">
        <f t="shared" si="64"/>
        <v>0</v>
      </c>
      <c r="BI78" s="255">
        <f t="shared" si="64"/>
        <v>0</v>
      </c>
      <c r="BJ78" s="255">
        <f t="shared" si="64"/>
        <v>0</v>
      </c>
      <c r="BK78" s="255">
        <f t="shared" si="64"/>
        <v>0</v>
      </c>
      <c r="BL78" s="255">
        <f t="shared" si="64"/>
        <v>0</v>
      </c>
      <c r="BM78" s="255">
        <f t="shared" si="64"/>
        <v>0</v>
      </c>
      <c r="BN78" s="255">
        <f t="shared" si="64"/>
        <v>0</v>
      </c>
      <c r="BO78" s="255">
        <f t="shared" si="64"/>
        <v>0</v>
      </c>
      <c r="BP78" s="255">
        <f t="shared" si="64"/>
        <v>0</v>
      </c>
      <c r="BQ78" s="255">
        <f t="shared" si="64"/>
        <v>0</v>
      </c>
      <c r="BR78" s="255">
        <f t="shared" si="64"/>
        <v>0</v>
      </c>
      <c r="BS78" s="255">
        <f t="shared" si="64"/>
        <v>0</v>
      </c>
      <c r="BT78" s="255">
        <f t="shared" si="64"/>
        <v>0</v>
      </c>
      <c r="BU78" s="255">
        <f t="shared" si="64"/>
        <v>0</v>
      </c>
      <c r="BV78" s="255">
        <f t="shared" si="64"/>
        <v>0</v>
      </c>
      <c r="BW78" s="255">
        <f t="shared" si="64"/>
        <v>0</v>
      </c>
      <c r="BX78" s="255">
        <f t="shared" si="64"/>
        <v>0</v>
      </c>
      <c r="BY78" s="255">
        <f t="shared" si="64"/>
        <v>0</v>
      </c>
      <c r="BZ78" s="255">
        <f t="shared" si="64"/>
        <v>0</v>
      </c>
      <c r="CA78" s="255">
        <f t="shared" si="64"/>
        <v>0</v>
      </c>
      <c r="CB78" s="255">
        <f t="shared" si="64"/>
        <v>0</v>
      </c>
      <c r="CC78" s="255">
        <f t="shared" si="64"/>
        <v>0</v>
      </c>
      <c r="CD78" s="255">
        <f t="shared" si="64"/>
        <v>0</v>
      </c>
      <c r="CE78" s="255">
        <f t="shared" si="64"/>
        <v>0</v>
      </c>
      <c r="CF78" s="255">
        <f t="shared" si="64"/>
        <v>0</v>
      </c>
      <c r="CG78" s="255">
        <f t="shared" si="64"/>
        <v>0</v>
      </c>
      <c r="CH78" s="255">
        <f t="shared" si="64"/>
        <v>0</v>
      </c>
      <c r="CI78" s="255">
        <f t="shared" si="64"/>
        <v>0</v>
      </c>
      <c r="CJ78" s="255">
        <f t="shared" si="64"/>
        <v>0</v>
      </c>
      <c r="CK78" s="255">
        <f t="shared" si="64"/>
        <v>0</v>
      </c>
    </row>
    <row r="79" spans="1:89" ht="5.25" customHeight="1">
      <c r="Q79" s="7"/>
      <c r="R79" s="68"/>
      <c r="S79" s="68"/>
      <c r="T79" s="88">
        <v>26</v>
      </c>
      <c r="V79" s="38"/>
      <c r="W79" s="33"/>
      <c r="X79" s="60"/>
      <c r="Z79" s="14"/>
    </row>
    <row r="80" spans="1:89">
      <c r="A80" s="5" t="s">
        <v>53</v>
      </c>
      <c r="Q80" s="7"/>
      <c r="R80" s="68"/>
      <c r="S80" s="68"/>
      <c r="T80" s="88"/>
      <c r="V80" s="13"/>
      <c r="X80" s="22"/>
      <c r="Y80" s="36"/>
      <c r="Z80" s="16"/>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89">
      <c r="A81" s="12" t="s">
        <v>81</v>
      </c>
      <c r="Q81" s="7"/>
      <c r="R81" s="68"/>
      <c r="S81" s="68"/>
      <c r="T81" s="88"/>
      <c r="V81" s="13"/>
      <c r="X81" s="22"/>
      <c r="Y81" s="36"/>
      <c r="Z81" s="16"/>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89">
      <c r="A82" s="25" t="s">
        <v>86</v>
      </c>
      <c r="Q82" s="7"/>
      <c r="R82" s="68"/>
      <c r="S82" s="68"/>
      <c r="T82" s="88"/>
      <c r="V82" s="38" t="s">
        <v>1</v>
      </c>
      <c r="W82" s="33"/>
      <c r="X82" s="254">
        <f>SUM(AA82:CK82)</f>
        <v>7499999.9984737504</v>
      </c>
      <c r="Y82" s="36"/>
      <c r="Z82" s="16"/>
      <c r="AA82" s="254">
        <f t="shared" ref="AA82:BF82" si="65">IF(AA$16=0,FINANCINGA_C_PRINCIPAL,0)</f>
        <v>0</v>
      </c>
      <c r="AB82" s="254">
        <f t="shared" si="65"/>
        <v>7499999.9984737504</v>
      </c>
      <c r="AC82" s="254">
        <f t="shared" si="65"/>
        <v>0</v>
      </c>
      <c r="AD82" s="254">
        <f t="shared" si="65"/>
        <v>0</v>
      </c>
      <c r="AE82" s="254">
        <f t="shared" si="65"/>
        <v>0</v>
      </c>
      <c r="AF82" s="254">
        <f t="shared" si="65"/>
        <v>0</v>
      </c>
      <c r="AG82" s="254">
        <f t="shared" si="65"/>
        <v>0</v>
      </c>
      <c r="AH82" s="254">
        <f t="shared" si="65"/>
        <v>0</v>
      </c>
      <c r="AI82" s="254">
        <f t="shared" si="65"/>
        <v>0</v>
      </c>
      <c r="AJ82" s="254">
        <f t="shared" si="65"/>
        <v>0</v>
      </c>
      <c r="AK82" s="254">
        <f t="shared" si="65"/>
        <v>0</v>
      </c>
      <c r="AL82" s="254">
        <f t="shared" si="65"/>
        <v>0</v>
      </c>
      <c r="AM82" s="254">
        <f t="shared" si="65"/>
        <v>0</v>
      </c>
      <c r="AN82" s="254">
        <f t="shared" si="65"/>
        <v>0</v>
      </c>
      <c r="AO82" s="254">
        <f t="shared" si="65"/>
        <v>0</v>
      </c>
      <c r="AP82" s="254">
        <f t="shared" si="65"/>
        <v>0</v>
      </c>
      <c r="AQ82" s="254">
        <f t="shared" si="65"/>
        <v>0</v>
      </c>
      <c r="AR82" s="254">
        <f t="shared" si="65"/>
        <v>0</v>
      </c>
      <c r="AS82" s="254">
        <f t="shared" si="65"/>
        <v>0</v>
      </c>
      <c r="AT82" s="254">
        <f t="shared" si="65"/>
        <v>0</v>
      </c>
      <c r="AU82" s="254">
        <f t="shared" si="65"/>
        <v>0</v>
      </c>
      <c r="AV82" s="254">
        <f t="shared" si="65"/>
        <v>0</v>
      </c>
      <c r="AW82" s="254">
        <f t="shared" si="65"/>
        <v>0</v>
      </c>
      <c r="AX82" s="254">
        <f t="shared" si="65"/>
        <v>0</v>
      </c>
      <c r="AY82" s="254">
        <f t="shared" si="65"/>
        <v>0</v>
      </c>
      <c r="AZ82" s="254">
        <f t="shared" si="65"/>
        <v>0</v>
      </c>
      <c r="BA82" s="254">
        <f t="shared" si="65"/>
        <v>0</v>
      </c>
      <c r="BB82" s="254">
        <f t="shared" si="65"/>
        <v>0</v>
      </c>
      <c r="BC82" s="254">
        <f t="shared" si="65"/>
        <v>0</v>
      </c>
      <c r="BD82" s="254">
        <f t="shared" si="65"/>
        <v>0</v>
      </c>
      <c r="BE82" s="254">
        <f t="shared" si="65"/>
        <v>0</v>
      </c>
      <c r="BF82" s="254">
        <f t="shared" si="65"/>
        <v>0</v>
      </c>
      <c r="BG82" s="254">
        <f t="shared" ref="BG82:CK82" si="66">IF(BG$16=0,FINANCINGA_C_PRINCIPAL,0)</f>
        <v>0</v>
      </c>
      <c r="BH82" s="254">
        <f t="shared" si="66"/>
        <v>0</v>
      </c>
      <c r="BI82" s="254">
        <f t="shared" si="66"/>
        <v>0</v>
      </c>
      <c r="BJ82" s="254">
        <f t="shared" si="66"/>
        <v>0</v>
      </c>
      <c r="BK82" s="254">
        <f t="shared" si="66"/>
        <v>0</v>
      </c>
      <c r="BL82" s="254">
        <f t="shared" si="66"/>
        <v>0</v>
      </c>
      <c r="BM82" s="254">
        <f t="shared" si="66"/>
        <v>0</v>
      </c>
      <c r="BN82" s="254">
        <f t="shared" si="66"/>
        <v>0</v>
      </c>
      <c r="BO82" s="254">
        <f t="shared" si="66"/>
        <v>0</v>
      </c>
      <c r="BP82" s="254">
        <f t="shared" si="66"/>
        <v>0</v>
      </c>
      <c r="BQ82" s="254">
        <f t="shared" si="66"/>
        <v>0</v>
      </c>
      <c r="BR82" s="254">
        <f t="shared" si="66"/>
        <v>0</v>
      </c>
      <c r="BS82" s="254">
        <f t="shared" si="66"/>
        <v>0</v>
      </c>
      <c r="BT82" s="254">
        <f t="shared" si="66"/>
        <v>0</v>
      </c>
      <c r="BU82" s="254">
        <f t="shared" si="66"/>
        <v>0</v>
      </c>
      <c r="BV82" s="254">
        <f t="shared" si="66"/>
        <v>0</v>
      </c>
      <c r="BW82" s="254">
        <f t="shared" si="66"/>
        <v>0</v>
      </c>
      <c r="BX82" s="254">
        <f t="shared" si="66"/>
        <v>0</v>
      </c>
      <c r="BY82" s="254">
        <f t="shared" si="66"/>
        <v>0</v>
      </c>
      <c r="BZ82" s="254">
        <f t="shared" si="66"/>
        <v>0</v>
      </c>
      <c r="CA82" s="254">
        <f t="shared" si="66"/>
        <v>0</v>
      </c>
      <c r="CB82" s="254">
        <f t="shared" si="66"/>
        <v>0</v>
      </c>
      <c r="CC82" s="254">
        <f t="shared" si="66"/>
        <v>0</v>
      </c>
      <c r="CD82" s="254">
        <f t="shared" si="66"/>
        <v>0</v>
      </c>
      <c r="CE82" s="254">
        <f t="shared" si="66"/>
        <v>0</v>
      </c>
      <c r="CF82" s="254">
        <f t="shared" si="66"/>
        <v>0</v>
      </c>
      <c r="CG82" s="254">
        <f t="shared" si="66"/>
        <v>0</v>
      </c>
      <c r="CH82" s="254">
        <f t="shared" si="66"/>
        <v>0</v>
      </c>
      <c r="CI82" s="254">
        <f t="shared" si="66"/>
        <v>0</v>
      </c>
      <c r="CJ82" s="254">
        <f t="shared" si="66"/>
        <v>0</v>
      </c>
      <c r="CK82" s="254">
        <f t="shared" si="66"/>
        <v>0</v>
      </c>
    </row>
    <row r="83" spans="1:89">
      <c r="A83" s="25" t="s">
        <v>69</v>
      </c>
      <c r="Q83" s="7"/>
      <c r="R83" s="68"/>
      <c r="S83" s="68"/>
      <c r="T83" s="88"/>
      <c r="V83" s="38" t="s">
        <v>1</v>
      </c>
      <c r="X83" s="254">
        <f>SUM(AA83:CK83)</f>
        <v>-8018731.4902812215</v>
      </c>
      <c r="Y83" s="36"/>
      <c r="Z83" s="16"/>
      <c r="AA83" s="254">
        <f t="shared" ref="AA83:BF83" si="67">-SUMIF(FINANCINGA_C_YEAR,AA$16,FINANCINGA_C_TOTALDEBTSERVICE)
+IF(OR(AA16="",AA16&lt;YEAR_PROJECTLENGTH_C),0,-VLOOKUP(AA$16*12,FINANCINGA_C_TABLE,3,FALSE))</f>
        <v>0</v>
      </c>
      <c r="AB83" s="254">
        <f t="shared" si="67"/>
        <v>0</v>
      </c>
      <c r="AC83" s="254">
        <f t="shared" si="67"/>
        <v>-1577498.4044709147</v>
      </c>
      <c r="AD83" s="254">
        <f t="shared" si="67"/>
        <v>-1577498.4044709147</v>
      </c>
      <c r="AE83" s="254">
        <f t="shared" si="67"/>
        <v>-1577498.4044709147</v>
      </c>
      <c r="AF83" s="254">
        <f t="shared" si="67"/>
        <v>-1577498.4044709147</v>
      </c>
      <c r="AG83" s="254">
        <f t="shared" si="67"/>
        <v>-1708737.8723975623</v>
      </c>
      <c r="AH83" s="254">
        <f t="shared" si="67"/>
        <v>0</v>
      </c>
      <c r="AI83" s="254">
        <f t="shared" si="67"/>
        <v>0</v>
      </c>
      <c r="AJ83" s="254">
        <f t="shared" si="67"/>
        <v>0</v>
      </c>
      <c r="AK83" s="254">
        <f t="shared" si="67"/>
        <v>0</v>
      </c>
      <c r="AL83" s="254">
        <f t="shared" si="67"/>
        <v>0</v>
      </c>
      <c r="AM83" s="254">
        <f t="shared" si="67"/>
        <v>0</v>
      </c>
      <c r="AN83" s="254">
        <f t="shared" si="67"/>
        <v>0</v>
      </c>
      <c r="AO83" s="254">
        <f t="shared" si="67"/>
        <v>0</v>
      </c>
      <c r="AP83" s="254">
        <f t="shared" si="67"/>
        <v>0</v>
      </c>
      <c r="AQ83" s="254">
        <f t="shared" si="67"/>
        <v>0</v>
      </c>
      <c r="AR83" s="254">
        <f t="shared" si="67"/>
        <v>0</v>
      </c>
      <c r="AS83" s="254">
        <f t="shared" si="67"/>
        <v>0</v>
      </c>
      <c r="AT83" s="254">
        <f t="shared" si="67"/>
        <v>0</v>
      </c>
      <c r="AU83" s="254">
        <f t="shared" si="67"/>
        <v>0</v>
      </c>
      <c r="AV83" s="254">
        <f t="shared" si="67"/>
        <v>0</v>
      </c>
      <c r="AW83" s="254">
        <f t="shared" si="67"/>
        <v>0</v>
      </c>
      <c r="AX83" s="254">
        <f t="shared" si="67"/>
        <v>0</v>
      </c>
      <c r="AY83" s="254">
        <f t="shared" si="67"/>
        <v>0</v>
      </c>
      <c r="AZ83" s="254">
        <f t="shared" si="67"/>
        <v>0</v>
      </c>
      <c r="BA83" s="254">
        <f t="shared" si="67"/>
        <v>0</v>
      </c>
      <c r="BB83" s="254">
        <f t="shared" si="67"/>
        <v>0</v>
      </c>
      <c r="BC83" s="254">
        <f t="shared" si="67"/>
        <v>0</v>
      </c>
      <c r="BD83" s="254">
        <f t="shared" si="67"/>
        <v>0</v>
      </c>
      <c r="BE83" s="254">
        <f t="shared" si="67"/>
        <v>0</v>
      </c>
      <c r="BF83" s="254">
        <f t="shared" si="67"/>
        <v>0</v>
      </c>
      <c r="BG83" s="254">
        <f t="shared" ref="BG83:CK83" si="68">-SUMIF(FINANCINGA_C_YEAR,BG$16,FINANCINGA_C_TOTALDEBTSERVICE)
+IF(OR(BG16="",BG16&lt;YEAR_PROJECTLENGTH_C),0,-VLOOKUP(BG$16*12,FINANCINGA_C_TABLE,3,FALSE))</f>
        <v>0</v>
      </c>
      <c r="BH83" s="254">
        <f t="shared" si="68"/>
        <v>0</v>
      </c>
      <c r="BI83" s="254">
        <f t="shared" si="68"/>
        <v>0</v>
      </c>
      <c r="BJ83" s="254">
        <f t="shared" si="68"/>
        <v>0</v>
      </c>
      <c r="BK83" s="254">
        <f t="shared" si="68"/>
        <v>0</v>
      </c>
      <c r="BL83" s="254">
        <f t="shared" si="68"/>
        <v>0</v>
      </c>
      <c r="BM83" s="254">
        <f t="shared" si="68"/>
        <v>0</v>
      </c>
      <c r="BN83" s="254">
        <f t="shared" si="68"/>
        <v>0</v>
      </c>
      <c r="BO83" s="254">
        <f t="shared" si="68"/>
        <v>0</v>
      </c>
      <c r="BP83" s="254">
        <f t="shared" si="68"/>
        <v>0</v>
      </c>
      <c r="BQ83" s="254">
        <f t="shared" si="68"/>
        <v>0</v>
      </c>
      <c r="BR83" s="254">
        <f t="shared" si="68"/>
        <v>0</v>
      </c>
      <c r="BS83" s="254">
        <f t="shared" si="68"/>
        <v>0</v>
      </c>
      <c r="BT83" s="254">
        <f t="shared" si="68"/>
        <v>0</v>
      </c>
      <c r="BU83" s="254">
        <f t="shared" si="68"/>
        <v>0</v>
      </c>
      <c r="BV83" s="254">
        <f t="shared" si="68"/>
        <v>0</v>
      </c>
      <c r="BW83" s="254">
        <f t="shared" si="68"/>
        <v>0</v>
      </c>
      <c r="BX83" s="254">
        <f t="shared" si="68"/>
        <v>0</v>
      </c>
      <c r="BY83" s="254">
        <f t="shared" si="68"/>
        <v>0</v>
      </c>
      <c r="BZ83" s="254">
        <f t="shared" si="68"/>
        <v>0</v>
      </c>
      <c r="CA83" s="254">
        <f t="shared" si="68"/>
        <v>0</v>
      </c>
      <c r="CB83" s="254">
        <f t="shared" si="68"/>
        <v>0</v>
      </c>
      <c r="CC83" s="254">
        <f t="shared" si="68"/>
        <v>0</v>
      </c>
      <c r="CD83" s="254">
        <f t="shared" si="68"/>
        <v>0</v>
      </c>
      <c r="CE83" s="254">
        <f t="shared" si="68"/>
        <v>0</v>
      </c>
      <c r="CF83" s="254">
        <f t="shared" si="68"/>
        <v>0</v>
      </c>
      <c r="CG83" s="254">
        <f t="shared" si="68"/>
        <v>0</v>
      </c>
      <c r="CH83" s="254">
        <f t="shared" si="68"/>
        <v>0</v>
      </c>
      <c r="CI83" s="254">
        <f t="shared" si="68"/>
        <v>0</v>
      </c>
      <c r="CJ83" s="254">
        <f t="shared" si="68"/>
        <v>0</v>
      </c>
      <c r="CK83" s="254">
        <f t="shared" si="68"/>
        <v>0</v>
      </c>
    </row>
    <row r="84" spans="1:89">
      <c r="A84" s="12" t="s">
        <v>82</v>
      </c>
      <c r="Q84" s="7"/>
      <c r="R84" s="68"/>
      <c r="S84" s="68"/>
      <c r="T84" s="88"/>
      <c r="X84" s="60"/>
      <c r="Y84" s="36"/>
      <c r="Z84" s="16"/>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row>
    <row r="85" spans="1:89">
      <c r="A85" s="25" t="s">
        <v>86</v>
      </c>
      <c r="Q85" s="7"/>
      <c r="R85" s="68"/>
      <c r="S85" s="68"/>
      <c r="T85" s="88"/>
      <c r="V85" s="38" t="s">
        <v>1</v>
      </c>
      <c r="X85" s="254">
        <f>SUM(AA85:CK85)</f>
        <v>0</v>
      </c>
      <c r="Y85" s="36"/>
      <c r="Z85" s="16"/>
      <c r="AA85" s="254">
        <f t="shared" ref="AA85:BF85" si="69">IF(AA$16=0,FINANCINGB_C_PRINCIPAL,0)</f>
        <v>0</v>
      </c>
      <c r="AB85" s="254">
        <f t="shared" si="69"/>
        <v>0</v>
      </c>
      <c r="AC85" s="254">
        <f t="shared" si="69"/>
        <v>0</v>
      </c>
      <c r="AD85" s="254">
        <f t="shared" si="69"/>
        <v>0</v>
      </c>
      <c r="AE85" s="254">
        <f t="shared" si="69"/>
        <v>0</v>
      </c>
      <c r="AF85" s="254">
        <f t="shared" si="69"/>
        <v>0</v>
      </c>
      <c r="AG85" s="254">
        <f t="shared" si="69"/>
        <v>0</v>
      </c>
      <c r="AH85" s="254">
        <f t="shared" si="69"/>
        <v>0</v>
      </c>
      <c r="AI85" s="254">
        <f t="shared" si="69"/>
        <v>0</v>
      </c>
      <c r="AJ85" s="254">
        <f t="shared" si="69"/>
        <v>0</v>
      </c>
      <c r="AK85" s="254">
        <f t="shared" si="69"/>
        <v>0</v>
      </c>
      <c r="AL85" s="254">
        <f t="shared" si="69"/>
        <v>0</v>
      </c>
      <c r="AM85" s="254">
        <f t="shared" si="69"/>
        <v>0</v>
      </c>
      <c r="AN85" s="254">
        <f t="shared" si="69"/>
        <v>0</v>
      </c>
      <c r="AO85" s="254">
        <f t="shared" si="69"/>
        <v>0</v>
      </c>
      <c r="AP85" s="254">
        <f t="shared" si="69"/>
        <v>0</v>
      </c>
      <c r="AQ85" s="254">
        <f t="shared" si="69"/>
        <v>0</v>
      </c>
      <c r="AR85" s="254">
        <f t="shared" si="69"/>
        <v>0</v>
      </c>
      <c r="AS85" s="254">
        <f t="shared" si="69"/>
        <v>0</v>
      </c>
      <c r="AT85" s="254">
        <f t="shared" si="69"/>
        <v>0</v>
      </c>
      <c r="AU85" s="254">
        <f t="shared" si="69"/>
        <v>0</v>
      </c>
      <c r="AV85" s="254">
        <f t="shared" si="69"/>
        <v>0</v>
      </c>
      <c r="AW85" s="254">
        <f t="shared" si="69"/>
        <v>0</v>
      </c>
      <c r="AX85" s="254">
        <f t="shared" si="69"/>
        <v>0</v>
      </c>
      <c r="AY85" s="254">
        <f t="shared" si="69"/>
        <v>0</v>
      </c>
      <c r="AZ85" s="254">
        <f t="shared" si="69"/>
        <v>0</v>
      </c>
      <c r="BA85" s="254">
        <f t="shared" si="69"/>
        <v>0</v>
      </c>
      <c r="BB85" s="254">
        <f t="shared" si="69"/>
        <v>0</v>
      </c>
      <c r="BC85" s="254">
        <f t="shared" si="69"/>
        <v>0</v>
      </c>
      <c r="BD85" s="254">
        <f t="shared" si="69"/>
        <v>0</v>
      </c>
      <c r="BE85" s="254">
        <f t="shared" si="69"/>
        <v>0</v>
      </c>
      <c r="BF85" s="254">
        <f t="shared" si="69"/>
        <v>0</v>
      </c>
      <c r="BG85" s="254">
        <f t="shared" ref="BG85:CK85" si="70">IF(BG$16=0,FINANCINGB_C_PRINCIPAL,0)</f>
        <v>0</v>
      </c>
      <c r="BH85" s="254">
        <f t="shared" si="70"/>
        <v>0</v>
      </c>
      <c r="BI85" s="254">
        <f t="shared" si="70"/>
        <v>0</v>
      </c>
      <c r="BJ85" s="254">
        <f t="shared" si="70"/>
        <v>0</v>
      </c>
      <c r="BK85" s="254">
        <f t="shared" si="70"/>
        <v>0</v>
      </c>
      <c r="BL85" s="254">
        <f t="shared" si="70"/>
        <v>0</v>
      </c>
      <c r="BM85" s="254">
        <f t="shared" si="70"/>
        <v>0</v>
      </c>
      <c r="BN85" s="254">
        <f t="shared" si="70"/>
        <v>0</v>
      </c>
      <c r="BO85" s="254">
        <f t="shared" si="70"/>
        <v>0</v>
      </c>
      <c r="BP85" s="254">
        <f t="shared" si="70"/>
        <v>0</v>
      </c>
      <c r="BQ85" s="254">
        <f t="shared" si="70"/>
        <v>0</v>
      </c>
      <c r="BR85" s="254">
        <f t="shared" si="70"/>
        <v>0</v>
      </c>
      <c r="BS85" s="254">
        <f t="shared" si="70"/>
        <v>0</v>
      </c>
      <c r="BT85" s="254">
        <f t="shared" si="70"/>
        <v>0</v>
      </c>
      <c r="BU85" s="254">
        <f t="shared" si="70"/>
        <v>0</v>
      </c>
      <c r="BV85" s="254">
        <f t="shared" si="70"/>
        <v>0</v>
      </c>
      <c r="BW85" s="254">
        <f t="shared" si="70"/>
        <v>0</v>
      </c>
      <c r="BX85" s="254">
        <f t="shared" si="70"/>
        <v>0</v>
      </c>
      <c r="BY85" s="254">
        <f t="shared" si="70"/>
        <v>0</v>
      </c>
      <c r="BZ85" s="254">
        <f t="shared" si="70"/>
        <v>0</v>
      </c>
      <c r="CA85" s="254">
        <f t="shared" si="70"/>
        <v>0</v>
      </c>
      <c r="CB85" s="254">
        <f t="shared" si="70"/>
        <v>0</v>
      </c>
      <c r="CC85" s="254">
        <f t="shared" si="70"/>
        <v>0</v>
      </c>
      <c r="CD85" s="254">
        <f t="shared" si="70"/>
        <v>0</v>
      </c>
      <c r="CE85" s="254">
        <f t="shared" si="70"/>
        <v>0</v>
      </c>
      <c r="CF85" s="254">
        <f t="shared" si="70"/>
        <v>0</v>
      </c>
      <c r="CG85" s="254">
        <f t="shared" si="70"/>
        <v>0</v>
      </c>
      <c r="CH85" s="254">
        <f t="shared" si="70"/>
        <v>0</v>
      </c>
      <c r="CI85" s="254">
        <f t="shared" si="70"/>
        <v>0</v>
      </c>
      <c r="CJ85" s="254">
        <f t="shared" si="70"/>
        <v>0</v>
      </c>
      <c r="CK85" s="254">
        <f t="shared" si="70"/>
        <v>0</v>
      </c>
    </row>
    <row r="86" spans="1:89">
      <c r="A86" s="25" t="s">
        <v>69</v>
      </c>
      <c r="Q86" s="7"/>
      <c r="R86" s="68"/>
      <c r="S86" s="68"/>
      <c r="T86" s="88"/>
      <c r="V86" s="38" t="s">
        <v>1</v>
      </c>
      <c r="X86" s="254">
        <f>SUM(AA86:CK86)</f>
        <v>0</v>
      </c>
      <c r="Y86" s="36"/>
      <c r="Z86" s="16"/>
      <c r="AA86" s="254">
        <f t="shared" ref="AA86:BF86" si="71">-SUMIF(FINANCINGB_C_YEAR,AA$16,FINANCINGB_C_TOTALDEBTSERVICE)
+IF(OR(AA20="",AA20&lt;YEAR_PROJECTLENGTH_C),0,VLOOKUP(AA$16*12,FINANCINGA_C_TABLE,3,FALSE))</f>
        <v>0</v>
      </c>
      <c r="AB86" s="254">
        <f t="shared" si="71"/>
        <v>0</v>
      </c>
      <c r="AC86" s="254">
        <f t="shared" si="71"/>
        <v>0</v>
      </c>
      <c r="AD86" s="254">
        <f t="shared" si="71"/>
        <v>0</v>
      </c>
      <c r="AE86" s="254">
        <f t="shared" si="71"/>
        <v>0</v>
      </c>
      <c r="AF86" s="254">
        <f t="shared" si="71"/>
        <v>0</v>
      </c>
      <c r="AG86" s="254">
        <f t="shared" si="71"/>
        <v>0</v>
      </c>
      <c r="AH86" s="254">
        <f t="shared" si="71"/>
        <v>0</v>
      </c>
      <c r="AI86" s="254">
        <f t="shared" si="71"/>
        <v>0</v>
      </c>
      <c r="AJ86" s="254">
        <f t="shared" si="71"/>
        <v>0</v>
      </c>
      <c r="AK86" s="254">
        <f t="shared" si="71"/>
        <v>0</v>
      </c>
      <c r="AL86" s="254">
        <f t="shared" si="71"/>
        <v>0</v>
      </c>
      <c r="AM86" s="254">
        <f t="shared" si="71"/>
        <v>0</v>
      </c>
      <c r="AN86" s="254">
        <f t="shared" si="71"/>
        <v>0</v>
      </c>
      <c r="AO86" s="254">
        <f t="shared" si="71"/>
        <v>0</v>
      </c>
      <c r="AP86" s="254">
        <f t="shared" si="71"/>
        <v>0</v>
      </c>
      <c r="AQ86" s="254">
        <f t="shared" si="71"/>
        <v>0</v>
      </c>
      <c r="AR86" s="254">
        <f t="shared" si="71"/>
        <v>0</v>
      </c>
      <c r="AS86" s="254">
        <f t="shared" si="71"/>
        <v>0</v>
      </c>
      <c r="AT86" s="254">
        <f t="shared" si="71"/>
        <v>0</v>
      </c>
      <c r="AU86" s="254">
        <f t="shared" si="71"/>
        <v>0</v>
      </c>
      <c r="AV86" s="254">
        <f t="shared" si="71"/>
        <v>0</v>
      </c>
      <c r="AW86" s="254">
        <f t="shared" si="71"/>
        <v>0</v>
      </c>
      <c r="AX86" s="254">
        <f t="shared" si="71"/>
        <v>0</v>
      </c>
      <c r="AY86" s="254">
        <f t="shared" si="71"/>
        <v>0</v>
      </c>
      <c r="AZ86" s="254">
        <f t="shared" si="71"/>
        <v>0</v>
      </c>
      <c r="BA86" s="254">
        <f t="shared" si="71"/>
        <v>0</v>
      </c>
      <c r="BB86" s="254">
        <f t="shared" si="71"/>
        <v>0</v>
      </c>
      <c r="BC86" s="254">
        <f t="shared" si="71"/>
        <v>0</v>
      </c>
      <c r="BD86" s="254">
        <f t="shared" si="71"/>
        <v>0</v>
      </c>
      <c r="BE86" s="254">
        <f t="shared" si="71"/>
        <v>0</v>
      </c>
      <c r="BF86" s="254">
        <f t="shared" si="71"/>
        <v>0</v>
      </c>
      <c r="BG86" s="254">
        <f t="shared" ref="BG86:CK86" si="72">-SUMIF(FINANCINGB_C_YEAR,BG$16,FINANCINGB_C_TOTALDEBTSERVICE)
+IF(OR(BG20="",BG20&lt;YEAR_PROJECTLENGTH_C),0,VLOOKUP(BG$16*12,FINANCINGA_C_TABLE,3,FALSE))</f>
        <v>0</v>
      </c>
      <c r="BH86" s="254">
        <f t="shared" si="72"/>
        <v>0</v>
      </c>
      <c r="BI86" s="254">
        <f t="shared" si="72"/>
        <v>0</v>
      </c>
      <c r="BJ86" s="254">
        <f t="shared" si="72"/>
        <v>0</v>
      </c>
      <c r="BK86" s="254">
        <f t="shared" si="72"/>
        <v>0</v>
      </c>
      <c r="BL86" s="254">
        <f t="shared" si="72"/>
        <v>0</v>
      </c>
      <c r="BM86" s="254">
        <f t="shared" si="72"/>
        <v>0</v>
      </c>
      <c r="BN86" s="254">
        <f t="shared" si="72"/>
        <v>0</v>
      </c>
      <c r="BO86" s="254">
        <f t="shared" si="72"/>
        <v>0</v>
      </c>
      <c r="BP86" s="254">
        <f t="shared" si="72"/>
        <v>0</v>
      </c>
      <c r="BQ86" s="254">
        <f t="shared" si="72"/>
        <v>0</v>
      </c>
      <c r="BR86" s="254">
        <f t="shared" si="72"/>
        <v>0</v>
      </c>
      <c r="BS86" s="254">
        <f t="shared" si="72"/>
        <v>0</v>
      </c>
      <c r="BT86" s="254">
        <f t="shared" si="72"/>
        <v>0</v>
      </c>
      <c r="BU86" s="254">
        <f t="shared" si="72"/>
        <v>0</v>
      </c>
      <c r="BV86" s="254">
        <f t="shared" si="72"/>
        <v>0</v>
      </c>
      <c r="BW86" s="254">
        <f t="shared" si="72"/>
        <v>0</v>
      </c>
      <c r="BX86" s="254">
        <f t="shared" si="72"/>
        <v>0</v>
      </c>
      <c r="BY86" s="254">
        <f t="shared" si="72"/>
        <v>0</v>
      </c>
      <c r="BZ86" s="254">
        <f t="shared" si="72"/>
        <v>0</v>
      </c>
      <c r="CA86" s="254">
        <f t="shared" si="72"/>
        <v>0</v>
      </c>
      <c r="CB86" s="254">
        <f t="shared" si="72"/>
        <v>0</v>
      </c>
      <c r="CC86" s="254">
        <f t="shared" si="72"/>
        <v>0</v>
      </c>
      <c r="CD86" s="254">
        <f t="shared" si="72"/>
        <v>0</v>
      </c>
      <c r="CE86" s="254">
        <f t="shared" si="72"/>
        <v>0</v>
      </c>
      <c r="CF86" s="254">
        <f t="shared" si="72"/>
        <v>0</v>
      </c>
      <c r="CG86" s="254">
        <f t="shared" si="72"/>
        <v>0</v>
      </c>
      <c r="CH86" s="254">
        <f t="shared" si="72"/>
        <v>0</v>
      </c>
      <c r="CI86" s="254">
        <f t="shared" si="72"/>
        <v>0</v>
      </c>
      <c r="CJ86" s="254">
        <f t="shared" si="72"/>
        <v>0</v>
      </c>
      <c r="CK86" s="254">
        <f t="shared" si="72"/>
        <v>0</v>
      </c>
    </row>
    <row r="87" spans="1:89" ht="5.25" customHeight="1">
      <c r="Q87" s="7"/>
      <c r="R87" s="68"/>
      <c r="S87" s="68"/>
      <c r="T87" s="88">
        <v>26</v>
      </c>
      <c r="V87" s="38"/>
      <c r="W87" s="33"/>
      <c r="X87" s="60"/>
      <c r="Z87" s="14"/>
    </row>
    <row r="88" spans="1:89" s="29" customFormat="1">
      <c r="A88" s="12" t="s">
        <v>106</v>
      </c>
      <c r="R88" s="66"/>
      <c r="S88" s="66"/>
      <c r="T88" s="88">
        <v>45</v>
      </c>
      <c r="V88" s="108" t="s">
        <v>1</v>
      </c>
      <c r="W88" s="6"/>
      <c r="X88" s="255">
        <f>SUM(AA88:CK88)</f>
        <v>-518731.4918074715</v>
      </c>
      <c r="Z88" s="14"/>
      <c r="AA88" s="258">
        <f>SUM(AA82:AA86)</f>
        <v>0</v>
      </c>
      <c r="AB88" s="258">
        <f t="shared" ref="AB88:BG88" si="73">SUM(AB82:AB86)</f>
        <v>7499999.9984737504</v>
      </c>
      <c r="AC88" s="258">
        <f t="shared" si="73"/>
        <v>-1577498.4044709147</v>
      </c>
      <c r="AD88" s="258">
        <f t="shared" si="73"/>
        <v>-1577498.4044709147</v>
      </c>
      <c r="AE88" s="258">
        <f t="shared" si="73"/>
        <v>-1577498.4044709147</v>
      </c>
      <c r="AF88" s="258">
        <f t="shared" si="73"/>
        <v>-1577498.4044709147</v>
      </c>
      <c r="AG88" s="258">
        <f t="shared" si="73"/>
        <v>-1708737.8723975623</v>
      </c>
      <c r="AH88" s="258">
        <f t="shared" si="73"/>
        <v>0</v>
      </c>
      <c r="AI88" s="258">
        <f t="shared" si="73"/>
        <v>0</v>
      </c>
      <c r="AJ88" s="258">
        <f t="shared" si="73"/>
        <v>0</v>
      </c>
      <c r="AK88" s="258">
        <f t="shared" si="73"/>
        <v>0</v>
      </c>
      <c r="AL88" s="258">
        <f t="shared" si="73"/>
        <v>0</v>
      </c>
      <c r="AM88" s="258">
        <f t="shared" si="73"/>
        <v>0</v>
      </c>
      <c r="AN88" s="258">
        <f t="shared" si="73"/>
        <v>0</v>
      </c>
      <c r="AO88" s="258">
        <f t="shared" si="73"/>
        <v>0</v>
      </c>
      <c r="AP88" s="258">
        <f t="shared" si="73"/>
        <v>0</v>
      </c>
      <c r="AQ88" s="258">
        <f t="shared" si="73"/>
        <v>0</v>
      </c>
      <c r="AR88" s="258">
        <f t="shared" si="73"/>
        <v>0</v>
      </c>
      <c r="AS88" s="258">
        <f t="shared" si="73"/>
        <v>0</v>
      </c>
      <c r="AT88" s="258">
        <f t="shared" si="73"/>
        <v>0</v>
      </c>
      <c r="AU88" s="258">
        <f t="shared" si="73"/>
        <v>0</v>
      </c>
      <c r="AV88" s="258">
        <f t="shared" si="73"/>
        <v>0</v>
      </c>
      <c r="AW88" s="258">
        <f t="shared" si="73"/>
        <v>0</v>
      </c>
      <c r="AX88" s="258">
        <f t="shared" si="73"/>
        <v>0</v>
      </c>
      <c r="AY88" s="258">
        <f t="shared" si="73"/>
        <v>0</v>
      </c>
      <c r="AZ88" s="258">
        <f t="shared" si="73"/>
        <v>0</v>
      </c>
      <c r="BA88" s="258">
        <f t="shared" si="73"/>
        <v>0</v>
      </c>
      <c r="BB88" s="258">
        <f t="shared" si="73"/>
        <v>0</v>
      </c>
      <c r="BC88" s="258">
        <f t="shared" si="73"/>
        <v>0</v>
      </c>
      <c r="BD88" s="258">
        <f t="shared" si="73"/>
        <v>0</v>
      </c>
      <c r="BE88" s="258">
        <f t="shared" si="73"/>
        <v>0</v>
      </c>
      <c r="BF88" s="258">
        <f t="shared" si="73"/>
        <v>0</v>
      </c>
      <c r="BG88" s="258">
        <f t="shared" si="73"/>
        <v>0</v>
      </c>
      <c r="BH88" s="258">
        <f t="shared" ref="BH88:CK88" si="74">SUM(BH82:BH86)</f>
        <v>0</v>
      </c>
      <c r="BI88" s="258">
        <f t="shared" si="74"/>
        <v>0</v>
      </c>
      <c r="BJ88" s="258">
        <f t="shared" si="74"/>
        <v>0</v>
      </c>
      <c r="BK88" s="258">
        <f t="shared" si="74"/>
        <v>0</v>
      </c>
      <c r="BL88" s="258">
        <f t="shared" si="74"/>
        <v>0</v>
      </c>
      <c r="BM88" s="258">
        <f t="shared" si="74"/>
        <v>0</v>
      </c>
      <c r="BN88" s="258">
        <f t="shared" si="74"/>
        <v>0</v>
      </c>
      <c r="BO88" s="258">
        <f t="shared" si="74"/>
        <v>0</v>
      </c>
      <c r="BP88" s="258">
        <f t="shared" si="74"/>
        <v>0</v>
      </c>
      <c r="BQ88" s="258">
        <f t="shared" si="74"/>
        <v>0</v>
      </c>
      <c r="BR88" s="258">
        <f t="shared" si="74"/>
        <v>0</v>
      </c>
      <c r="BS88" s="258">
        <f t="shared" si="74"/>
        <v>0</v>
      </c>
      <c r="BT88" s="258">
        <f t="shared" si="74"/>
        <v>0</v>
      </c>
      <c r="BU88" s="258">
        <f t="shared" si="74"/>
        <v>0</v>
      </c>
      <c r="BV88" s="258">
        <f t="shared" si="74"/>
        <v>0</v>
      </c>
      <c r="BW88" s="258">
        <f t="shared" si="74"/>
        <v>0</v>
      </c>
      <c r="BX88" s="258">
        <f t="shared" si="74"/>
        <v>0</v>
      </c>
      <c r="BY88" s="258">
        <f t="shared" si="74"/>
        <v>0</v>
      </c>
      <c r="BZ88" s="258">
        <f t="shared" si="74"/>
        <v>0</v>
      </c>
      <c r="CA88" s="258">
        <f t="shared" si="74"/>
        <v>0</v>
      </c>
      <c r="CB88" s="258">
        <f t="shared" si="74"/>
        <v>0</v>
      </c>
      <c r="CC88" s="258">
        <f t="shared" si="74"/>
        <v>0</v>
      </c>
      <c r="CD88" s="258">
        <f t="shared" si="74"/>
        <v>0</v>
      </c>
      <c r="CE88" s="258">
        <f t="shared" si="74"/>
        <v>0</v>
      </c>
      <c r="CF88" s="258">
        <f t="shared" si="74"/>
        <v>0</v>
      </c>
      <c r="CG88" s="258">
        <f t="shared" si="74"/>
        <v>0</v>
      </c>
      <c r="CH88" s="258">
        <f t="shared" si="74"/>
        <v>0</v>
      </c>
      <c r="CI88" s="258">
        <f t="shared" si="74"/>
        <v>0</v>
      </c>
      <c r="CJ88" s="258">
        <f t="shared" si="74"/>
        <v>0</v>
      </c>
      <c r="CK88" s="258">
        <f t="shared" si="74"/>
        <v>0</v>
      </c>
    </row>
    <row r="89" spans="1:89" ht="5.25" customHeight="1">
      <c r="Q89" s="7"/>
      <c r="R89" s="68"/>
      <c r="S89" s="68"/>
      <c r="T89" s="88">
        <v>26</v>
      </c>
      <c r="V89" s="38"/>
      <c r="W89" s="33"/>
      <c r="X89" s="60"/>
      <c r="Z89" s="14"/>
    </row>
    <row r="90" spans="1:89">
      <c r="A90" s="260" t="s">
        <v>84</v>
      </c>
      <c r="B90" s="29"/>
      <c r="C90" s="29"/>
      <c r="D90" s="29"/>
      <c r="E90" s="29"/>
      <c r="F90" s="29"/>
      <c r="G90" s="29"/>
      <c r="H90" s="29"/>
      <c r="I90" s="29"/>
      <c r="J90" s="29"/>
      <c r="K90" s="29"/>
      <c r="L90" s="29"/>
      <c r="M90" s="29"/>
      <c r="N90" s="29"/>
      <c r="O90" s="29"/>
      <c r="P90" s="29"/>
      <c r="R90" s="66"/>
      <c r="S90" s="66"/>
      <c r="T90" s="88">
        <v>47</v>
      </c>
      <c r="U90" s="29"/>
      <c r="V90" s="108" t="s">
        <v>1</v>
      </c>
      <c r="W90" s="33"/>
      <c r="X90" s="255">
        <f>SUM(AA90:CK90)</f>
        <v>2728589.7034197929</v>
      </c>
      <c r="Y90" s="27"/>
      <c r="Z90" s="17"/>
      <c r="AA90" s="255">
        <f>AA78+AA88</f>
        <v>0</v>
      </c>
      <c r="AB90" s="255">
        <f t="shared" ref="AB90:BG90" si="75">AB78+AB88</f>
        <v>-2489999.9994912501</v>
      </c>
      <c r="AC90" s="255">
        <f t="shared" si="75"/>
        <v>952253.78737050272</v>
      </c>
      <c r="AD90" s="255">
        <f t="shared" si="75"/>
        <v>1010029.9684129052</v>
      </c>
      <c r="AE90" s="255">
        <f t="shared" si="75"/>
        <v>1068876.5434198261</v>
      </c>
      <c r="AF90" s="255">
        <f t="shared" si="75"/>
        <v>1128812.3493549337</v>
      </c>
      <c r="AG90" s="255">
        <f t="shared" si="75"/>
        <v>1058617.05435287</v>
      </c>
      <c r="AH90" s="255">
        <f t="shared" si="75"/>
        <v>0</v>
      </c>
      <c r="AI90" s="255">
        <f t="shared" si="75"/>
        <v>0</v>
      </c>
      <c r="AJ90" s="255">
        <f t="shared" si="75"/>
        <v>0</v>
      </c>
      <c r="AK90" s="255">
        <f t="shared" si="75"/>
        <v>0</v>
      </c>
      <c r="AL90" s="255">
        <f t="shared" si="75"/>
        <v>0</v>
      </c>
      <c r="AM90" s="255">
        <f t="shared" si="75"/>
        <v>0</v>
      </c>
      <c r="AN90" s="255">
        <f t="shared" si="75"/>
        <v>0</v>
      </c>
      <c r="AO90" s="255">
        <f t="shared" si="75"/>
        <v>0</v>
      </c>
      <c r="AP90" s="255">
        <f t="shared" si="75"/>
        <v>0</v>
      </c>
      <c r="AQ90" s="255">
        <f t="shared" si="75"/>
        <v>0</v>
      </c>
      <c r="AR90" s="255">
        <f t="shared" si="75"/>
        <v>0</v>
      </c>
      <c r="AS90" s="255">
        <f t="shared" si="75"/>
        <v>0</v>
      </c>
      <c r="AT90" s="255">
        <f t="shared" si="75"/>
        <v>0</v>
      </c>
      <c r="AU90" s="255">
        <f t="shared" si="75"/>
        <v>0</v>
      </c>
      <c r="AV90" s="255">
        <f t="shared" si="75"/>
        <v>5.2386894822120667E-9</v>
      </c>
      <c r="AW90" s="255">
        <f t="shared" si="75"/>
        <v>0</v>
      </c>
      <c r="AX90" s="255">
        <f t="shared" si="75"/>
        <v>0</v>
      </c>
      <c r="AY90" s="255">
        <f t="shared" si="75"/>
        <v>0</v>
      </c>
      <c r="AZ90" s="255">
        <f t="shared" si="75"/>
        <v>0</v>
      </c>
      <c r="BA90" s="255">
        <f t="shared" si="75"/>
        <v>0</v>
      </c>
      <c r="BB90" s="255">
        <f t="shared" si="75"/>
        <v>0</v>
      </c>
      <c r="BC90" s="255">
        <f t="shared" si="75"/>
        <v>0</v>
      </c>
      <c r="BD90" s="255">
        <f t="shared" si="75"/>
        <v>0</v>
      </c>
      <c r="BE90" s="255">
        <f t="shared" si="75"/>
        <v>0</v>
      </c>
      <c r="BF90" s="255">
        <f t="shared" si="75"/>
        <v>0</v>
      </c>
      <c r="BG90" s="255">
        <f t="shared" si="75"/>
        <v>0</v>
      </c>
      <c r="BH90" s="255">
        <f t="shared" ref="BH90:CK90" si="76">BH78+BH88</f>
        <v>0</v>
      </c>
      <c r="BI90" s="255">
        <f t="shared" si="76"/>
        <v>0</v>
      </c>
      <c r="BJ90" s="255">
        <f t="shared" si="76"/>
        <v>0</v>
      </c>
      <c r="BK90" s="255">
        <f t="shared" si="76"/>
        <v>0</v>
      </c>
      <c r="BL90" s="255">
        <f t="shared" si="76"/>
        <v>0</v>
      </c>
      <c r="BM90" s="255">
        <f t="shared" si="76"/>
        <v>0</v>
      </c>
      <c r="BN90" s="255">
        <f t="shared" si="76"/>
        <v>0</v>
      </c>
      <c r="BO90" s="255">
        <f t="shared" si="76"/>
        <v>0</v>
      </c>
      <c r="BP90" s="255">
        <f t="shared" si="76"/>
        <v>0</v>
      </c>
      <c r="BQ90" s="255">
        <f t="shared" si="76"/>
        <v>0</v>
      </c>
      <c r="BR90" s="255">
        <f t="shared" si="76"/>
        <v>0</v>
      </c>
      <c r="BS90" s="255">
        <f t="shared" si="76"/>
        <v>0</v>
      </c>
      <c r="BT90" s="255">
        <f t="shared" si="76"/>
        <v>0</v>
      </c>
      <c r="BU90" s="255">
        <f t="shared" si="76"/>
        <v>0</v>
      </c>
      <c r="BV90" s="255">
        <f t="shared" si="76"/>
        <v>0</v>
      </c>
      <c r="BW90" s="255">
        <f t="shared" si="76"/>
        <v>0</v>
      </c>
      <c r="BX90" s="255">
        <f t="shared" si="76"/>
        <v>0</v>
      </c>
      <c r="BY90" s="255">
        <f t="shared" si="76"/>
        <v>0</v>
      </c>
      <c r="BZ90" s="255">
        <f t="shared" si="76"/>
        <v>0</v>
      </c>
      <c r="CA90" s="255">
        <f t="shared" si="76"/>
        <v>0</v>
      </c>
      <c r="CB90" s="255">
        <f t="shared" si="76"/>
        <v>0</v>
      </c>
      <c r="CC90" s="255">
        <f t="shared" si="76"/>
        <v>0</v>
      </c>
      <c r="CD90" s="255">
        <f t="shared" si="76"/>
        <v>0</v>
      </c>
      <c r="CE90" s="255">
        <f t="shared" si="76"/>
        <v>0</v>
      </c>
      <c r="CF90" s="255">
        <f t="shared" si="76"/>
        <v>0</v>
      </c>
      <c r="CG90" s="255">
        <f t="shared" si="76"/>
        <v>0</v>
      </c>
      <c r="CH90" s="255">
        <f t="shared" si="76"/>
        <v>0</v>
      </c>
      <c r="CI90" s="255">
        <f t="shared" si="76"/>
        <v>0</v>
      </c>
      <c r="CJ90" s="255">
        <f t="shared" si="76"/>
        <v>0</v>
      </c>
      <c r="CK90" s="255">
        <f t="shared" si="76"/>
        <v>0</v>
      </c>
    </row>
    <row r="91" spans="1:89" ht="5.25" customHeight="1">
      <c r="Q91" s="7"/>
      <c r="R91" s="68"/>
      <c r="S91" s="68"/>
      <c r="T91" s="88">
        <v>26</v>
      </c>
      <c r="V91" s="38"/>
      <c r="W91" s="33"/>
      <c r="X91" s="60"/>
      <c r="Z91" s="14"/>
    </row>
    <row r="92" spans="1:89" s="29" customFormat="1">
      <c r="A92" s="109" t="s">
        <v>85</v>
      </c>
      <c r="Q92" s="6"/>
      <c r="R92" s="66"/>
      <c r="S92" s="66"/>
      <c r="T92" s="88">
        <v>49</v>
      </c>
      <c r="V92" s="13" t="s">
        <v>1</v>
      </c>
      <c r="W92" s="6"/>
      <c r="X92" s="254">
        <f>SUM(AA92:CK92)</f>
        <v>0</v>
      </c>
      <c r="Z92" s="14"/>
      <c r="AA92" s="254">
        <f>IF(AA$16="",0,
IF(AA$16=0,MIN(-RESERVE_OPENING_C,-AA90),
IF(AA$16=YEAR_PROJECTLENGTH_C,-SUM(Z92:$AA92),
IF(AA$16=1,-Z92-RESERVE_OPENING_C,0))))</f>
        <v>0</v>
      </c>
      <c r="AB92" s="254">
        <f>IF(AB$16="",0,
IF(AB$16=0,MIN(-RESERVE_OPENING_C,-AB90),
IF(AB$16=YEAR_PROJECTLENGTH_C,-SUM(AA92:$AA92),
IF(AB$16=1,-AA92-RESERVE_OPENING_C,0))))</f>
        <v>-10000</v>
      </c>
      <c r="AC92" s="254">
        <f>IF(AC$16="",0,
IF(AC$16=0,MIN(-RESERVE_OPENING_C,-AC90),
IF(AC$16=YEAR_PROJECTLENGTH_C,-SUM($AA92:AB92),
IF(AC$16=1,-AB92-RESERVE_OPENING_C,0))))</f>
        <v>0</v>
      </c>
      <c r="AD92" s="254">
        <f>IF(AD$16="",0,
IF(AD$16=0,MIN(-RESERVE_OPENING_C,-AD90),
IF(AD$16=YEAR_PROJECTLENGTH_C,-SUM($AA92:AC92),
IF(AD$16=1,-AC92-RESERVE_OPENING_C,0))))</f>
        <v>0</v>
      </c>
      <c r="AE92" s="254">
        <f>IF(AE$16="",0,
IF(AE$16=0,MIN(-RESERVE_OPENING_C,-AE90),
IF(AE$16=YEAR_PROJECTLENGTH_C,-SUM($AA92:AD92),
IF(AE$16=1,-AD92-RESERVE_OPENING_C,0))))</f>
        <v>0</v>
      </c>
      <c r="AF92" s="254">
        <f>IF(AF$16="",0,
IF(AF$16=0,MIN(-RESERVE_OPENING_C,-AF90),
IF(AF$16=YEAR_PROJECTLENGTH_C,-SUM($AA92:AE92),
IF(AF$16=1,-AE92-RESERVE_OPENING_C,0))))</f>
        <v>0</v>
      </c>
      <c r="AG92" s="254">
        <f>IF(AG$16="",0,
IF(AG$16=0,MIN(-RESERVE_OPENING_C,-AG90),
IF(AG$16=YEAR_PROJECTLENGTH_C,-SUM($AA92:AF92),
IF(AG$16=1,-AF92-RESERVE_OPENING_C,0))))</f>
        <v>10000</v>
      </c>
      <c r="AH92" s="254">
        <f>IF(AH$16="",0,
IF(AH$16=0,MIN(-RESERVE_OPENING_C,-AH90),
IF(AH$16=YEAR_PROJECTLENGTH_C,-SUM($AA92:AG92),
IF(AH$16=1,-AG92-RESERVE_OPENING_C,0))))</f>
        <v>0</v>
      </c>
      <c r="AI92" s="254">
        <f>IF(AI$16="",0,
IF(AI$16=0,MIN(-RESERVE_OPENING_C,-AI90),
IF(AI$16=YEAR_PROJECTLENGTH_C,-SUM($AA92:AH92),
IF(AI$16=1,-AH92-RESERVE_OPENING_C,0))))</f>
        <v>0</v>
      </c>
      <c r="AJ92" s="254">
        <f>IF(AJ$16="",0,
IF(AJ$16=0,MIN(-RESERVE_OPENING_C,-AJ90),
IF(AJ$16=YEAR_PROJECTLENGTH_C,-SUM($AA92:AI92),
IF(AJ$16=1,-AI92-RESERVE_OPENING_C,0))))</f>
        <v>0</v>
      </c>
      <c r="AK92" s="254">
        <f>IF(AK$16="",0,
IF(AK$16=0,MIN(-RESERVE_OPENING_C,-AK90),
IF(AK$16=YEAR_PROJECTLENGTH_C,-SUM($AA92:AJ92),
IF(AK$16=1,-AJ92-RESERVE_OPENING_C,0))))</f>
        <v>0</v>
      </c>
      <c r="AL92" s="254">
        <f>IF(AL$16="",0,
IF(AL$16=0,MIN(-RESERVE_OPENING_C,-AL90),
IF(AL$16=YEAR_PROJECTLENGTH_C,-SUM($AA92:AK92),
IF(AL$16=1,-AK92-RESERVE_OPENING_C,0))))</f>
        <v>0</v>
      </c>
      <c r="AM92" s="254">
        <f>IF(AM$16="",0,
IF(AM$16=0,MIN(-RESERVE_OPENING_C,-AM90),
IF(AM$16=YEAR_PROJECTLENGTH_C,-SUM($AA92:AL92),
IF(AM$16=1,-AL92-RESERVE_OPENING_C,0))))</f>
        <v>0</v>
      </c>
      <c r="AN92" s="254">
        <f>IF(AN$16="",0,
IF(AN$16=0,MIN(-RESERVE_OPENING_C,-AN90),
IF(AN$16=YEAR_PROJECTLENGTH_C,-SUM($AA92:AM92),
IF(AN$16=1,-AM92-RESERVE_OPENING_C,0))))</f>
        <v>0</v>
      </c>
      <c r="AO92" s="254">
        <f>IF(AO$16="",0,
IF(AO$16=0,MIN(-RESERVE_OPENING_C,-AO90),
IF(AO$16=YEAR_PROJECTLENGTH_C,-SUM($AA92:AN92),
IF(AO$16=1,-AN92-RESERVE_OPENING_C,0))))</f>
        <v>0</v>
      </c>
      <c r="AP92" s="254">
        <f>IF(AP$16="",0,
IF(AP$16=0,MIN(-RESERVE_OPENING_C,-AP90),
IF(AP$16=YEAR_PROJECTLENGTH_C,-SUM($AA92:AO92),
IF(AP$16=1,-AO92-RESERVE_OPENING_C,0))))</f>
        <v>0</v>
      </c>
      <c r="AQ92" s="254">
        <f>IF(AQ$16="",0,
IF(AQ$16=0,MIN(-RESERVE_OPENING_C,-AQ90),
IF(AQ$16=YEAR_PROJECTLENGTH_C,-SUM($AA92:AP92),
IF(AQ$16=1,-AP92-RESERVE_OPENING_C,0))))</f>
        <v>0</v>
      </c>
      <c r="AR92" s="254">
        <f>IF(AR$16="",0,
IF(AR$16=0,MIN(-RESERVE_OPENING_C,-AR90),
IF(AR$16=YEAR_PROJECTLENGTH_C,-SUM($AA92:AQ92),
IF(AR$16=1,-AQ92-RESERVE_OPENING_C,0))))</f>
        <v>0</v>
      </c>
      <c r="AS92" s="254">
        <f>IF(AS$16="",0,
IF(AS$16=0,MIN(-RESERVE_OPENING_C,-AS90),
IF(AS$16=YEAR_PROJECTLENGTH_C,-SUM($AA92:AR92),
IF(AS$16=1,-AR92-RESERVE_OPENING_C,0))))</f>
        <v>0</v>
      </c>
      <c r="AT92" s="254">
        <f>IF(AT$16="",0,
IF(AT$16=0,MIN(-RESERVE_OPENING_C,-AT90),
IF(AT$16=YEAR_PROJECTLENGTH_C,-SUM($AA92:AS92),
IF(AT$16=1,-AS92-RESERVE_OPENING_C,0))))</f>
        <v>0</v>
      </c>
      <c r="AU92" s="254">
        <f>IF(AU$16="",0,
IF(AU$16=0,MIN(-RESERVE_OPENING_C,-AU90),
IF(AU$16=YEAR_PROJECTLENGTH_C,-SUM($AA92:AT92),
IF(AU$16=1,-AT92-RESERVE_OPENING_C,0))))</f>
        <v>0</v>
      </c>
      <c r="AV92" s="254">
        <f>IF(AV$16="",0,
IF(AV$16=0,MIN(-RESERVE_OPENING_C,-AV90),
IF(AV$16=YEAR_PROJECTLENGTH_C,-SUM($AA92:AU92),
IF(AV$16=1,-AU92-RESERVE_OPENING_C,0))))</f>
        <v>0</v>
      </c>
      <c r="AW92" s="254">
        <f>IF(AW$16="",0,
IF(AW$16=0,MIN(-RESERVE_OPENING_C,-AW90),
IF(AW$16=YEAR_PROJECTLENGTH_C,-SUM($AA92:AV92),
IF(AW$16=1,-AV92-RESERVE_OPENING_C,0))))</f>
        <v>0</v>
      </c>
      <c r="AX92" s="254">
        <f>IF(AX$16="",0,
IF(AX$16=0,MIN(-RESERVE_OPENING_C,-AX90),
IF(AX$16=YEAR_PROJECTLENGTH_C,-SUM($AA92:AW92),
IF(AX$16=1,-AW92-RESERVE_OPENING_C,0))))</f>
        <v>0</v>
      </c>
      <c r="AY92" s="254">
        <f>IF(AY$16="",0,
IF(AY$16=0,MIN(-RESERVE_OPENING_C,-AY90),
IF(AY$16=YEAR_PROJECTLENGTH_C,-SUM($AA92:AX92),
IF(AY$16=1,-AX92-RESERVE_OPENING_C,0))))</f>
        <v>0</v>
      </c>
      <c r="AZ92" s="254">
        <f>IF(AZ$16="",0,
IF(AZ$16=0,MIN(-RESERVE_OPENING_C,-AZ90),
IF(AZ$16=YEAR_PROJECTLENGTH_C,-SUM($AA92:AY92),
IF(AZ$16=1,-AY92-RESERVE_OPENING_C,0))))</f>
        <v>0</v>
      </c>
      <c r="BA92" s="254">
        <f>IF(BA$16="",0,
IF(BA$16=0,MIN(-RESERVE_OPENING_C,-BA90),
IF(BA$16=YEAR_PROJECTLENGTH_C,-SUM($AA92:AZ92),
IF(BA$16=1,-AZ92-RESERVE_OPENING_C,0))))</f>
        <v>0</v>
      </c>
      <c r="BB92" s="254">
        <f>IF(BB$16="",0,
IF(BB$16=0,MIN(-RESERVE_OPENING_C,-BB90),
IF(BB$16=YEAR_PROJECTLENGTH_C,-SUM($AA92:BA92),
IF(BB$16=1,-BA92-RESERVE_OPENING_C,0))))</f>
        <v>0</v>
      </c>
      <c r="BC92" s="254">
        <f>IF(BC$16="",0,
IF(BC$16=0,MIN(-RESERVE_OPENING_C,-BC90),
IF(BC$16=YEAR_PROJECTLENGTH_C,-SUM($AA92:BB92),
IF(BC$16=1,-BB92-RESERVE_OPENING_C,0))))</f>
        <v>0</v>
      </c>
      <c r="BD92" s="254">
        <f>IF(BD$16="",0,
IF(BD$16=0,MIN(-RESERVE_OPENING_C,-BD90),
IF(BD$16=YEAR_PROJECTLENGTH_C,-SUM($AA92:BC92),
IF(BD$16=1,-BC92-RESERVE_OPENING_C,0))))</f>
        <v>0</v>
      </c>
      <c r="BE92" s="254">
        <f>IF(BE$16="",0,
IF(BE$16=0,MIN(-RESERVE_OPENING_C,-BE90),
IF(BE$16=YEAR_PROJECTLENGTH_C,-SUM($AA92:BD92),
IF(BE$16=1,-BD92-RESERVE_OPENING_C,0))))</f>
        <v>0</v>
      </c>
      <c r="BF92" s="254">
        <f>IF(BF$16="",0,
IF(BF$16=0,MIN(-RESERVE_OPENING_C,-BF90),
IF(BF$16=YEAR_PROJECTLENGTH_C,-SUM($AA92:BE92),
IF(BF$16=1,-BE92-RESERVE_OPENING_C,0))))</f>
        <v>0</v>
      </c>
      <c r="BG92" s="254">
        <f>IF(BG$16="",0,
IF(BG$16=0,MIN(-RESERVE_OPENING_C,-BG90),
IF(BG$16=YEAR_PROJECTLENGTH_C,-SUM($AA92:BF92),
IF(BG$16=1,-BF92-RESERVE_OPENING_C,0))))</f>
        <v>0</v>
      </c>
      <c r="BH92" s="254">
        <f>IF(BH$16="",0,
IF(BH$16=0,MIN(-RESERVE_OPENING_C,-BH90),
IF(BH$16=YEAR_PROJECTLENGTH_C,-SUM($AA92:BG92),
IF(BH$16=1,-BG92-RESERVE_OPENING_C,0))))</f>
        <v>0</v>
      </c>
      <c r="BI92" s="254">
        <f>IF(BI$16="",0,
IF(BI$16=0,MIN(-RESERVE_OPENING_C,-BI90),
IF(BI$16=YEAR_PROJECTLENGTH_C,-SUM($AA92:BH92),
IF(BI$16=1,-BH92-RESERVE_OPENING_C,0))))</f>
        <v>0</v>
      </c>
      <c r="BJ92" s="254">
        <f>IF(BJ$16="",0,
IF(BJ$16=0,MIN(-RESERVE_OPENING_C,-BJ90),
IF(BJ$16=YEAR_PROJECTLENGTH_C,-SUM($AA92:BI92),
IF(BJ$16=1,-BI92-RESERVE_OPENING_C,0))))</f>
        <v>0</v>
      </c>
      <c r="BK92" s="254">
        <f>IF(BK$16="",0,
IF(BK$16=0,MIN(-RESERVE_OPENING_C,-BK90),
IF(BK$16=YEAR_PROJECTLENGTH_C,-SUM($AA92:BJ92),
IF(BK$16=1,-BJ92-RESERVE_OPENING_C,0))))</f>
        <v>0</v>
      </c>
      <c r="BL92" s="254">
        <f>IF(BL$16="",0,
IF(BL$16=0,MIN(-RESERVE_OPENING_C,-BL90),
IF(BL$16=YEAR_PROJECTLENGTH_C,-SUM($AA92:BK92),
IF(BL$16=1,-BK92-RESERVE_OPENING_C,0))))</f>
        <v>0</v>
      </c>
      <c r="BM92" s="254">
        <f>IF(BM$16="",0,
IF(BM$16=0,MIN(-RESERVE_OPENING_C,-BM90),
IF(BM$16=YEAR_PROJECTLENGTH_C,-SUM($AA92:BL92),
IF(BM$16=1,-BL92-RESERVE_OPENING_C,0))))</f>
        <v>0</v>
      </c>
      <c r="BN92" s="254">
        <f>IF(BN$16="",0,
IF(BN$16=0,MIN(-RESERVE_OPENING_C,-BN90),
IF(BN$16=YEAR_PROJECTLENGTH_C,-SUM($AA92:BM92),
IF(BN$16=1,-BM92-RESERVE_OPENING_C,0))))</f>
        <v>0</v>
      </c>
      <c r="BO92" s="254">
        <f>IF(BO$16="",0,
IF(BO$16=0,MIN(-RESERVE_OPENING_C,-BO90),
IF(BO$16=YEAR_PROJECTLENGTH_C,-SUM($AA92:BN92),
IF(BO$16=1,-BN92-RESERVE_OPENING_C,0))))</f>
        <v>0</v>
      </c>
      <c r="BP92" s="254">
        <f>IF(BP$16="",0,
IF(BP$16=0,MIN(-RESERVE_OPENING_C,-BP90),
IF(BP$16=YEAR_PROJECTLENGTH_C,-SUM($AA92:BO92),
IF(BP$16=1,-BO92-RESERVE_OPENING_C,0))))</f>
        <v>0</v>
      </c>
      <c r="BQ92" s="254">
        <f>IF(BQ$16="",0,
IF(BQ$16=0,MIN(-RESERVE_OPENING_C,-BQ90),
IF(BQ$16=YEAR_PROJECTLENGTH_C,-SUM($AA92:BP92),
IF(BQ$16=1,-BP92-RESERVE_OPENING_C,0))))</f>
        <v>0</v>
      </c>
      <c r="BR92" s="254">
        <f>IF(BR$16="",0,
IF(BR$16=0,MIN(-RESERVE_OPENING_C,-BR90),
IF(BR$16=YEAR_PROJECTLENGTH_C,-SUM($AA92:BQ92),
IF(BR$16=1,-BQ92-RESERVE_OPENING_C,0))))</f>
        <v>0</v>
      </c>
      <c r="BS92" s="254">
        <f>IF(BS$16="",0,
IF(BS$16=0,MIN(-RESERVE_OPENING_C,-BS90),
IF(BS$16=YEAR_PROJECTLENGTH_C,-SUM($AA92:BR92),
IF(BS$16=1,-BR92-RESERVE_OPENING_C,0))))</f>
        <v>0</v>
      </c>
      <c r="BT92" s="254">
        <f>IF(BT$16="",0,
IF(BT$16=0,MIN(-RESERVE_OPENING_C,-BT90),
IF(BT$16=YEAR_PROJECTLENGTH_C,-SUM($AA92:BS92),
IF(BT$16=1,-BS92-RESERVE_OPENING_C,0))))</f>
        <v>0</v>
      </c>
      <c r="BU92" s="254">
        <f>IF(BU$16="",0,
IF(BU$16=0,MIN(-RESERVE_OPENING_C,-BU90),
IF(BU$16=YEAR_PROJECTLENGTH_C,-SUM($AA92:BT92),
IF(BU$16=1,-BT92-RESERVE_OPENING_C,0))))</f>
        <v>0</v>
      </c>
      <c r="BV92" s="254">
        <f>IF(BV$16="",0,
IF(BV$16=0,MIN(-RESERVE_OPENING_C,-BV90),
IF(BV$16=YEAR_PROJECTLENGTH_C,-SUM($AA92:BU92),
IF(BV$16=1,-BU92-RESERVE_OPENING_C,0))))</f>
        <v>0</v>
      </c>
      <c r="BW92" s="254">
        <f>IF(BW$16="",0,
IF(BW$16=0,MIN(-RESERVE_OPENING_C,-BW90),
IF(BW$16=YEAR_PROJECTLENGTH_C,-SUM($AA92:BV92),
IF(BW$16=1,-BV92-RESERVE_OPENING_C,0))))</f>
        <v>0</v>
      </c>
      <c r="BX92" s="254">
        <f>IF(BX$16="",0,
IF(BX$16=0,MIN(-RESERVE_OPENING_C,-BX90),
IF(BX$16=YEAR_PROJECTLENGTH_C,-SUM($AA92:BW92),
IF(BX$16=1,-BW92-RESERVE_OPENING_C,0))))</f>
        <v>0</v>
      </c>
      <c r="BY92" s="254">
        <f>IF(BY$16="",0,
IF(BY$16=0,MIN(-RESERVE_OPENING_C,-BY90),
IF(BY$16=YEAR_PROJECTLENGTH_C,-SUM($AA92:BX92),
IF(BY$16=1,-BX92-RESERVE_OPENING_C,0))))</f>
        <v>0</v>
      </c>
      <c r="BZ92" s="254">
        <f>IF(BZ$16="",0,
IF(BZ$16=0,MIN(-RESERVE_OPENING_C,-BZ90),
IF(BZ$16=YEAR_PROJECTLENGTH_C,-SUM($AA92:BY92),
IF(BZ$16=1,-BY92-RESERVE_OPENING_C,0))))</f>
        <v>0</v>
      </c>
      <c r="CA92" s="254">
        <f>IF(CA$16="",0,
IF(CA$16=0,MIN(-RESERVE_OPENING_C,-CA90),
IF(CA$16=YEAR_PROJECTLENGTH_C,-SUM($AA92:BZ92),
IF(CA$16=1,-BZ92-RESERVE_OPENING_C,0))))</f>
        <v>0</v>
      </c>
      <c r="CB92" s="254">
        <f>IF(CB$16="",0,
IF(CB$16=0,MIN(-RESERVE_OPENING_C,-CB90),
IF(CB$16=YEAR_PROJECTLENGTH_C,-SUM($AA92:CA92),
IF(CB$16=1,-CA92-RESERVE_OPENING_C,0))))</f>
        <v>0</v>
      </c>
      <c r="CC92" s="254">
        <f>IF(CC$16="",0,
IF(CC$16=0,MIN(-RESERVE_OPENING_C,-CC90),
IF(CC$16=YEAR_PROJECTLENGTH_C,-SUM($AA92:CB92),
IF(CC$16=1,-CB92-RESERVE_OPENING_C,0))))</f>
        <v>0</v>
      </c>
      <c r="CD92" s="254">
        <f>IF(CD$16="",0,
IF(CD$16=0,MIN(-RESERVE_OPENING_C,-CD90),
IF(CD$16=YEAR_PROJECTLENGTH_C,-SUM($AA92:CC92),
IF(CD$16=1,-CC92-RESERVE_OPENING_C,0))))</f>
        <v>0</v>
      </c>
      <c r="CE92" s="254">
        <f>IF(CE$16="",0,
IF(CE$16=0,MIN(-RESERVE_OPENING_C,-CE90),
IF(CE$16=YEAR_PROJECTLENGTH_C,-SUM($AA92:CD92),
IF(CE$16=1,-CD92-RESERVE_OPENING_C,0))))</f>
        <v>0</v>
      </c>
      <c r="CF92" s="254">
        <f>IF(CF$16="",0,
IF(CF$16=0,MIN(-RESERVE_OPENING_C,-CF90),
IF(CF$16=YEAR_PROJECTLENGTH_C,-SUM($AA92:CE92),
IF(CF$16=1,-CE92-RESERVE_OPENING_C,0))))</f>
        <v>0</v>
      </c>
      <c r="CG92" s="254">
        <f>IF(CG$16="",0,
IF(CG$16=0,MIN(-RESERVE_OPENING_C,-CG90),
IF(CG$16=YEAR_PROJECTLENGTH_C,-SUM($AA92:CF92),
IF(CG$16=1,-CF92-RESERVE_OPENING_C,0))))</f>
        <v>0</v>
      </c>
      <c r="CH92" s="254">
        <f>IF(CH$16="",0,
IF(CH$16=0,MIN(-RESERVE_OPENING_C,-CH90),
IF(CH$16=YEAR_PROJECTLENGTH_C,-SUM($AA92:CG92),
IF(CH$16=1,-CG92-RESERVE_OPENING_C,0))))</f>
        <v>0</v>
      </c>
      <c r="CI92" s="254">
        <f>IF(CI$16="",0,
IF(CI$16=0,MIN(-RESERVE_OPENING_C,-CI90),
IF(CI$16=YEAR_PROJECTLENGTH_C,-SUM($AA92:CH92),
IF(CI$16=1,-CH92-RESERVE_OPENING_C,0))))</f>
        <v>0</v>
      </c>
      <c r="CJ92" s="254">
        <f>IF(CJ$16="",0,
IF(CJ$16=0,MIN(-RESERVE_OPENING_C,-CJ90),
IF(CJ$16=YEAR_PROJECTLENGTH_C,-SUM($AA92:CI92),
IF(CJ$16=1,-CI92-RESERVE_OPENING_C,0))))</f>
        <v>0</v>
      </c>
      <c r="CK92" s="254">
        <f>IF(CK$16="",0,
IF(CK$16=0,MIN(-RESERVE_OPENING_C,-CK90),
IF(CK$16=YEAR_PROJECTLENGTH_C,-SUM($AA92:CJ92),
IF(CK$16=1,-CJ92-RESERVE_OPENING_C,0))))</f>
        <v>0</v>
      </c>
    </row>
    <row r="93" spans="1:89" ht="5.25" customHeight="1">
      <c r="Q93" s="7"/>
      <c r="R93" s="68"/>
      <c r="S93" s="68"/>
      <c r="T93" s="88">
        <v>26</v>
      </c>
      <c r="V93" s="38"/>
      <c r="W93" s="33"/>
      <c r="X93" s="60"/>
      <c r="Z93" s="14"/>
    </row>
    <row r="94" spans="1:89" s="29" customFormat="1">
      <c r="A94" s="259" t="s">
        <v>66</v>
      </c>
      <c r="R94" s="91"/>
      <c r="S94" s="91"/>
      <c r="T94" s="88">
        <v>51</v>
      </c>
      <c r="V94" s="70" t="s">
        <v>1</v>
      </c>
      <c r="X94" s="255">
        <f>SUM(AA94:CK94)</f>
        <v>2728589.7034197929</v>
      </c>
      <c r="Z94" s="14"/>
      <c r="AA94" s="255">
        <f>SUM(AA90:AA92)</f>
        <v>0</v>
      </c>
      <c r="AB94" s="255">
        <f t="shared" ref="AB94:BG94" si="77">SUM(AB90:AB92)</f>
        <v>-2499999.9994912501</v>
      </c>
      <c r="AC94" s="255">
        <f t="shared" si="77"/>
        <v>952253.78737050272</v>
      </c>
      <c r="AD94" s="255">
        <f t="shared" si="77"/>
        <v>1010029.9684129052</v>
      </c>
      <c r="AE94" s="255">
        <f t="shared" si="77"/>
        <v>1068876.5434198261</v>
      </c>
      <c r="AF94" s="255">
        <f t="shared" si="77"/>
        <v>1128812.3493549337</v>
      </c>
      <c r="AG94" s="255">
        <f t="shared" si="77"/>
        <v>1068617.05435287</v>
      </c>
      <c r="AH94" s="255">
        <f t="shared" si="77"/>
        <v>0</v>
      </c>
      <c r="AI94" s="255">
        <f t="shared" si="77"/>
        <v>0</v>
      </c>
      <c r="AJ94" s="255">
        <f t="shared" si="77"/>
        <v>0</v>
      </c>
      <c r="AK94" s="255">
        <f t="shared" si="77"/>
        <v>0</v>
      </c>
      <c r="AL94" s="255">
        <f t="shared" si="77"/>
        <v>0</v>
      </c>
      <c r="AM94" s="255">
        <f t="shared" si="77"/>
        <v>0</v>
      </c>
      <c r="AN94" s="255">
        <f t="shared" si="77"/>
        <v>0</v>
      </c>
      <c r="AO94" s="255">
        <f t="shared" si="77"/>
        <v>0</v>
      </c>
      <c r="AP94" s="255">
        <f t="shared" si="77"/>
        <v>0</v>
      </c>
      <c r="AQ94" s="255">
        <f t="shared" si="77"/>
        <v>0</v>
      </c>
      <c r="AR94" s="255">
        <f t="shared" si="77"/>
        <v>0</v>
      </c>
      <c r="AS94" s="255">
        <f t="shared" si="77"/>
        <v>0</v>
      </c>
      <c r="AT94" s="255">
        <f t="shared" si="77"/>
        <v>0</v>
      </c>
      <c r="AU94" s="255">
        <f t="shared" si="77"/>
        <v>0</v>
      </c>
      <c r="AV94" s="255">
        <f t="shared" si="77"/>
        <v>5.2386894822120667E-9</v>
      </c>
      <c r="AW94" s="255">
        <f t="shared" si="77"/>
        <v>0</v>
      </c>
      <c r="AX94" s="255">
        <f t="shared" si="77"/>
        <v>0</v>
      </c>
      <c r="AY94" s="255">
        <f t="shared" si="77"/>
        <v>0</v>
      </c>
      <c r="AZ94" s="255">
        <f t="shared" si="77"/>
        <v>0</v>
      </c>
      <c r="BA94" s="255">
        <f t="shared" si="77"/>
        <v>0</v>
      </c>
      <c r="BB94" s="255">
        <f t="shared" si="77"/>
        <v>0</v>
      </c>
      <c r="BC94" s="255">
        <f t="shared" si="77"/>
        <v>0</v>
      </c>
      <c r="BD94" s="255">
        <f t="shared" si="77"/>
        <v>0</v>
      </c>
      <c r="BE94" s="255">
        <f t="shared" si="77"/>
        <v>0</v>
      </c>
      <c r="BF94" s="255">
        <f t="shared" si="77"/>
        <v>0</v>
      </c>
      <c r="BG94" s="255">
        <f t="shared" si="77"/>
        <v>0</v>
      </c>
      <c r="BH94" s="255">
        <f t="shared" ref="BH94:CK94" si="78">SUM(BH90:BH92)</f>
        <v>0</v>
      </c>
      <c r="BI94" s="255">
        <f t="shared" si="78"/>
        <v>0</v>
      </c>
      <c r="BJ94" s="255">
        <f t="shared" si="78"/>
        <v>0</v>
      </c>
      <c r="BK94" s="255">
        <f t="shared" si="78"/>
        <v>0</v>
      </c>
      <c r="BL94" s="255">
        <f t="shared" si="78"/>
        <v>0</v>
      </c>
      <c r="BM94" s="255">
        <f t="shared" si="78"/>
        <v>0</v>
      </c>
      <c r="BN94" s="255">
        <f t="shared" si="78"/>
        <v>0</v>
      </c>
      <c r="BO94" s="255">
        <f t="shared" si="78"/>
        <v>0</v>
      </c>
      <c r="BP94" s="255">
        <f t="shared" si="78"/>
        <v>0</v>
      </c>
      <c r="BQ94" s="255">
        <f t="shared" si="78"/>
        <v>0</v>
      </c>
      <c r="BR94" s="255">
        <f t="shared" si="78"/>
        <v>0</v>
      </c>
      <c r="BS94" s="255">
        <f t="shared" si="78"/>
        <v>0</v>
      </c>
      <c r="BT94" s="255">
        <f t="shared" si="78"/>
        <v>0</v>
      </c>
      <c r="BU94" s="255">
        <f t="shared" si="78"/>
        <v>0</v>
      </c>
      <c r="BV94" s="255">
        <f t="shared" si="78"/>
        <v>0</v>
      </c>
      <c r="BW94" s="255">
        <f t="shared" si="78"/>
        <v>0</v>
      </c>
      <c r="BX94" s="255">
        <f t="shared" si="78"/>
        <v>0</v>
      </c>
      <c r="BY94" s="255">
        <f t="shared" si="78"/>
        <v>0</v>
      </c>
      <c r="BZ94" s="255">
        <f t="shared" si="78"/>
        <v>0</v>
      </c>
      <c r="CA94" s="255">
        <f t="shared" si="78"/>
        <v>0</v>
      </c>
      <c r="CB94" s="255">
        <f t="shared" si="78"/>
        <v>0</v>
      </c>
      <c r="CC94" s="255">
        <f t="shared" si="78"/>
        <v>0</v>
      </c>
      <c r="CD94" s="255">
        <f t="shared" si="78"/>
        <v>0</v>
      </c>
      <c r="CE94" s="255">
        <f t="shared" si="78"/>
        <v>0</v>
      </c>
      <c r="CF94" s="255">
        <f t="shared" si="78"/>
        <v>0</v>
      </c>
      <c r="CG94" s="255">
        <f t="shared" si="78"/>
        <v>0</v>
      </c>
      <c r="CH94" s="255">
        <f t="shared" si="78"/>
        <v>0</v>
      </c>
      <c r="CI94" s="255">
        <f t="shared" si="78"/>
        <v>0</v>
      </c>
      <c r="CJ94" s="255">
        <f t="shared" si="78"/>
        <v>0</v>
      </c>
      <c r="CK94" s="255">
        <f t="shared" si="78"/>
        <v>0</v>
      </c>
    </row>
    <row r="95" spans="1:89">
      <c r="A95" s="259" t="s">
        <v>139</v>
      </c>
      <c r="B95" s="29"/>
      <c r="C95" s="29"/>
      <c r="D95" s="29"/>
      <c r="E95" s="29"/>
      <c r="F95" s="29"/>
      <c r="G95" s="29"/>
      <c r="H95" s="29"/>
      <c r="I95" s="29"/>
      <c r="J95" s="29"/>
      <c r="K95" s="29"/>
      <c r="L95" s="29"/>
      <c r="M95" s="29"/>
      <c r="N95" s="29"/>
      <c r="O95" s="29"/>
      <c r="P95" s="29"/>
      <c r="Q95" s="29"/>
      <c r="R95" s="91"/>
      <c r="S95" s="91"/>
      <c r="T95" s="88"/>
      <c r="U95" s="29"/>
      <c r="V95" s="70" t="s">
        <v>1</v>
      </c>
      <c r="W95" s="29"/>
      <c r="X95" s="255">
        <f>SUM(AA95:CK95)</f>
        <v>2631189.0576641466</v>
      </c>
      <c r="Z95" s="14"/>
      <c r="AA95" s="255">
        <f>IF(AA$19=HLOOKUP(YEAR_FUNDLENGTH,FUND_DATES,4,FALSE),XNPV(DISCOUNTRATE_C,AA$94:$CK$94,AA$18:$CK$18),
IF(AA19&gt;HLOOKUP(YEAR_FUNDLENGTH,FUND_DATES,4,FALSE),0,AA$94))</f>
        <v>0</v>
      </c>
      <c r="AB95" s="255">
        <f>IF(AB$19=HLOOKUP(YEAR_FUNDLENGTH,FUND_DATES,4,FALSE),XNPV(DISCOUNTRATE_C,AB$94:$CK$94,AB$18:$CK$18),
IF(AB19&gt;HLOOKUP(YEAR_FUNDLENGTH,FUND_DATES,4,FALSE),0,AB$94))</f>
        <v>-2499999.9994912501</v>
      </c>
      <c r="AC95" s="255">
        <f>IF(AC$19=HLOOKUP(YEAR_FUNDLENGTH,FUND_DATES,4,FALSE),XNPV(DISCOUNTRATE_C,AC$94:$CK$94,AC$18:$CK$18),
IF(AC19&gt;HLOOKUP(YEAR_FUNDLENGTH,FUND_DATES,4,FALSE),0,AC$94))</f>
        <v>952253.78737050272</v>
      </c>
      <c r="AD95" s="255">
        <f>IF(AD$19=HLOOKUP(YEAR_FUNDLENGTH,FUND_DATES,4,FALSE),XNPV(DISCOUNTRATE_C,AD$94:$CK$94,AD$18:$CK$18),
IF(AD19&gt;HLOOKUP(YEAR_FUNDLENGTH,FUND_DATES,4,FALSE),0,AD$94))</f>
        <v>1010029.9684129052</v>
      </c>
      <c r="AE95" s="255">
        <f>IF(AE$19=HLOOKUP(YEAR_FUNDLENGTH,FUND_DATES,4,FALSE),XNPV(DISCOUNTRATE_C,AE$94:$CK$94,AE$18:$CK$18),
IF(AE19&gt;HLOOKUP(YEAR_FUNDLENGTH,FUND_DATES,4,FALSE),0,AE$94))</f>
        <v>1068876.5434198261</v>
      </c>
      <c r="AF95" s="255">
        <f>IF(AF$19=HLOOKUP(YEAR_FUNDLENGTH,FUND_DATES,4,FALSE),XNPV(DISCOUNTRATE_C,AF$94:$CK$94,AF$18:$CK$18),
IF(AF19&gt;HLOOKUP(YEAR_FUNDLENGTH,FUND_DATES,4,FALSE),0,AF$94))</f>
        <v>2100028.757952163</v>
      </c>
      <c r="AG95" s="255">
        <f>IF(AG$19=HLOOKUP(YEAR_FUNDLENGTH,FUND_DATES,4,FALSE),XNPV(DISCOUNTRATE_C,AG$94:$CK$94,AG$18:$CK$18),
IF(AG19&gt;HLOOKUP(YEAR_FUNDLENGTH,FUND_DATES,4,FALSE),0,AG$94))</f>
        <v>0</v>
      </c>
      <c r="AH95" s="255">
        <f>IF(AH$19=HLOOKUP(YEAR_FUNDLENGTH,FUND_DATES,4,FALSE),XNPV(DISCOUNTRATE_C,AH$94:$CK$94,AH$18:$CK$18),
IF(AH19&gt;HLOOKUP(YEAR_FUNDLENGTH,FUND_DATES,4,FALSE),0,AH$94))</f>
        <v>0</v>
      </c>
      <c r="AI95" s="255">
        <f>IF(AI$19=HLOOKUP(YEAR_FUNDLENGTH,FUND_DATES,4,FALSE),XNPV(DISCOUNTRATE_C,AI$94:$CK$94,AI$18:$CK$18),
IF(AI19&gt;HLOOKUP(YEAR_FUNDLENGTH,FUND_DATES,4,FALSE),0,AI$94))</f>
        <v>0</v>
      </c>
      <c r="AJ95" s="255">
        <f>IF(AJ$19=HLOOKUP(YEAR_FUNDLENGTH,FUND_DATES,4,FALSE),XNPV(DISCOUNTRATE_C,AJ$94:$CK$94,AJ$18:$CK$18),
IF(AJ19&gt;HLOOKUP(YEAR_FUNDLENGTH,FUND_DATES,4,FALSE),0,AJ$94))</f>
        <v>0</v>
      </c>
      <c r="AK95" s="255">
        <f>IF(AK$19=HLOOKUP(YEAR_FUNDLENGTH,FUND_DATES,4,FALSE),XNPV(DISCOUNTRATE_C,AK$94:$CK$94,AK$18:$CK$18),
IF(AK19&gt;HLOOKUP(YEAR_FUNDLENGTH,FUND_DATES,4,FALSE),0,AK$94))</f>
        <v>0</v>
      </c>
      <c r="AL95" s="255">
        <f>IF(AL$19=HLOOKUP(YEAR_FUNDLENGTH,FUND_DATES,4,FALSE),XNPV(DISCOUNTRATE_C,AL$94:$CK$94,AL$18:$CK$18),
IF(AL19&gt;HLOOKUP(YEAR_FUNDLENGTH,FUND_DATES,4,FALSE),0,AL$94))</f>
        <v>0</v>
      </c>
      <c r="AM95" s="255">
        <f>IF(AM$19=HLOOKUP(YEAR_FUNDLENGTH,FUND_DATES,4,FALSE),XNPV(DISCOUNTRATE_C,AM$94:$CK$94,AM$18:$CK$18),
IF(AM19&gt;HLOOKUP(YEAR_FUNDLENGTH,FUND_DATES,4,FALSE),0,AM$94))</f>
        <v>0</v>
      </c>
      <c r="AN95" s="255">
        <f>IF(AN$19=HLOOKUP(YEAR_FUNDLENGTH,FUND_DATES,4,FALSE),XNPV(DISCOUNTRATE_C,AN$94:$CK$94,AN$18:$CK$18),
IF(AN19&gt;HLOOKUP(YEAR_FUNDLENGTH,FUND_DATES,4,FALSE),0,AN$94))</f>
        <v>0</v>
      </c>
      <c r="AO95" s="255">
        <f>IF(AO$19=HLOOKUP(YEAR_FUNDLENGTH,FUND_DATES,4,FALSE),XNPV(DISCOUNTRATE_C,AO$94:$CK$94,AO$18:$CK$18),
IF(AO19&gt;HLOOKUP(YEAR_FUNDLENGTH,FUND_DATES,4,FALSE),0,AO$94))</f>
        <v>0</v>
      </c>
      <c r="AP95" s="255">
        <f>IF(AP$19=HLOOKUP(YEAR_FUNDLENGTH,FUND_DATES,4,FALSE),XNPV(DISCOUNTRATE_C,AP$94:$CK$94,AP$18:$CK$18),
IF(AP19&gt;HLOOKUP(YEAR_FUNDLENGTH,FUND_DATES,4,FALSE),0,AP$94))</f>
        <v>0</v>
      </c>
      <c r="AQ95" s="255">
        <f>IF(AQ$19=HLOOKUP(YEAR_FUNDLENGTH,FUND_DATES,4,FALSE),XNPV(DISCOUNTRATE_C,AQ$94:$CK$94,AQ$18:$CK$18),
IF(AQ19&gt;HLOOKUP(YEAR_FUNDLENGTH,FUND_DATES,4,FALSE),0,AQ$94))</f>
        <v>0</v>
      </c>
      <c r="AR95" s="255">
        <f>IF(AR$19=HLOOKUP(YEAR_FUNDLENGTH,FUND_DATES,4,FALSE),XNPV(DISCOUNTRATE_C,AR$94:$CK$94,AR$18:$CK$18),
IF(AR19&gt;HLOOKUP(YEAR_FUNDLENGTH,FUND_DATES,4,FALSE),0,AR$94))</f>
        <v>0</v>
      </c>
      <c r="AS95" s="255">
        <f>IF(AS$19=HLOOKUP(YEAR_FUNDLENGTH,FUND_DATES,4,FALSE),XNPV(DISCOUNTRATE_C,AS$94:$CK$94,AS$18:$CK$18),
IF(AS19&gt;HLOOKUP(YEAR_FUNDLENGTH,FUND_DATES,4,FALSE),0,AS$94))</f>
        <v>0</v>
      </c>
      <c r="AT95" s="255">
        <f>IF(AT$19=HLOOKUP(YEAR_FUNDLENGTH,FUND_DATES,4,FALSE),XNPV(DISCOUNTRATE_C,AT$94:$CK$94,AT$18:$CK$18),
IF(AT19&gt;HLOOKUP(YEAR_FUNDLENGTH,FUND_DATES,4,FALSE),0,AT$94))</f>
        <v>0</v>
      </c>
      <c r="AU95" s="255">
        <f>IF(AU$19=HLOOKUP(YEAR_FUNDLENGTH,FUND_DATES,4,FALSE),XNPV(DISCOUNTRATE_C,AU$94:$CK$94,AU$18:$CK$18),
IF(AU19&gt;HLOOKUP(YEAR_FUNDLENGTH,FUND_DATES,4,FALSE),0,AU$94))</f>
        <v>0</v>
      </c>
      <c r="AV95" s="255">
        <f>IF(AV$19=HLOOKUP(YEAR_FUNDLENGTH,FUND_DATES,4,FALSE),XNPV(DISCOUNTRATE_C,AV$94:$CK$94,AV$18:$CK$18),
IF(AV19&gt;HLOOKUP(YEAR_FUNDLENGTH,FUND_DATES,4,FALSE),0,AV$94))</f>
        <v>0</v>
      </c>
      <c r="AW95" s="255">
        <f>IF(AW$19=HLOOKUP(YEAR_FUNDLENGTH,FUND_DATES,4,FALSE),XNPV(DISCOUNTRATE_C,AW$94:$CK$94,AW$18:$CK$18),
IF(AW19&gt;HLOOKUP(YEAR_FUNDLENGTH,FUND_DATES,4,FALSE),0,AW$94))</f>
        <v>0</v>
      </c>
      <c r="AX95" s="255">
        <f>IF(AX$19=HLOOKUP(YEAR_FUNDLENGTH,FUND_DATES,4,FALSE),XNPV(DISCOUNTRATE_C,AX$94:$CK$94,AX$18:$CK$18),
IF(AX19&gt;HLOOKUP(YEAR_FUNDLENGTH,FUND_DATES,4,FALSE),0,AX$94))</f>
        <v>0</v>
      </c>
      <c r="AY95" s="255">
        <f>IF(AY$19=HLOOKUP(YEAR_FUNDLENGTH,FUND_DATES,4,FALSE),XNPV(DISCOUNTRATE_C,AY$94:$CK$94,AY$18:$CK$18),
IF(AY19&gt;HLOOKUP(YEAR_FUNDLENGTH,FUND_DATES,4,FALSE),0,AY$94))</f>
        <v>0</v>
      </c>
      <c r="AZ95" s="255">
        <f>IF(AZ$19=HLOOKUP(YEAR_FUNDLENGTH,FUND_DATES,4,FALSE),XNPV(DISCOUNTRATE_C,AZ$94:$CK$94,AZ$18:$CK$18),
IF(AZ19&gt;HLOOKUP(YEAR_FUNDLENGTH,FUND_DATES,4,FALSE),0,AZ$94))</f>
        <v>0</v>
      </c>
      <c r="BA95" s="255">
        <f>IF(BA$19=HLOOKUP(YEAR_FUNDLENGTH,FUND_DATES,4,FALSE),XNPV(DISCOUNTRATE_C,BA$94:$CK$94,BA$18:$CK$18),
IF(BA19&gt;HLOOKUP(YEAR_FUNDLENGTH,FUND_DATES,4,FALSE),0,BA$94))</f>
        <v>0</v>
      </c>
      <c r="BB95" s="255">
        <f>IF(BB$19=HLOOKUP(YEAR_FUNDLENGTH,FUND_DATES,4,FALSE),XNPV(DISCOUNTRATE_C,BB$94:$CK$94,BB$18:$CK$18),
IF(BB19&gt;HLOOKUP(YEAR_FUNDLENGTH,FUND_DATES,4,FALSE),0,BB$94))</f>
        <v>0</v>
      </c>
      <c r="BC95" s="255">
        <f>IF(BC$19=HLOOKUP(YEAR_FUNDLENGTH,FUND_DATES,4,FALSE),XNPV(DISCOUNTRATE_C,BC$94:$CK$94,BC$18:$CK$18),
IF(BC19&gt;HLOOKUP(YEAR_FUNDLENGTH,FUND_DATES,4,FALSE),0,BC$94))</f>
        <v>0</v>
      </c>
      <c r="BD95" s="255">
        <f>IF(BD$19=HLOOKUP(YEAR_FUNDLENGTH,FUND_DATES,4,FALSE),XNPV(DISCOUNTRATE_C,BD$94:$CK$94,BD$18:$CK$18),
IF(BD19&gt;HLOOKUP(YEAR_FUNDLENGTH,FUND_DATES,4,FALSE),0,BD$94))</f>
        <v>0</v>
      </c>
      <c r="BE95" s="255">
        <f>IF(BE$19=HLOOKUP(YEAR_FUNDLENGTH,FUND_DATES,4,FALSE),XNPV(DISCOUNTRATE_C,BE$94:$CK$94,BE$18:$CK$18),
IF(BE19&gt;HLOOKUP(YEAR_FUNDLENGTH,FUND_DATES,4,FALSE),0,BE$94))</f>
        <v>0</v>
      </c>
      <c r="BF95" s="255">
        <f>IF(BF$19=HLOOKUP(YEAR_FUNDLENGTH,FUND_DATES,4,FALSE),XNPV(DISCOUNTRATE_C,BF$94:$CK$94,BF$18:$CK$18),
IF(BF19&gt;HLOOKUP(YEAR_FUNDLENGTH,FUND_DATES,4,FALSE),0,BF$94))</f>
        <v>0</v>
      </c>
      <c r="BG95" s="255">
        <f>IF(BG$19=HLOOKUP(YEAR_FUNDLENGTH,FUND_DATES,4,FALSE),XNPV(DISCOUNTRATE_C,BG$94:$CK$94,BG$18:$CK$18),
IF(BG19&gt;HLOOKUP(YEAR_FUNDLENGTH,FUND_DATES,4,FALSE),0,BG$94))</f>
        <v>0</v>
      </c>
      <c r="BH95" s="255">
        <f>IF(BH$19=HLOOKUP(YEAR_FUNDLENGTH,FUND_DATES,4,FALSE),XNPV(DISCOUNTRATE_C,BH$94:$CK$94,BH$18:$CK$18),
IF(BH19&gt;HLOOKUP(YEAR_FUNDLENGTH,FUND_DATES,4,FALSE),0,BH$94))</f>
        <v>0</v>
      </c>
      <c r="BI95" s="255">
        <f>IF(BI$19=HLOOKUP(YEAR_FUNDLENGTH,FUND_DATES,4,FALSE),XNPV(DISCOUNTRATE_C,BI$94:$CK$94,BI$18:$CK$18),
IF(BI19&gt;HLOOKUP(YEAR_FUNDLENGTH,FUND_DATES,4,FALSE),0,BI$94))</f>
        <v>0</v>
      </c>
      <c r="BJ95" s="255">
        <f>IF(BJ$19=HLOOKUP(YEAR_FUNDLENGTH,FUND_DATES,4,FALSE),XNPV(DISCOUNTRATE_C,BJ$94:$CK$94,BJ$18:$CK$18),
IF(BJ19&gt;HLOOKUP(YEAR_FUNDLENGTH,FUND_DATES,4,FALSE),0,BJ$94))</f>
        <v>0</v>
      </c>
      <c r="BK95" s="255">
        <f>IF(BK$19=HLOOKUP(YEAR_FUNDLENGTH,FUND_DATES,4,FALSE),XNPV(DISCOUNTRATE_C,BK$94:$CK$94,BK$18:$CK$18),
IF(BK19&gt;HLOOKUP(YEAR_FUNDLENGTH,FUND_DATES,4,FALSE),0,BK$94))</f>
        <v>0</v>
      </c>
      <c r="BL95" s="255">
        <f>IF(BL$19=HLOOKUP(YEAR_FUNDLENGTH,FUND_DATES,4,FALSE),XNPV(DISCOUNTRATE_C,BL$94:$CK$94,BL$18:$CK$18),
IF(BL19&gt;HLOOKUP(YEAR_FUNDLENGTH,FUND_DATES,4,FALSE),0,BL$94))</f>
        <v>0</v>
      </c>
      <c r="BM95" s="255">
        <f>IF(BM$19=HLOOKUP(YEAR_FUNDLENGTH,FUND_DATES,4,FALSE),XNPV(DISCOUNTRATE_C,BM$94:$CK$94,BM$18:$CK$18),
IF(BM19&gt;HLOOKUP(YEAR_FUNDLENGTH,FUND_DATES,4,FALSE),0,BM$94))</f>
        <v>0</v>
      </c>
      <c r="BN95" s="255">
        <f>IF(BN$19=HLOOKUP(YEAR_FUNDLENGTH,FUND_DATES,4,FALSE),XNPV(DISCOUNTRATE_C,BN$94:$CK$94,BN$18:$CK$18),
IF(BN19&gt;HLOOKUP(YEAR_FUNDLENGTH,FUND_DATES,4,FALSE),0,BN$94))</f>
        <v>0</v>
      </c>
      <c r="BO95" s="255">
        <f>IF(BO$19=HLOOKUP(YEAR_FUNDLENGTH,FUND_DATES,4,FALSE),XNPV(DISCOUNTRATE_C,BO$94:$CK$94,BO$18:$CK$18),
IF(BO19&gt;HLOOKUP(YEAR_FUNDLENGTH,FUND_DATES,4,FALSE),0,BO$94))</f>
        <v>0</v>
      </c>
      <c r="BP95" s="255">
        <f>IF(BP$19=HLOOKUP(YEAR_FUNDLENGTH,FUND_DATES,4,FALSE),XNPV(DISCOUNTRATE_C,BP$94:$CK$94,BP$18:$CK$18),
IF(BP19&gt;HLOOKUP(YEAR_FUNDLENGTH,FUND_DATES,4,FALSE),0,BP$94))</f>
        <v>0</v>
      </c>
      <c r="BQ95" s="255">
        <f>IF(BQ$19=HLOOKUP(YEAR_FUNDLENGTH,FUND_DATES,4,FALSE),XNPV(DISCOUNTRATE_C,BQ$94:$CK$94,BQ$18:$CK$18),
IF(BQ19&gt;HLOOKUP(YEAR_FUNDLENGTH,FUND_DATES,4,FALSE),0,BQ$94))</f>
        <v>0</v>
      </c>
      <c r="BR95" s="255">
        <f>IF(BR$19=HLOOKUP(YEAR_FUNDLENGTH,FUND_DATES,4,FALSE),XNPV(DISCOUNTRATE_C,BR$94:$CK$94,BR$18:$CK$18),
IF(BR19&gt;HLOOKUP(YEAR_FUNDLENGTH,FUND_DATES,4,FALSE),0,BR$94))</f>
        <v>0</v>
      </c>
      <c r="BS95" s="255">
        <f>IF(BS$19=HLOOKUP(YEAR_FUNDLENGTH,FUND_DATES,4,FALSE),XNPV(DISCOUNTRATE_C,BS$94:$CK$94,BS$18:$CK$18),
IF(BS19&gt;HLOOKUP(YEAR_FUNDLENGTH,FUND_DATES,4,FALSE),0,BS$94))</f>
        <v>0</v>
      </c>
      <c r="BT95" s="255">
        <f>IF(BT$19=HLOOKUP(YEAR_FUNDLENGTH,FUND_DATES,4,FALSE),XNPV(DISCOUNTRATE_C,BT$94:$CK$94,BT$18:$CK$18),
IF(BT19&gt;HLOOKUP(YEAR_FUNDLENGTH,FUND_DATES,4,FALSE),0,BT$94))</f>
        <v>0</v>
      </c>
      <c r="BU95" s="255">
        <f>IF(BU$19=HLOOKUP(YEAR_FUNDLENGTH,FUND_DATES,4,FALSE),XNPV(DISCOUNTRATE_C,BU$94:$CK$94,BU$18:$CK$18),
IF(BU19&gt;HLOOKUP(YEAR_FUNDLENGTH,FUND_DATES,4,FALSE),0,BU$94))</f>
        <v>0</v>
      </c>
      <c r="BV95" s="255">
        <f>IF(BV$19=HLOOKUP(YEAR_FUNDLENGTH,FUND_DATES,4,FALSE),XNPV(DISCOUNTRATE_C,BV$94:$CK$94,BV$18:$CK$18),
IF(BV19&gt;HLOOKUP(YEAR_FUNDLENGTH,FUND_DATES,4,FALSE),0,BV$94))</f>
        <v>0</v>
      </c>
      <c r="BW95" s="255">
        <f>IF(BW$19=HLOOKUP(YEAR_FUNDLENGTH,FUND_DATES,4,FALSE),XNPV(DISCOUNTRATE_C,BW$94:$CK$94,BW$18:$CK$18),
IF(BW19&gt;HLOOKUP(YEAR_FUNDLENGTH,FUND_DATES,4,FALSE),0,BW$94))</f>
        <v>0</v>
      </c>
      <c r="BX95" s="255">
        <f>IF(BX$19=HLOOKUP(YEAR_FUNDLENGTH,FUND_DATES,4,FALSE),XNPV(DISCOUNTRATE_C,BX$94:$CK$94,BX$18:$CK$18),
IF(BX19&gt;HLOOKUP(YEAR_FUNDLENGTH,FUND_DATES,4,FALSE),0,BX$94))</f>
        <v>0</v>
      </c>
      <c r="BY95" s="255">
        <f>IF(BY$19=HLOOKUP(YEAR_FUNDLENGTH,FUND_DATES,4,FALSE),XNPV(DISCOUNTRATE_C,BY$94:$CK$94,BY$18:$CK$18),
IF(BY19&gt;HLOOKUP(YEAR_FUNDLENGTH,FUND_DATES,4,FALSE),0,BY$94))</f>
        <v>0</v>
      </c>
      <c r="BZ95" s="255">
        <f>IF(BZ$19=HLOOKUP(YEAR_FUNDLENGTH,FUND_DATES,4,FALSE),XNPV(DISCOUNTRATE_C,BZ$94:$CK$94,BZ$18:$CK$18),
IF(BZ19&gt;HLOOKUP(YEAR_FUNDLENGTH,FUND_DATES,4,FALSE),0,BZ$94))</f>
        <v>0</v>
      </c>
      <c r="CA95" s="255">
        <f>IF(CA$19=HLOOKUP(YEAR_FUNDLENGTH,FUND_DATES,4,FALSE),XNPV(DISCOUNTRATE_C,CA$94:$CK$94,CA$18:$CK$18),
IF(CA19&gt;HLOOKUP(YEAR_FUNDLENGTH,FUND_DATES,4,FALSE),0,CA$94))</f>
        <v>0</v>
      </c>
      <c r="CB95" s="255">
        <f>IF(CB$19=HLOOKUP(YEAR_FUNDLENGTH,FUND_DATES,4,FALSE),XNPV(DISCOUNTRATE_C,CB$94:$CK$94,CB$18:$CK$18),
IF(CB19&gt;HLOOKUP(YEAR_FUNDLENGTH,FUND_DATES,4,FALSE),0,CB$94))</f>
        <v>0</v>
      </c>
      <c r="CC95" s="255">
        <f>IF(CC$19=HLOOKUP(YEAR_FUNDLENGTH,FUND_DATES,4,FALSE),XNPV(DISCOUNTRATE_C,CC$94:$CK$94,CC$18:$CK$18),
IF(CC19&gt;HLOOKUP(YEAR_FUNDLENGTH,FUND_DATES,4,FALSE),0,CC$94))</f>
        <v>0</v>
      </c>
      <c r="CD95" s="255">
        <f>IF(CD$19=HLOOKUP(YEAR_FUNDLENGTH,FUND_DATES,4,FALSE),XNPV(DISCOUNTRATE_C,CD$94:$CK$94,CD$18:$CK$18),
IF(CD19&gt;HLOOKUP(YEAR_FUNDLENGTH,FUND_DATES,4,FALSE),0,CD$94))</f>
        <v>0</v>
      </c>
      <c r="CE95" s="255">
        <f>IF(CE$19=HLOOKUP(YEAR_FUNDLENGTH,FUND_DATES,4,FALSE),XNPV(DISCOUNTRATE_C,CE$94:$CK$94,CE$18:$CK$18),
IF(CE19&gt;HLOOKUP(YEAR_FUNDLENGTH,FUND_DATES,4,FALSE),0,CE$94))</f>
        <v>0</v>
      </c>
      <c r="CF95" s="255">
        <f>IF(CF$19=HLOOKUP(YEAR_FUNDLENGTH,FUND_DATES,4,FALSE),XNPV(DISCOUNTRATE_C,CF$94:$CK$94,CF$18:$CK$18),
IF(CF19&gt;HLOOKUP(YEAR_FUNDLENGTH,FUND_DATES,4,FALSE),0,CF$94))</f>
        <v>0</v>
      </c>
      <c r="CG95" s="255">
        <f>IF(CG$19=HLOOKUP(YEAR_FUNDLENGTH,FUND_DATES,4,FALSE),XNPV(DISCOUNTRATE_C,CG$94:$CK$94,CG$18:$CK$18),
IF(CG19&gt;HLOOKUP(YEAR_FUNDLENGTH,FUND_DATES,4,FALSE),0,CG$94))</f>
        <v>0</v>
      </c>
      <c r="CH95" s="255">
        <f>IF(CH$19=HLOOKUP(YEAR_FUNDLENGTH,FUND_DATES,4,FALSE),XNPV(DISCOUNTRATE_C,CH$94:$CK$94,CH$18:$CK$18),
IF(CH19&gt;HLOOKUP(YEAR_FUNDLENGTH,FUND_DATES,4,FALSE),0,CH$94))</f>
        <v>0</v>
      </c>
      <c r="CI95" s="255">
        <f>IF(CI$19=HLOOKUP(YEAR_FUNDLENGTH,FUND_DATES,4,FALSE),XNPV(DISCOUNTRATE_C,CI$94:$CK$94,CI$18:$CK$18),
IF(CI19&gt;HLOOKUP(YEAR_FUNDLENGTH,FUND_DATES,4,FALSE),0,CI$94))</f>
        <v>0</v>
      </c>
      <c r="CJ95" s="255">
        <f>IF(CJ$19=HLOOKUP(YEAR_FUNDLENGTH,FUND_DATES,4,FALSE),XNPV(DISCOUNTRATE_C,CJ$94:$CK$94,CJ$18:$CK$18),
IF(CJ19&gt;HLOOKUP(YEAR_FUNDLENGTH,FUND_DATES,4,FALSE),0,CJ$94))</f>
        <v>0</v>
      </c>
      <c r="CK95" s="255">
        <f>IF(CK$19=HLOOKUP(YEAR_FUNDLENGTH,FUND_DATES,4,FALSE),XNPV(DISCOUNTRATE_C,CK$94:$CK$94,CK$18:$CK$18),
IF(CK19&gt;HLOOKUP(YEAR_FUNDLENGTH,FUND_DATES,4,FALSE),0,CK$94))</f>
        <v>0</v>
      </c>
    </row>
    <row r="96" spans="1:89" s="112" customFormat="1">
      <c r="A96" s="131" t="s">
        <v>10</v>
      </c>
      <c r="B96" s="135"/>
      <c r="C96" s="135"/>
      <c r="D96" s="135"/>
      <c r="E96" s="135"/>
      <c r="F96" s="135"/>
      <c r="G96" s="135"/>
      <c r="H96" s="135"/>
      <c r="I96" s="135"/>
      <c r="J96" s="135"/>
      <c r="K96" s="135"/>
      <c r="L96" s="135"/>
      <c r="M96" s="135"/>
      <c r="N96" s="135"/>
      <c r="O96" s="135"/>
      <c r="P96" s="135"/>
      <c r="Q96" s="131"/>
      <c r="R96" s="129"/>
      <c r="S96" s="129"/>
      <c r="T96" s="129">
        <v>52</v>
      </c>
      <c r="U96" s="135"/>
      <c r="V96" s="132" t="s">
        <v>1</v>
      </c>
      <c r="W96" s="131"/>
      <c r="X96" s="139"/>
      <c r="Y96" s="136"/>
      <c r="Z96" s="137"/>
      <c r="AA96" s="325">
        <f t="shared" ref="AA96:BF96" si="79">IF(AA$16="",0,
IF(AA$16=0,-AA94,Z96-AA94)
)</f>
        <v>0</v>
      </c>
      <c r="AB96" s="325">
        <f t="shared" si="79"/>
        <v>2499999.9994912501</v>
      </c>
      <c r="AC96" s="325">
        <f t="shared" si="79"/>
        <v>1547746.2121207474</v>
      </c>
      <c r="AD96" s="325">
        <f t="shared" si="79"/>
        <v>537716.24370784219</v>
      </c>
      <c r="AE96" s="325">
        <f t="shared" si="79"/>
        <v>-531160.29971198388</v>
      </c>
      <c r="AF96" s="325">
        <f t="shared" si="79"/>
        <v>-1659972.6490669176</v>
      </c>
      <c r="AG96" s="325">
        <f t="shared" si="79"/>
        <v>-2728589.7034197878</v>
      </c>
      <c r="AH96" s="325">
        <f t="shared" si="79"/>
        <v>0</v>
      </c>
      <c r="AI96" s="325">
        <f t="shared" si="79"/>
        <v>0</v>
      </c>
      <c r="AJ96" s="325">
        <f t="shared" si="79"/>
        <v>0</v>
      </c>
      <c r="AK96" s="325">
        <f t="shared" si="79"/>
        <v>0</v>
      </c>
      <c r="AL96" s="325">
        <f t="shared" si="79"/>
        <v>0</v>
      </c>
      <c r="AM96" s="325">
        <f t="shared" si="79"/>
        <v>0</v>
      </c>
      <c r="AN96" s="325">
        <f t="shared" si="79"/>
        <v>0</v>
      </c>
      <c r="AO96" s="325">
        <f t="shared" si="79"/>
        <v>0</v>
      </c>
      <c r="AP96" s="325">
        <f t="shared" si="79"/>
        <v>0</v>
      </c>
      <c r="AQ96" s="325">
        <f t="shared" si="79"/>
        <v>0</v>
      </c>
      <c r="AR96" s="325">
        <f t="shared" si="79"/>
        <v>0</v>
      </c>
      <c r="AS96" s="325">
        <f t="shared" si="79"/>
        <v>0</v>
      </c>
      <c r="AT96" s="325">
        <f t="shared" si="79"/>
        <v>0</v>
      </c>
      <c r="AU96" s="325">
        <f t="shared" si="79"/>
        <v>0</v>
      </c>
      <c r="AV96" s="325">
        <f t="shared" si="79"/>
        <v>0</v>
      </c>
      <c r="AW96" s="325">
        <f t="shared" si="79"/>
        <v>0</v>
      </c>
      <c r="AX96" s="325">
        <f t="shared" si="79"/>
        <v>0</v>
      </c>
      <c r="AY96" s="325">
        <f t="shared" si="79"/>
        <v>0</v>
      </c>
      <c r="AZ96" s="325">
        <f t="shared" si="79"/>
        <v>0</v>
      </c>
      <c r="BA96" s="325">
        <f t="shared" si="79"/>
        <v>0</v>
      </c>
      <c r="BB96" s="325">
        <f t="shared" si="79"/>
        <v>0</v>
      </c>
      <c r="BC96" s="325">
        <f t="shared" si="79"/>
        <v>0</v>
      </c>
      <c r="BD96" s="325">
        <f t="shared" si="79"/>
        <v>0</v>
      </c>
      <c r="BE96" s="325">
        <f t="shared" si="79"/>
        <v>0</v>
      </c>
      <c r="BF96" s="325">
        <f t="shared" si="79"/>
        <v>0</v>
      </c>
      <c r="BG96" s="325">
        <f t="shared" ref="BG96:CK96" si="80">IF(BG$16="",0,
IF(BG$16=0,-BG94,BF96-BG94)
)</f>
        <v>0</v>
      </c>
      <c r="BH96" s="325">
        <f t="shared" si="80"/>
        <v>0</v>
      </c>
      <c r="BI96" s="325">
        <f t="shared" si="80"/>
        <v>0</v>
      </c>
      <c r="BJ96" s="325">
        <f t="shared" si="80"/>
        <v>0</v>
      </c>
      <c r="BK96" s="325">
        <f t="shared" si="80"/>
        <v>0</v>
      </c>
      <c r="BL96" s="325">
        <f t="shared" si="80"/>
        <v>0</v>
      </c>
      <c r="BM96" s="325">
        <f t="shared" si="80"/>
        <v>0</v>
      </c>
      <c r="BN96" s="325">
        <f t="shared" si="80"/>
        <v>0</v>
      </c>
      <c r="BO96" s="325">
        <f t="shared" si="80"/>
        <v>0</v>
      </c>
      <c r="BP96" s="325">
        <f t="shared" si="80"/>
        <v>0</v>
      </c>
      <c r="BQ96" s="325">
        <f t="shared" si="80"/>
        <v>0</v>
      </c>
      <c r="BR96" s="325">
        <f t="shared" si="80"/>
        <v>0</v>
      </c>
      <c r="BS96" s="325">
        <f t="shared" si="80"/>
        <v>0</v>
      </c>
      <c r="BT96" s="325">
        <f t="shared" si="80"/>
        <v>0</v>
      </c>
      <c r="BU96" s="325">
        <f t="shared" si="80"/>
        <v>0</v>
      </c>
      <c r="BV96" s="325">
        <f t="shared" si="80"/>
        <v>0</v>
      </c>
      <c r="BW96" s="325">
        <f t="shared" si="80"/>
        <v>0</v>
      </c>
      <c r="BX96" s="325">
        <f t="shared" si="80"/>
        <v>0</v>
      </c>
      <c r="BY96" s="325">
        <f t="shared" si="80"/>
        <v>0</v>
      </c>
      <c r="BZ96" s="325">
        <f t="shared" si="80"/>
        <v>0</v>
      </c>
      <c r="CA96" s="325">
        <f t="shared" si="80"/>
        <v>0</v>
      </c>
      <c r="CB96" s="325">
        <f t="shared" si="80"/>
        <v>0</v>
      </c>
      <c r="CC96" s="325">
        <f t="shared" si="80"/>
        <v>0</v>
      </c>
      <c r="CD96" s="325">
        <f t="shared" si="80"/>
        <v>0</v>
      </c>
      <c r="CE96" s="325">
        <f t="shared" si="80"/>
        <v>0</v>
      </c>
      <c r="CF96" s="325">
        <f t="shared" si="80"/>
        <v>0</v>
      </c>
      <c r="CG96" s="325">
        <f t="shared" si="80"/>
        <v>0</v>
      </c>
      <c r="CH96" s="325">
        <f t="shared" si="80"/>
        <v>0</v>
      </c>
      <c r="CI96" s="325">
        <f t="shared" si="80"/>
        <v>0</v>
      </c>
      <c r="CJ96" s="325">
        <f t="shared" si="80"/>
        <v>0</v>
      </c>
      <c r="CK96" s="325">
        <f t="shared" si="80"/>
        <v>0</v>
      </c>
    </row>
    <row r="97" spans="1:89" s="13" customFormat="1">
      <c r="A97" s="180" t="s">
        <v>140</v>
      </c>
      <c r="B97" s="174"/>
      <c r="C97" s="174"/>
      <c r="D97" s="174"/>
      <c r="E97" s="174"/>
      <c r="F97" s="174"/>
      <c r="G97" s="174"/>
      <c r="H97" s="174"/>
      <c r="I97" s="174"/>
      <c r="J97" s="174"/>
      <c r="K97" s="174"/>
      <c r="L97" s="174"/>
      <c r="M97" s="174"/>
      <c r="N97" s="174"/>
      <c r="O97" s="174"/>
      <c r="P97" s="174"/>
      <c r="Q97" s="174"/>
      <c r="R97" s="173"/>
      <c r="S97" s="173"/>
      <c r="T97" s="173">
        <v>18</v>
      </c>
      <c r="U97" s="174"/>
      <c r="V97" s="174"/>
      <c r="W97" s="174"/>
      <c r="X97" s="182"/>
      <c r="Y97" s="174"/>
      <c r="Z97" s="181"/>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row>
    <row r="98" spans="1:89">
      <c r="A98" s="6" t="s">
        <v>137</v>
      </c>
      <c r="W98" s="324">
        <f>EQUITY_B</f>
        <v>2500000.0008437503</v>
      </c>
      <c r="X98" s="254">
        <f>SUM(AA98:CK98)</f>
        <v>2499999.9994912501</v>
      </c>
      <c r="AA98" s="254">
        <f>IF(AA$95&lt;0,-AA$95,0)</f>
        <v>0</v>
      </c>
      <c r="AB98" s="254">
        <f t="shared" ref="AB98:CK98" si="81">IF(AB$95&lt;0,-AB$95,0)</f>
        <v>2499999.9994912501</v>
      </c>
      <c r="AC98" s="254">
        <f t="shared" si="81"/>
        <v>0</v>
      </c>
      <c r="AD98" s="254">
        <f t="shared" si="81"/>
        <v>0</v>
      </c>
      <c r="AE98" s="254">
        <f t="shared" si="81"/>
        <v>0</v>
      </c>
      <c r="AF98" s="254">
        <f t="shared" si="81"/>
        <v>0</v>
      </c>
      <c r="AG98" s="254">
        <f t="shared" si="81"/>
        <v>0</v>
      </c>
      <c r="AH98" s="254">
        <f t="shared" si="81"/>
        <v>0</v>
      </c>
      <c r="AI98" s="254">
        <f t="shared" si="81"/>
        <v>0</v>
      </c>
      <c r="AJ98" s="254">
        <f t="shared" si="81"/>
        <v>0</v>
      </c>
      <c r="AK98" s="254">
        <f t="shared" si="81"/>
        <v>0</v>
      </c>
      <c r="AL98" s="254">
        <f t="shared" si="81"/>
        <v>0</v>
      </c>
      <c r="AM98" s="254">
        <f t="shared" si="81"/>
        <v>0</v>
      </c>
      <c r="AN98" s="254">
        <f t="shared" si="81"/>
        <v>0</v>
      </c>
      <c r="AO98" s="254">
        <f t="shared" si="81"/>
        <v>0</v>
      </c>
      <c r="AP98" s="254">
        <f t="shared" si="81"/>
        <v>0</v>
      </c>
      <c r="AQ98" s="254">
        <f t="shared" si="81"/>
        <v>0</v>
      </c>
      <c r="AR98" s="254">
        <f t="shared" si="81"/>
        <v>0</v>
      </c>
      <c r="AS98" s="254">
        <f t="shared" si="81"/>
        <v>0</v>
      </c>
      <c r="AT98" s="254">
        <f t="shared" si="81"/>
        <v>0</v>
      </c>
      <c r="AU98" s="254">
        <f t="shared" si="81"/>
        <v>0</v>
      </c>
      <c r="AV98" s="254">
        <f t="shared" si="81"/>
        <v>0</v>
      </c>
      <c r="AW98" s="254">
        <f t="shared" si="81"/>
        <v>0</v>
      </c>
      <c r="AX98" s="254">
        <f t="shared" si="81"/>
        <v>0</v>
      </c>
      <c r="AY98" s="254">
        <f t="shared" si="81"/>
        <v>0</v>
      </c>
      <c r="AZ98" s="254">
        <f t="shared" si="81"/>
        <v>0</v>
      </c>
      <c r="BA98" s="254">
        <f t="shared" si="81"/>
        <v>0</v>
      </c>
      <c r="BB98" s="254">
        <f t="shared" si="81"/>
        <v>0</v>
      </c>
      <c r="BC98" s="254">
        <f t="shared" si="81"/>
        <v>0</v>
      </c>
      <c r="BD98" s="254">
        <f t="shared" si="81"/>
        <v>0</v>
      </c>
      <c r="BE98" s="254">
        <f t="shared" si="81"/>
        <v>0</v>
      </c>
      <c r="BF98" s="254">
        <f t="shared" si="81"/>
        <v>0</v>
      </c>
      <c r="BG98" s="254">
        <f t="shared" si="81"/>
        <v>0</v>
      </c>
      <c r="BH98" s="254">
        <f t="shared" si="81"/>
        <v>0</v>
      </c>
      <c r="BI98" s="254">
        <f t="shared" si="81"/>
        <v>0</v>
      </c>
      <c r="BJ98" s="254">
        <f t="shared" si="81"/>
        <v>0</v>
      </c>
      <c r="BK98" s="254">
        <f t="shared" si="81"/>
        <v>0</v>
      </c>
      <c r="BL98" s="254">
        <f t="shared" si="81"/>
        <v>0</v>
      </c>
      <c r="BM98" s="254">
        <f t="shared" si="81"/>
        <v>0</v>
      </c>
      <c r="BN98" s="254">
        <f t="shared" si="81"/>
        <v>0</v>
      </c>
      <c r="BO98" s="254">
        <f t="shared" si="81"/>
        <v>0</v>
      </c>
      <c r="BP98" s="254">
        <f t="shared" si="81"/>
        <v>0</v>
      </c>
      <c r="BQ98" s="254">
        <f t="shared" si="81"/>
        <v>0</v>
      </c>
      <c r="BR98" s="254">
        <f t="shared" si="81"/>
        <v>0</v>
      </c>
      <c r="BS98" s="254">
        <f t="shared" si="81"/>
        <v>0</v>
      </c>
      <c r="BT98" s="254">
        <f t="shared" si="81"/>
        <v>0</v>
      </c>
      <c r="BU98" s="254">
        <f t="shared" si="81"/>
        <v>0</v>
      </c>
      <c r="BV98" s="254">
        <f t="shared" si="81"/>
        <v>0</v>
      </c>
      <c r="BW98" s="254">
        <f t="shared" si="81"/>
        <v>0</v>
      </c>
      <c r="BX98" s="254">
        <f t="shared" si="81"/>
        <v>0</v>
      </c>
      <c r="BY98" s="254">
        <f t="shared" si="81"/>
        <v>0</v>
      </c>
      <c r="BZ98" s="254">
        <f t="shared" si="81"/>
        <v>0</v>
      </c>
      <c r="CA98" s="254">
        <f t="shared" si="81"/>
        <v>0</v>
      </c>
      <c r="CB98" s="254">
        <f t="shared" si="81"/>
        <v>0</v>
      </c>
      <c r="CC98" s="254">
        <f t="shared" si="81"/>
        <v>0</v>
      </c>
      <c r="CD98" s="254">
        <f t="shared" si="81"/>
        <v>0</v>
      </c>
      <c r="CE98" s="254">
        <f t="shared" si="81"/>
        <v>0</v>
      </c>
      <c r="CF98" s="254">
        <f t="shared" si="81"/>
        <v>0</v>
      </c>
      <c r="CG98" s="254">
        <f t="shared" si="81"/>
        <v>0</v>
      </c>
      <c r="CH98" s="254">
        <f t="shared" si="81"/>
        <v>0</v>
      </c>
      <c r="CI98" s="254">
        <f t="shared" si="81"/>
        <v>0</v>
      </c>
      <c r="CJ98" s="254">
        <f t="shared" si="81"/>
        <v>0</v>
      </c>
      <c r="CK98" s="254">
        <f t="shared" si="81"/>
        <v>0</v>
      </c>
    </row>
    <row r="99" spans="1:89">
      <c r="A99" s="6" t="s">
        <v>138</v>
      </c>
      <c r="X99" s="254">
        <f>SUM(AA99:CK99)</f>
        <v>5131189.0571553968</v>
      </c>
      <c r="AA99" s="254">
        <f>IF(AA$95&gt;0,AA$95,0)</f>
        <v>0</v>
      </c>
      <c r="AB99" s="254">
        <f t="shared" ref="AB99:CK99" si="82">IF(AB$95&gt;0,AB$95,0)</f>
        <v>0</v>
      </c>
      <c r="AC99" s="254">
        <f t="shared" si="82"/>
        <v>952253.78737050272</v>
      </c>
      <c r="AD99" s="254">
        <f t="shared" si="82"/>
        <v>1010029.9684129052</v>
      </c>
      <c r="AE99" s="254">
        <f t="shared" si="82"/>
        <v>1068876.5434198261</v>
      </c>
      <c r="AF99" s="254">
        <f t="shared" si="82"/>
        <v>2100028.757952163</v>
      </c>
      <c r="AG99" s="254">
        <f t="shared" si="82"/>
        <v>0</v>
      </c>
      <c r="AH99" s="254">
        <f t="shared" si="82"/>
        <v>0</v>
      </c>
      <c r="AI99" s="254">
        <f t="shared" si="82"/>
        <v>0</v>
      </c>
      <c r="AJ99" s="254">
        <f t="shared" si="82"/>
        <v>0</v>
      </c>
      <c r="AK99" s="254">
        <f t="shared" si="82"/>
        <v>0</v>
      </c>
      <c r="AL99" s="254">
        <f t="shared" si="82"/>
        <v>0</v>
      </c>
      <c r="AM99" s="254">
        <f t="shared" si="82"/>
        <v>0</v>
      </c>
      <c r="AN99" s="254">
        <f t="shared" si="82"/>
        <v>0</v>
      </c>
      <c r="AO99" s="254">
        <f t="shared" si="82"/>
        <v>0</v>
      </c>
      <c r="AP99" s="254">
        <f t="shared" si="82"/>
        <v>0</v>
      </c>
      <c r="AQ99" s="254">
        <f t="shared" si="82"/>
        <v>0</v>
      </c>
      <c r="AR99" s="254">
        <f t="shared" si="82"/>
        <v>0</v>
      </c>
      <c r="AS99" s="254">
        <f t="shared" si="82"/>
        <v>0</v>
      </c>
      <c r="AT99" s="254">
        <f t="shared" si="82"/>
        <v>0</v>
      </c>
      <c r="AU99" s="254">
        <f t="shared" si="82"/>
        <v>0</v>
      </c>
      <c r="AV99" s="254">
        <f t="shared" si="82"/>
        <v>0</v>
      </c>
      <c r="AW99" s="254">
        <f t="shared" si="82"/>
        <v>0</v>
      </c>
      <c r="AX99" s="254">
        <f t="shared" si="82"/>
        <v>0</v>
      </c>
      <c r="AY99" s="254">
        <f t="shared" si="82"/>
        <v>0</v>
      </c>
      <c r="AZ99" s="254">
        <f t="shared" si="82"/>
        <v>0</v>
      </c>
      <c r="BA99" s="254">
        <f t="shared" si="82"/>
        <v>0</v>
      </c>
      <c r="BB99" s="254">
        <f t="shared" si="82"/>
        <v>0</v>
      </c>
      <c r="BC99" s="254">
        <f t="shared" si="82"/>
        <v>0</v>
      </c>
      <c r="BD99" s="254">
        <f t="shared" si="82"/>
        <v>0</v>
      </c>
      <c r="BE99" s="254">
        <f t="shared" si="82"/>
        <v>0</v>
      </c>
      <c r="BF99" s="254">
        <f t="shared" si="82"/>
        <v>0</v>
      </c>
      <c r="BG99" s="254">
        <f t="shared" si="82"/>
        <v>0</v>
      </c>
      <c r="BH99" s="254">
        <f t="shared" si="82"/>
        <v>0</v>
      </c>
      <c r="BI99" s="254">
        <f t="shared" si="82"/>
        <v>0</v>
      </c>
      <c r="BJ99" s="254">
        <f t="shared" si="82"/>
        <v>0</v>
      </c>
      <c r="BK99" s="254">
        <f t="shared" si="82"/>
        <v>0</v>
      </c>
      <c r="BL99" s="254">
        <f t="shared" si="82"/>
        <v>0</v>
      </c>
      <c r="BM99" s="254">
        <f t="shared" si="82"/>
        <v>0</v>
      </c>
      <c r="BN99" s="254">
        <f t="shared" si="82"/>
        <v>0</v>
      </c>
      <c r="BO99" s="254">
        <f t="shared" si="82"/>
        <v>0</v>
      </c>
      <c r="BP99" s="254">
        <f t="shared" si="82"/>
        <v>0</v>
      </c>
      <c r="BQ99" s="254">
        <f t="shared" si="82"/>
        <v>0</v>
      </c>
      <c r="BR99" s="254">
        <f t="shared" si="82"/>
        <v>0</v>
      </c>
      <c r="BS99" s="254">
        <f t="shared" si="82"/>
        <v>0</v>
      </c>
      <c r="BT99" s="254">
        <f t="shared" si="82"/>
        <v>0</v>
      </c>
      <c r="BU99" s="254">
        <f t="shared" si="82"/>
        <v>0</v>
      </c>
      <c r="BV99" s="254">
        <f t="shared" si="82"/>
        <v>0</v>
      </c>
      <c r="BW99" s="254">
        <f t="shared" si="82"/>
        <v>0</v>
      </c>
      <c r="BX99" s="254">
        <f t="shared" si="82"/>
        <v>0</v>
      </c>
      <c r="BY99" s="254">
        <f t="shared" si="82"/>
        <v>0</v>
      </c>
      <c r="BZ99" s="254">
        <f t="shared" si="82"/>
        <v>0</v>
      </c>
      <c r="CA99" s="254">
        <f t="shared" si="82"/>
        <v>0</v>
      </c>
      <c r="CB99" s="254">
        <f t="shared" si="82"/>
        <v>0</v>
      </c>
      <c r="CC99" s="254">
        <f t="shared" si="82"/>
        <v>0</v>
      </c>
      <c r="CD99" s="254">
        <f t="shared" si="82"/>
        <v>0</v>
      </c>
      <c r="CE99" s="254">
        <f t="shared" si="82"/>
        <v>0</v>
      </c>
      <c r="CF99" s="254">
        <f t="shared" si="82"/>
        <v>0</v>
      </c>
      <c r="CG99" s="254">
        <f t="shared" si="82"/>
        <v>0</v>
      </c>
      <c r="CH99" s="254">
        <f t="shared" si="82"/>
        <v>0</v>
      </c>
      <c r="CI99" s="254">
        <f t="shared" si="82"/>
        <v>0</v>
      </c>
      <c r="CJ99" s="254">
        <f t="shared" si="82"/>
        <v>0</v>
      </c>
      <c r="CK99" s="254">
        <f t="shared" si="82"/>
        <v>0</v>
      </c>
    </row>
    <row r="100" spans="1:89" s="13" customFormat="1">
      <c r="A100" s="180" t="s">
        <v>279</v>
      </c>
      <c r="B100" s="174"/>
      <c r="C100" s="174"/>
      <c r="D100" s="174"/>
      <c r="E100" s="174"/>
      <c r="F100" s="174"/>
      <c r="G100" s="174"/>
      <c r="H100" s="174"/>
      <c r="I100" s="174"/>
      <c r="J100" s="174"/>
      <c r="K100" s="174"/>
      <c r="L100" s="174"/>
      <c r="M100" s="174"/>
      <c r="N100" s="174"/>
      <c r="O100" s="174"/>
      <c r="P100" s="174"/>
      <c r="Q100" s="174"/>
      <c r="R100" s="173"/>
      <c r="S100" s="173"/>
      <c r="T100" s="173">
        <v>18</v>
      </c>
      <c r="U100" s="174"/>
      <c r="V100" s="174"/>
      <c r="W100" s="174"/>
      <c r="X100" s="182"/>
      <c r="Y100" s="174"/>
      <c r="Z100" s="181"/>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row>
    <row r="101" spans="1:89">
      <c r="A101" s="6" t="s">
        <v>282</v>
      </c>
      <c r="V101" s="13" t="s">
        <v>280</v>
      </c>
      <c r="X101" s="60"/>
      <c r="Y101" s="398">
        <f>AVERAGE(AA101:CK101)</f>
        <v>2.7037944741072018</v>
      </c>
      <c r="AB101" s="398" t="str">
        <f>IF(OR(AB$16=0,AB$16=""),"",-AB$52/(AB$83+AB$86))</f>
        <v/>
      </c>
      <c r="AC101" s="398">
        <f t="shared" ref="AC101:CK101" si="83">IF(OR(AC$16=0,AC$16=""),"",-AC$52/(AC$83+AC$86))</f>
        <v>2.639958148038041</v>
      </c>
      <c r="AD101" s="398">
        <f t="shared" si="83"/>
        <v>2.6927573109988017</v>
      </c>
      <c r="AE101" s="398">
        <f t="shared" si="83"/>
        <v>2.7466124572187778</v>
      </c>
      <c r="AF101" s="398">
        <f t="shared" si="83"/>
        <v>2.8015447063631531</v>
      </c>
      <c r="AG101" s="398">
        <f t="shared" si="83"/>
        <v>2.638099747917237</v>
      </c>
      <c r="AH101" s="398" t="str">
        <f t="shared" si="83"/>
        <v/>
      </c>
      <c r="AI101" s="398" t="str">
        <f t="shared" si="83"/>
        <v/>
      </c>
      <c r="AJ101" s="398" t="str">
        <f t="shared" si="83"/>
        <v/>
      </c>
      <c r="AK101" s="398" t="str">
        <f t="shared" si="83"/>
        <v/>
      </c>
      <c r="AL101" s="398" t="str">
        <f t="shared" si="83"/>
        <v/>
      </c>
      <c r="AM101" s="398" t="str">
        <f t="shared" si="83"/>
        <v/>
      </c>
      <c r="AN101" s="398" t="str">
        <f t="shared" si="83"/>
        <v/>
      </c>
      <c r="AO101" s="398" t="str">
        <f t="shared" si="83"/>
        <v/>
      </c>
      <c r="AP101" s="398" t="str">
        <f t="shared" si="83"/>
        <v/>
      </c>
      <c r="AQ101" s="398" t="str">
        <f t="shared" si="83"/>
        <v/>
      </c>
      <c r="AR101" s="398" t="str">
        <f t="shared" si="83"/>
        <v/>
      </c>
      <c r="AS101" s="398" t="str">
        <f t="shared" si="83"/>
        <v/>
      </c>
      <c r="AT101" s="398" t="str">
        <f t="shared" si="83"/>
        <v/>
      </c>
      <c r="AU101" s="398" t="str">
        <f t="shared" si="83"/>
        <v/>
      </c>
      <c r="AV101" s="398" t="str">
        <f t="shared" si="83"/>
        <v/>
      </c>
      <c r="AW101" s="398" t="str">
        <f t="shared" si="83"/>
        <v/>
      </c>
      <c r="AX101" s="398" t="str">
        <f t="shared" si="83"/>
        <v/>
      </c>
      <c r="AY101" s="398" t="str">
        <f t="shared" si="83"/>
        <v/>
      </c>
      <c r="AZ101" s="398" t="str">
        <f t="shared" si="83"/>
        <v/>
      </c>
      <c r="BA101" s="398" t="str">
        <f t="shared" si="83"/>
        <v/>
      </c>
      <c r="BB101" s="398" t="str">
        <f t="shared" si="83"/>
        <v/>
      </c>
      <c r="BC101" s="398" t="str">
        <f t="shared" si="83"/>
        <v/>
      </c>
      <c r="BD101" s="398" t="str">
        <f t="shared" si="83"/>
        <v/>
      </c>
      <c r="BE101" s="398" t="str">
        <f t="shared" si="83"/>
        <v/>
      </c>
      <c r="BF101" s="398" t="str">
        <f t="shared" si="83"/>
        <v/>
      </c>
      <c r="BG101" s="398" t="str">
        <f t="shared" si="83"/>
        <v/>
      </c>
      <c r="BH101" s="398" t="str">
        <f t="shared" si="83"/>
        <v/>
      </c>
      <c r="BI101" s="398" t="str">
        <f t="shared" si="83"/>
        <v/>
      </c>
      <c r="BJ101" s="398" t="str">
        <f t="shared" si="83"/>
        <v/>
      </c>
      <c r="BK101" s="398" t="str">
        <f t="shared" si="83"/>
        <v/>
      </c>
      <c r="BL101" s="398" t="str">
        <f t="shared" si="83"/>
        <v/>
      </c>
      <c r="BM101" s="398" t="str">
        <f t="shared" si="83"/>
        <v/>
      </c>
      <c r="BN101" s="398" t="str">
        <f t="shared" si="83"/>
        <v/>
      </c>
      <c r="BO101" s="398" t="str">
        <f t="shared" si="83"/>
        <v/>
      </c>
      <c r="BP101" s="398" t="str">
        <f t="shared" si="83"/>
        <v/>
      </c>
      <c r="BQ101" s="398" t="str">
        <f t="shared" si="83"/>
        <v/>
      </c>
      <c r="BR101" s="398" t="str">
        <f t="shared" si="83"/>
        <v/>
      </c>
      <c r="BS101" s="398" t="str">
        <f t="shared" si="83"/>
        <v/>
      </c>
      <c r="BT101" s="398" t="str">
        <f t="shared" si="83"/>
        <v/>
      </c>
      <c r="BU101" s="398" t="str">
        <f t="shared" si="83"/>
        <v/>
      </c>
      <c r="BV101" s="398" t="str">
        <f t="shared" si="83"/>
        <v/>
      </c>
      <c r="BW101" s="398" t="str">
        <f t="shared" si="83"/>
        <v/>
      </c>
      <c r="BX101" s="398" t="str">
        <f t="shared" si="83"/>
        <v/>
      </c>
      <c r="BY101" s="398" t="str">
        <f t="shared" si="83"/>
        <v/>
      </c>
      <c r="BZ101" s="398" t="str">
        <f t="shared" si="83"/>
        <v/>
      </c>
      <c r="CA101" s="398" t="str">
        <f t="shared" si="83"/>
        <v/>
      </c>
      <c r="CB101" s="398" t="str">
        <f t="shared" si="83"/>
        <v/>
      </c>
      <c r="CC101" s="398" t="str">
        <f t="shared" si="83"/>
        <v/>
      </c>
      <c r="CD101" s="398" t="str">
        <f t="shared" si="83"/>
        <v/>
      </c>
      <c r="CE101" s="398" t="str">
        <f t="shared" si="83"/>
        <v/>
      </c>
      <c r="CF101" s="398" t="str">
        <f t="shared" si="83"/>
        <v/>
      </c>
      <c r="CG101" s="398" t="str">
        <f t="shared" si="83"/>
        <v/>
      </c>
      <c r="CH101" s="398" t="str">
        <f t="shared" si="83"/>
        <v/>
      </c>
      <c r="CI101" s="398" t="str">
        <f t="shared" si="83"/>
        <v/>
      </c>
      <c r="CJ101" s="398" t="str">
        <f t="shared" si="83"/>
        <v/>
      </c>
      <c r="CK101" s="398" t="str">
        <f t="shared" si="83"/>
        <v/>
      </c>
    </row>
    <row r="102" spans="1:89">
      <c r="A102" s="6" t="s">
        <v>281</v>
      </c>
      <c r="V102" s="13" t="s">
        <v>280</v>
      </c>
      <c r="X102" s="60"/>
      <c r="Y102" s="398">
        <f>AVERAGE(AA102:CK102)</f>
        <v>2.1464717352225358</v>
      </c>
      <c r="AA102" s="398" t="str">
        <f>IF(OR(AA$16=0,AA$16=""),"",-AA$59/(AA$83+AA$86))</f>
        <v/>
      </c>
      <c r="AB102" s="398" t="str">
        <f>IF(OR(AB$16=0,AB$16=""),"",-AB$59/(AB$83+AB$86))</f>
        <v/>
      </c>
      <c r="AC102" s="398">
        <f t="shared" ref="AC102:CK102" si="84">IF(OR(AC$16=0,AC$16=""),"",-AC$59/(AC$83+AC$86))</f>
        <v>2.0957937451237694</v>
      </c>
      <c r="AD102" s="398">
        <f t="shared" si="84"/>
        <v>2.1377096200262447</v>
      </c>
      <c r="AE102" s="398">
        <f t="shared" si="84"/>
        <v>2.1804638124267695</v>
      </c>
      <c r="AF102" s="398">
        <f t="shared" si="84"/>
        <v>2.2240730886753051</v>
      </c>
      <c r="AG102" s="398">
        <f t="shared" si="84"/>
        <v>2.0943184098605903</v>
      </c>
      <c r="AH102" s="398" t="str">
        <f t="shared" si="84"/>
        <v/>
      </c>
      <c r="AI102" s="398" t="str">
        <f t="shared" si="84"/>
        <v/>
      </c>
      <c r="AJ102" s="398" t="str">
        <f t="shared" si="84"/>
        <v/>
      </c>
      <c r="AK102" s="398" t="str">
        <f t="shared" si="84"/>
        <v/>
      </c>
      <c r="AL102" s="398" t="str">
        <f t="shared" si="84"/>
        <v/>
      </c>
      <c r="AM102" s="398" t="str">
        <f t="shared" si="84"/>
        <v/>
      </c>
      <c r="AN102" s="398" t="str">
        <f t="shared" si="84"/>
        <v/>
      </c>
      <c r="AO102" s="398" t="str">
        <f t="shared" si="84"/>
        <v/>
      </c>
      <c r="AP102" s="398" t="str">
        <f t="shared" si="84"/>
        <v/>
      </c>
      <c r="AQ102" s="398" t="str">
        <f t="shared" si="84"/>
        <v/>
      </c>
      <c r="AR102" s="398" t="str">
        <f t="shared" si="84"/>
        <v/>
      </c>
      <c r="AS102" s="398" t="str">
        <f t="shared" si="84"/>
        <v/>
      </c>
      <c r="AT102" s="398" t="str">
        <f t="shared" si="84"/>
        <v/>
      </c>
      <c r="AU102" s="398" t="str">
        <f t="shared" si="84"/>
        <v/>
      </c>
      <c r="AV102" s="398" t="str">
        <f t="shared" si="84"/>
        <v/>
      </c>
      <c r="AW102" s="398" t="str">
        <f t="shared" si="84"/>
        <v/>
      </c>
      <c r="AX102" s="398" t="str">
        <f t="shared" si="84"/>
        <v/>
      </c>
      <c r="AY102" s="398" t="str">
        <f t="shared" si="84"/>
        <v/>
      </c>
      <c r="AZ102" s="398" t="str">
        <f t="shared" si="84"/>
        <v/>
      </c>
      <c r="BA102" s="398" t="str">
        <f t="shared" si="84"/>
        <v/>
      </c>
      <c r="BB102" s="398" t="str">
        <f t="shared" si="84"/>
        <v/>
      </c>
      <c r="BC102" s="398" t="str">
        <f t="shared" si="84"/>
        <v/>
      </c>
      <c r="BD102" s="398" t="str">
        <f t="shared" si="84"/>
        <v/>
      </c>
      <c r="BE102" s="398" t="str">
        <f t="shared" si="84"/>
        <v/>
      </c>
      <c r="BF102" s="398" t="str">
        <f t="shared" si="84"/>
        <v/>
      </c>
      <c r="BG102" s="398" t="str">
        <f t="shared" si="84"/>
        <v/>
      </c>
      <c r="BH102" s="398" t="str">
        <f t="shared" si="84"/>
        <v/>
      </c>
      <c r="BI102" s="398" t="str">
        <f t="shared" si="84"/>
        <v/>
      </c>
      <c r="BJ102" s="398" t="str">
        <f t="shared" si="84"/>
        <v/>
      </c>
      <c r="BK102" s="398" t="str">
        <f t="shared" si="84"/>
        <v/>
      </c>
      <c r="BL102" s="398" t="str">
        <f t="shared" si="84"/>
        <v/>
      </c>
      <c r="BM102" s="398" t="str">
        <f t="shared" si="84"/>
        <v/>
      </c>
      <c r="BN102" s="398" t="str">
        <f t="shared" si="84"/>
        <v/>
      </c>
      <c r="BO102" s="398" t="str">
        <f t="shared" si="84"/>
        <v/>
      </c>
      <c r="BP102" s="398" t="str">
        <f t="shared" si="84"/>
        <v/>
      </c>
      <c r="BQ102" s="398" t="str">
        <f t="shared" si="84"/>
        <v/>
      </c>
      <c r="BR102" s="398" t="str">
        <f t="shared" si="84"/>
        <v/>
      </c>
      <c r="BS102" s="398" t="str">
        <f t="shared" si="84"/>
        <v/>
      </c>
      <c r="BT102" s="398" t="str">
        <f t="shared" si="84"/>
        <v/>
      </c>
      <c r="BU102" s="398" t="str">
        <f t="shared" si="84"/>
        <v/>
      </c>
      <c r="BV102" s="398" t="str">
        <f t="shared" si="84"/>
        <v/>
      </c>
      <c r="BW102" s="398" t="str">
        <f t="shared" si="84"/>
        <v/>
      </c>
      <c r="BX102" s="398" t="str">
        <f t="shared" si="84"/>
        <v/>
      </c>
      <c r="BY102" s="398" t="str">
        <f t="shared" si="84"/>
        <v/>
      </c>
      <c r="BZ102" s="398" t="str">
        <f t="shared" si="84"/>
        <v/>
      </c>
      <c r="CA102" s="398" t="str">
        <f t="shared" si="84"/>
        <v/>
      </c>
      <c r="CB102" s="398" t="str">
        <f t="shared" si="84"/>
        <v/>
      </c>
      <c r="CC102" s="398" t="str">
        <f t="shared" si="84"/>
        <v/>
      </c>
      <c r="CD102" s="398" t="str">
        <f t="shared" si="84"/>
        <v/>
      </c>
      <c r="CE102" s="398" t="str">
        <f t="shared" si="84"/>
        <v/>
      </c>
      <c r="CF102" s="398" t="str">
        <f t="shared" si="84"/>
        <v/>
      </c>
      <c r="CG102" s="398" t="str">
        <f t="shared" si="84"/>
        <v/>
      </c>
      <c r="CH102" s="398" t="str">
        <f t="shared" si="84"/>
        <v/>
      </c>
      <c r="CI102" s="398" t="str">
        <f t="shared" si="84"/>
        <v/>
      </c>
      <c r="CJ102" s="398" t="str">
        <f t="shared" si="84"/>
        <v/>
      </c>
      <c r="CK102" s="398" t="str">
        <f t="shared" si="84"/>
        <v/>
      </c>
    </row>
    <row r="103" spans="1:89">
      <c r="A103" s="6" t="s">
        <v>283</v>
      </c>
      <c r="V103" s="13" t="s">
        <v>280</v>
      </c>
      <c r="X103" s="60"/>
      <c r="Y103" s="398">
        <f>AVERAGE(AA103:CK103)</f>
        <v>1.6513201781921076</v>
      </c>
      <c r="AA103" s="398" t="str">
        <f>IF(OR(AA$16=0,AA$16=""),"",-AA$78/(AA$83+AA$86))</f>
        <v/>
      </c>
      <c r="AB103" s="398" t="str">
        <f t="shared" ref="AB103:CK103" si="85">IF(OR(AB$16=0,AB$16=""),"",-AB$78/(AB$83+AB$86))</f>
        <v/>
      </c>
      <c r="AC103" s="398">
        <f t="shared" si="85"/>
        <v>1.6036480193397622</v>
      </c>
      <c r="AD103" s="398">
        <f t="shared" si="85"/>
        <v>1.6402732107685805</v>
      </c>
      <c r="AE103" s="398">
        <f t="shared" si="85"/>
        <v>1.677576941054544</v>
      </c>
      <c r="AF103" s="398">
        <f t="shared" si="85"/>
        <v>1.7155711512326581</v>
      </c>
      <c r="AG103" s="398">
        <f t="shared" si="85"/>
        <v>1.6195315685649927</v>
      </c>
      <c r="AH103" s="398" t="str">
        <f t="shared" si="85"/>
        <v/>
      </c>
      <c r="AI103" s="398" t="str">
        <f t="shared" si="85"/>
        <v/>
      </c>
      <c r="AJ103" s="398" t="str">
        <f t="shared" si="85"/>
        <v/>
      </c>
      <c r="AK103" s="398" t="str">
        <f t="shared" si="85"/>
        <v/>
      </c>
      <c r="AL103" s="398" t="str">
        <f t="shared" si="85"/>
        <v/>
      </c>
      <c r="AM103" s="398" t="str">
        <f t="shared" si="85"/>
        <v/>
      </c>
      <c r="AN103" s="398" t="str">
        <f t="shared" si="85"/>
        <v/>
      </c>
      <c r="AO103" s="398" t="str">
        <f t="shared" si="85"/>
        <v/>
      </c>
      <c r="AP103" s="398" t="str">
        <f t="shared" si="85"/>
        <v/>
      </c>
      <c r="AQ103" s="398" t="str">
        <f t="shared" si="85"/>
        <v/>
      </c>
      <c r="AR103" s="398" t="str">
        <f t="shared" si="85"/>
        <v/>
      </c>
      <c r="AS103" s="398" t="str">
        <f t="shared" si="85"/>
        <v/>
      </c>
      <c r="AT103" s="398" t="str">
        <f t="shared" si="85"/>
        <v/>
      </c>
      <c r="AU103" s="398" t="str">
        <f t="shared" si="85"/>
        <v/>
      </c>
      <c r="AV103" s="398" t="str">
        <f t="shared" si="85"/>
        <v/>
      </c>
      <c r="AW103" s="398" t="str">
        <f t="shared" si="85"/>
        <v/>
      </c>
      <c r="AX103" s="398" t="str">
        <f t="shared" si="85"/>
        <v/>
      </c>
      <c r="AY103" s="398" t="str">
        <f t="shared" si="85"/>
        <v/>
      </c>
      <c r="AZ103" s="398" t="str">
        <f t="shared" si="85"/>
        <v/>
      </c>
      <c r="BA103" s="398" t="str">
        <f t="shared" si="85"/>
        <v/>
      </c>
      <c r="BB103" s="398" t="str">
        <f t="shared" si="85"/>
        <v/>
      </c>
      <c r="BC103" s="398" t="str">
        <f t="shared" si="85"/>
        <v/>
      </c>
      <c r="BD103" s="398" t="str">
        <f t="shared" si="85"/>
        <v/>
      </c>
      <c r="BE103" s="398" t="str">
        <f t="shared" si="85"/>
        <v/>
      </c>
      <c r="BF103" s="398" t="str">
        <f t="shared" si="85"/>
        <v/>
      </c>
      <c r="BG103" s="398" t="str">
        <f t="shared" si="85"/>
        <v/>
      </c>
      <c r="BH103" s="398" t="str">
        <f t="shared" si="85"/>
        <v/>
      </c>
      <c r="BI103" s="398" t="str">
        <f t="shared" si="85"/>
        <v/>
      </c>
      <c r="BJ103" s="398" t="str">
        <f t="shared" si="85"/>
        <v/>
      </c>
      <c r="BK103" s="398" t="str">
        <f t="shared" si="85"/>
        <v/>
      </c>
      <c r="BL103" s="398" t="str">
        <f t="shared" si="85"/>
        <v/>
      </c>
      <c r="BM103" s="398" t="str">
        <f t="shared" si="85"/>
        <v/>
      </c>
      <c r="BN103" s="398" t="str">
        <f t="shared" si="85"/>
        <v/>
      </c>
      <c r="BO103" s="398" t="str">
        <f t="shared" si="85"/>
        <v/>
      </c>
      <c r="BP103" s="398" t="str">
        <f t="shared" si="85"/>
        <v/>
      </c>
      <c r="BQ103" s="398" t="str">
        <f t="shared" si="85"/>
        <v/>
      </c>
      <c r="BR103" s="398" t="str">
        <f t="shared" si="85"/>
        <v/>
      </c>
      <c r="BS103" s="398" t="str">
        <f t="shared" si="85"/>
        <v/>
      </c>
      <c r="BT103" s="398" t="str">
        <f t="shared" si="85"/>
        <v/>
      </c>
      <c r="BU103" s="398" t="str">
        <f t="shared" si="85"/>
        <v/>
      </c>
      <c r="BV103" s="398" t="str">
        <f t="shared" si="85"/>
        <v/>
      </c>
      <c r="BW103" s="398" t="str">
        <f t="shared" si="85"/>
        <v/>
      </c>
      <c r="BX103" s="398" t="str">
        <f t="shared" si="85"/>
        <v/>
      </c>
      <c r="BY103" s="398" t="str">
        <f t="shared" si="85"/>
        <v/>
      </c>
      <c r="BZ103" s="398" t="str">
        <f t="shared" si="85"/>
        <v/>
      </c>
      <c r="CA103" s="398" t="str">
        <f t="shared" si="85"/>
        <v/>
      </c>
      <c r="CB103" s="398" t="str">
        <f t="shared" si="85"/>
        <v/>
      </c>
      <c r="CC103" s="398" t="str">
        <f t="shared" si="85"/>
        <v/>
      </c>
      <c r="CD103" s="398" t="str">
        <f t="shared" si="85"/>
        <v/>
      </c>
      <c r="CE103" s="398" t="str">
        <f t="shared" si="85"/>
        <v/>
      </c>
      <c r="CF103" s="398" t="str">
        <f t="shared" si="85"/>
        <v/>
      </c>
      <c r="CG103" s="398" t="str">
        <f t="shared" si="85"/>
        <v/>
      </c>
      <c r="CH103" s="398" t="str">
        <f t="shared" si="85"/>
        <v/>
      </c>
      <c r="CI103" s="398" t="str">
        <f t="shared" si="85"/>
        <v/>
      </c>
      <c r="CJ103" s="398" t="str">
        <f t="shared" si="85"/>
        <v/>
      </c>
      <c r="CK103" s="398" t="str">
        <f t="shared" si="85"/>
        <v/>
      </c>
    </row>
    <row r="104" spans="1:89">
      <c r="X104" s="60"/>
    </row>
    <row r="105" spans="1:89">
      <c r="X105" s="60"/>
    </row>
    <row r="106" spans="1:89">
      <c r="X106" s="60"/>
    </row>
    <row r="107" spans="1:89">
      <c r="X107" s="60"/>
    </row>
  </sheetData>
  <mergeCells count="2">
    <mergeCell ref="W16:W19"/>
    <mergeCell ref="Y16:Y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7">
    <tabColor theme="4" tint="0.39997558519241921"/>
  </sheetPr>
  <dimension ref="A1:CK107"/>
  <sheetViews>
    <sheetView showGridLines="0" zoomScale="80" zoomScaleNormal="80" zoomScalePageLayoutView="80" workbookViewId="0">
      <pane xSplit="26" ySplit="19" topLeftCell="AA20" activePane="bottomRight" state="frozenSplit"/>
      <selection activeCell="X8" sqref="X8"/>
      <selection pane="topRight" activeCell="X8" sqref="X8"/>
      <selection pane="bottomLeft" activeCell="X8" sqref="X8"/>
      <selection pane="bottomRight" activeCell="A100" sqref="A100:XFD103"/>
    </sheetView>
  </sheetViews>
  <sheetFormatPr defaultColWidth="8.85546875" defaultRowHeight="15" outlineLevelRow="1" outlineLevelCol="1"/>
  <cols>
    <col min="1" max="1" width="52.85546875" style="6" customWidth="1"/>
    <col min="2" max="19" width="4.42578125" style="6" hidden="1" customWidth="1" outlineLevel="1"/>
    <col min="20" max="20" width="4.42578125" style="50" hidden="1" customWidth="1" outlineLevel="1"/>
    <col min="21" max="21" width="6.42578125" style="6" hidden="1" customWidth="1" outlineLevel="1"/>
    <col min="22" max="22" width="6.42578125" style="6" bestFit="1" customWidth="1" collapsed="1"/>
    <col min="23" max="23" width="15.7109375" style="6" customWidth="1"/>
    <col min="24" max="24" width="19" style="29" customWidth="1"/>
    <col min="25" max="25" width="11.28515625" style="29" customWidth="1"/>
    <col min="26" max="26" width="1.7109375" style="29" customWidth="1"/>
    <col min="27" max="89" width="15.7109375" style="6" customWidth="1"/>
    <col min="90" max="16384" width="8.85546875" style="6"/>
  </cols>
  <sheetData>
    <row r="1" spans="1:89" customFormat="1" ht="21">
      <c r="A1" s="276" t="s">
        <v>71</v>
      </c>
      <c r="C1" s="1"/>
      <c r="E1" s="1"/>
      <c r="T1" s="50"/>
      <c r="V1" s="49"/>
      <c r="X1" s="52"/>
      <c r="Y1" s="52"/>
      <c r="Z1" s="52"/>
      <c r="AA1" s="95"/>
      <c r="AB1" s="95"/>
      <c r="AC1" s="95"/>
      <c r="AD1" s="95"/>
    </row>
    <row r="2" spans="1:89" customFormat="1" ht="18.75">
      <c r="A2" s="184" t="s">
        <v>72</v>
      </c>
      <c r="C2" s="1"/>
      <c r="E2" s="1"/>
      <c r="T2" s="50"/>
      <c r="V2" s="49"/>
      <c r="X2" s="52"/>
      <c r="Y2" s="52"/>
      <c r="Z2" s="52"/>
      <c r="AA2" s="95"/>
      <c r="AB2" s="95"/>
      <c r="AC2" s="95"/>
      <c r="AD2" s="95"/>
    </row>
    <row r="3" spans="1:89" customFormat="1" ht="15.75">
      <c r="A3" s="272" t="s">
        <v>70</v>
      </c>
      <c r="C3" s="2"/>
      <c r="E3" s="2"/>
      <c r="T3" s="50"/>
      <c r="V3" s="49"/>
      <c r="X3" s="52"/>
      <c r="Y3" s="52"/>
      <c r="Z3" s="52"/>
      <c r="AA3" s="95"/>
      <c r="AB3" s="95"/>
      <c r="AC3" s="95"/>
      <c r="AD3" s="95"/>
    </row>
    <row r="4" spans="1:89">
      <c r="A4" s="48" t="s">
        <v>104</v>
      </c>
      <c r="C4" s="1"/>
      <c r="E4" s="1"/>
      <c r="AA4" s="15"/>
      <c r="AB4" s="15"/>
      <c r="AC4" s="15"/>
      <c r="AD4" s="15"/>
    </row>
    <row r="5" spans="1:89">
      <c r="C5" s="1"/>
      <c r="E5" s="1"/>
      <c r="V5" s="13"/>
      <c r="AA5" s="96"/>
      <c r="AB5" s="96"/>
      <c r="AC5" s="96"/>
      <c r="AD5" s="96"/>
    </row>
    <row r="6" spans="1:89">
      <c r="A6" s="28"/>
      <c r="T6" s="6"/>
      <c r="V6" s="13"/>
    </row>
    <row r="7" spans="1:89">
      <c r="A7" s="171" t="s">
        <v>107</v>
      </c>
      <c r="B7" s="172"/>
      <c r="C7" s="172"/>
      <c r="D7" s="172"/>
      <c r="E7" s="172"/>
      <c r="F7" s="172"/>
      <c r="G7" s="172"/>
      <c r="H7" s="172"/>
      <c r="I7" s="172"/>
      <c r="J7" s="172"/>
      <c r="K7" s="172"/>
      <c r="L7" s="172"/>
      <c r="M7" s="172"/>
      <c r="N7" s="172"/>
      <c r="O7" s="172"/>
      <c r="P7" s="172"/>
      <c r="Q7" s="172"/>
      <c r="R7" s="173"/>
      <c r="S7" s="173"/>
      <c r="T7" s="173"/>
      <c r="U7" s="172"/>
      <c r="V7" s="174"/>
      <c r="W7" s="175"/>
      <c r="X7" s="172"/>
      <c r="Y7" s="176"/>
      <c r="Z7" s="176"/>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row>
    <row r="8" spans="1:89" s="5" customFormat="1" outlineLevel="1">
      <c r="A8" s="6" t="s">
        <v>91</v>
      </c>
      <c r="R8" s="66"/>
      <c r="S8" s="66"/>
      <c r="T8" s="66"/>
      <c r="V8" s="13"/>
      <c r="X8" s="209">
        <f ca="1">XIRR(OFFSET($AA$78,,YEAR_ACQUIRE_D-$AA$19):$CK$78,OFFSET($AA$18,,YEAR_ACQUIRE_D-$AA$19):$CK$18)</f>
        <v>9.9958211183548001E-2</v>
      </c>
      <c r="Y8" s="117"/>
      <c r="Z8" s="117"/>
    </row>
    <row r="9" spans="1:89" s="5" customFormat="1" outlineLevel="1">
      <c r="A9" s="6" t="s">
        <v>92</v>
      </c>
      <c r="R9" s="66"/>
      <c r="S9" s="66"/>
      <c r="T9" s="66"/>
      <c r="V9" s="13"/>
      <c r="X9" s="209">
        <f ca="1">XIRR(OFFSET($AA$94,,YEAR_ACQUIRE_D-$AA$19):$CK$94,OFFSET($AA$18,,YEAR_ACQUIRE_D-$AA$19):$CK$18)</f>
        <v>0.29905523657798772</v>
      </c>
      <c r="Y9" s="117"/>
      <c r="Z9" s="117"/>
    </row>
    <row r="10" spans="1:89" s="5" customFormat="1" outlineLevel="1">
      <c r="A10" s="5" t="s">
        <v>16</v>
      </c>
      <c r="P10" s="4"/>
      <c r="S10" s="66"/>
      <c r="T10" s="66"/>
      <c r="U10" s="66">
        <f>$T$94</f>
        <v>51</v>
      </c>
      <c r="V10" s="13"/>
      <c r="X10" s="212">
        <f>PROJECTVALUE_D</f>
        <v>10000000.00073152</v>
      </c>
      <c r="Y10" s="118"/>
      <c r="Z10" s="118"/>
    </row>
    <row r="11" spans="1:89" s="5" customFormat="1" outlineLevel="1">
      <c r="A11" s="5" t="s">
        <v>17</v>
      </c>
      <c r="R11" s="66"/>
      <c r="S11" s="66"/>
      <c r="T11" s="66"/>
      <c r="V11" s="13"/>
      <c r="X11" s="212">
        <f>$X$59</f>
        <v>16194632.450814992</v>
      </c>
      <c r="Y11" s="118"/>
      <c r="Z11" s="118"/>
    </row>
    <row r="12" spans="1:89" s="5" customFormat="1" outlineLevel="1">
      <c r="A12" s="5" t="s">
        <v>18</v>
      </c>
      <c r="R12" s="66"/>
      <c r="S12" s="66"/>
      <c r="T12" s="66"/>
      <c r="V12" s="13"/>
      <c r="X12" s="212">
        <f>-SUMIF(AA94:CK94,"&lt;0",AA94:CK94)</f>
        <v>2500000.0001828801</v>
      </c>
      <c r="Y12" s="118"/>
      <c r="Z12" s="118"/>
    </row>
    <row r="13" spans="1:89" s="5" customFormat="1" outlineLevel="1">
      <c r="A13" s="5" t="s">
        <v>19</v>
      </c>
      <c r="R13" s="66"/>
      <c r="S13" s="66"/>
      <c r="T13" s="66"/>
      <c r="V13" s="13"/>
      <c r="X13" s="212">
        <f>SUMIF(AA94:CK94,"&gt;0",AA94:CK94)</f>
        <v>5228817.6652443148</v>
      </c>
      <c r="Y13" s="118"/>
      <c r="Z13" s="118"/>
    </row>
    <row r="14" spans="1:89" s="5" customFormat="1" outlineLevel="1">
      <c r="A14" s="5" t="s">
        <v>20</v>
      </c>
      <c r="R14" s="66"/>
      <c r="S14" s="66"/>
      <c r="T14" s="66"/>
      <c r="V14" s="13"/>
      <c r="X14" s="211">
        <f>X13/X12</f>
        <v>2.0915270659447263</v>
      </c>
      <c r="Y14" s="118"/>
      <c r="Z14" s="118"/>
    </row>
    <row r="15" spans="1:89" s="5" customFormat="1" outlineLevel="1">
      <c r="A15" s="5" t="s">
        <v>21</v>
      </c>
      <c r="R15" s="66"/>
      <c r="S15" s="66"/>
      <c r="T15" s="66"/>
      <c r="V15" s="13"/>
      <c r="X15" s="212">
        <f>MAX($AA96:$CK96)</f>
        <v>2500000.0001828801</v>
      </c>
      <c r="Y15" s="119"/>
      <c r="Z15" s="119"/>
    </row>
    <row r="16" spans="1:89" s="45" customFormat="1" ht="15" customHeight="1">
      <c r="A16" s="154" t="s">
        <v>7</v>
      </c>
      <c r="B16" s="155"/>
      <c r="C16" s="155"/>
      <c r="D16" s="155"/>
      <c r="E16" s="155"/>
      <c r="F16" s="155"/>
      <c r="G16" s="155"/>
      <c r="H16" s="155"/>
      <c r="I16" s="155"/>
      <c r="J16" s="155"/>
      <c r="K16" s="155"/>
      <c r="L16" s="155"/>
      <c r="M16" s="155"/>
      <c r="N16" s="155"/>
      <c r="O16" s="155"/>
      <c r="P16" s="155"/>
      <c r="Q16" s="155"/>
      <c r="R16" s="156"/>
      <c r="S16" s="156"/>
      <c r="T16" s="156">
        <v>1</v>
      </c>
      <c r="U16" s="157"/>
      <c r="V16" s="155" t="s">
        <v>5</v>
      </c>
      <c r="W16" s="445" t="s">
        <v>6</v>
      </c>
      <c r="X16" s="157" t="s">
        <v>0</v>
      </c>
      <c r="Y16" s="445" t="s">
        <v>11</v>
      </c>
      <c r="Z16" s="158"/>
      <c r="AA16" s="359" t="str">
        <f>IF(OR(AA$19&lt;YEAR_ACQUIRE_D,AA$19&gt;(YEAR_ACQUIRE_D+YEAR_PROJECTLENGTH_D)),"",
IF(AA$19=YEAR_ACQUIRE_D,0,#REF!+1))</f>
        <v/>
      </c>
      <c r="AB16" s="159">
        <f t="shared" ref="AB16:BG16" si="0">IF(OR(AB$19&lt;YEAR_ACQUIRE_D,AB$19&gt;(YEAR_ACQUIRE_D+YEAR_PROJECTLENGTH_D)),"",
IF(AB$19=YEAR_ACQUIRE_D,0,AA16+1))</f>
        <v>0</v>
      </c>
      <c r="AC16" s="159">
        <f t="shared" si="0"/>
        <v>1</v>
      </c>
      <c r="AD16" s="159">
        <f t="shared" si="0"/>
        <v>2</v>
      </c>
      <c r="AE16" s="159">
        <f t="shared" si="0"/>
        <v>3</v>
      </c>
      <c r="AF16" s="159">
        <f t="shared" si="0"/>
        <v>4</v>
      </c>
      <c r="AG16" s="159">
        <f t="shared" si="0"/>
        <v>5</v>
      </c>
      <c r="AH16" s="159" t="str">
        <f t="shared" si="0"/>
        <v/>
      </c>
      <c r="AI16" s="159" t="str">
        <f t="shared" si="0"/>
        <v/>
      </c>
      <c r="AJ16" s="159" t="str">
        <f t="shared" si="0"/>
        <v/>
      </c>
      <c r="AK16" s="159" t="str">
        <f t="shared" si="0"/>
        <v/>
      </c>
      <c r="AL16" s="159" t="str">
        <f t="shared" si="0"/>
        <v/>
      </c>
      <c r="AM16" s="159" t="str">
        <f t="shared" si="0"/>
        <v/>
      </c>
      <c r="AN16" s="159" t="str">
        <f t="shared" si="0"/>
        <v/>
      </c>
      <c r="AO16" s="159" t="str">
        <f t="shared" si="0"/>
        <v/>
      </c>
      <c r="AP16" s="159" t="str">
        <f t="shared" si="0"/>
        <v/>
      </c>
      <c r="AQ16" s="159" t="str">
        <f t="shared" si="0"/>
        <v/>
      </c>
      <c r="AR16" s="159" t="str">
        <f t="shared" si="0"/>
        <v/>
      </c>
      <c r="AS16" s="159" t="str">
        <f t="shared" si="0"/>
        <v/>
      </c>
      <c r="AT16" s="159" t="str">
        <f t="shared" si="0"/>
        <v/>
      </c>
      <c r="AU16" s="159" t="str">
        <f t="shared" si="0"/>
        <v/>
      </c>
      <c r="AV16" s="159" t="str">
        <f t="shared" si="0"/>
        <v/>
      </c>
      <c r="AW16" s="159" t="str">
        <f t="shared" si="0"/>
        <v/>
      </c>
      <c r="AX16" s="159" t="str">
        <f t="shared" si="0"/>
        <v/>
      </c>
      <c r="AY16" s="159" t="str">
        <f t="shared" si="0"/>
        <v/>
      </c>
      <c r="AZ16" s="159" t="str">
        <f t="shared" si="0"/>
        <v/>
      </c>
      <c r="BA16" s="159" t="str">
        <f t="shared" si="0"/>
        <v/>
      </c>
      <c r="BB16" s="159" t="str">
        <f t="shared" si="0"/>
        <v/>
      </c>
      <c r="BC16" s="159" t="str">
        <f t="shared" si="0"/>
        <v/>
      </c>
      <c r="BD16" s="159" t="str">
        <f t="shared" si="0"/>
        <v/>
      </c>
      <c r="BE16" s="159" t="str">
        <f t="shared" si="0"/>
        <v/>
      </c>
      <c r="BF16" s="159" t="str">
        <f t="shared" si="0"/>
        <v/>
      </c>
      <c r="BG16" s="159" t="str">
        <f t="shared" si="0"/>
        <v/>
      </c>
      <c r="BH16" s="159" t="str">
        <f t="shared" ref="BH16:CK16" si="1">IF(OR(BH$19&lt;YEAR_ACQUIRE_D,BH$19&gt;(YEAR_ACQUIRE_D+YEAR_PROJECTLENGTH_D)),"",
IF(BH$19=YEAR_ACQUIRE_D,0,BG16+1))</f>
        <v/>
      </c>
      <c r="BI16" s="159" t="str">
        <f t="shared" si="1"/>
        <v/>
      </c>
      <c r="BJ16" s="159" t="str">
        <f t="shared" si="1"/>
        <v/>
      </c>
      <c r="BK16" s="159" t="str">
        <f t="shared" si="1"/>
        <v/>
      </c>
      <c r="BL16" s="159" t="str">
        <f t="shared" si="1"/>
        <v/>
      </c>
      <c r="BM16" s="159" t="str">
        <f t="shared" si="1"/>
        <v/>
      </c>
      <c r="BN16" s="159" t="str">
        <f t="shared" si="1"/>
        <v/>
      </c>
      <c r="BO16" s="159" t="str">
        <f t="shared" si="1"/>
        <v/>
      </c>
      <c r="BP16" s="159" t="str">
        <f t="shared" si="1"/>
        <v/>
      </c>
      <c r="BQ16" s="159" t="str">
        <f t="shared" si="1"/>
        <v/>
      </c>
      <c r="BR16" s="159" t="str">
        <f t="shared" si="1"/>
        <v/>
      </c>
      <c r="BS16" s="159" t="str">
        <f t="shared" si="1"/>
        <v/>
      </c>
      <c r="BT16" s="159" t="str">
        <f t="shared" si="1"/>
        <v/>
      </c>
      <c r="BU16" s="159" t="str">
        <f t="shared" si="1"/>
        <v/>
      </c>
      <c r="BV16" s="159" t="str">
        <f t="shared" si="1"/>
        <v/>
      </c>
      <c r="BW16" s="159" t="str">
        <f t="shared" si="1"/>
        <v/>
      </c>
      <c r="BX16" s="159" t="str">
        <f t="shared" si="1"/>
        <v/>
      </c>
      <c r="BY16" s="159" t="str">
        <f t="shared" si="1"/>
        <v/>
      </c>
      <c r="BZ16" s="159" t="str">
        <f t="shared" si="1"/>
        <v/>
      </c>
      <c r="CA16" s="159" t="str">
        <f t="shared" si="1"/>
        <v/>
      </c>
      <c r="CB16" s="159" t="str">
        <f t="shared" si="1"/>
        <v/>
      </c>
      <c r="CC16" s="159" t="str">
        <f t="shared" si="1"/>
        <v/>
      </c>
      <c r="CD16" s="159" t="str">
        <f t="shared" si="1"/>
        <v/>
      </c>
      <c r="CE16" s="159" t="str">
        <f t="shared" si="1"/>
        <v/>
      </c>
      <c r="CF16" s="159" t="str">
        <f t="shared" si="1"/>
        <v/>
      </c>
      <c r="CG16" s="159" t="str">
        <f t="shared" si="1"/>
        <v/>
      </c>
      <c r="CH16" s="159" t="str">
        <f t="shared" si="1"/>
        <v/>
      </c>
      <c r="CI16" s="159" t="str">
        <f t="shared" si="1"/>
        <v/>
      </c>
      <c r="CJ16" s="159" t="str">
        <f t="shared" si="1"/>
        <v/>
      </c>
      <c r="CK16" s="159" t="str">
        <f t="shared" si="1"/>
        <v/>
      </c>
    </row>
    <row r="17" spans="1:89" s="45" customFormat="1" ht="15" customHeight="1">
      <c r="A17" s="160" t="s">
        <v>212</v>
      </c>
      <c r="B17" s="354"/>
      <c r="C17" s="354"/>
      <c r="D17" s="354"/>
      <c r="E17" s="354"/>
      <c r="F17" s="354"/>
      <c r="G17" s="354"/>
      <c r="H17" s="354"/>
      <c r="I17" s="354"/>
      <c r="J17" s="354"/>
      <c r="K17" s="354"/>
      <c r="L17" s="354"/>
      <c r="M17" s="354"/>
      <c r="N17" s="354"/>
      <c r="O17" s="354"/>
      <c r="P17" s="354"/>
      <c r="Q17" s="354"/>
      <c r="R17" s="355"/>
      <c r="S17" s="355"/>
      <c r="T17" s="355"/>
      <c r="U17" s="356"/>
      <c r="V17" s="354"/>
      <c r="W17" s="446"/>
      <c r="X17" s="356"/>
      <c r="Y17" s="446"/>
      <c r="Z17" s="357"/>
      <c r="AA17" s="358" t="str">
        <f t="shared" ref="AA17:BF17" si="2">IF(OR(AA$19&lt;YEAR_ACQUIRE_D,AA$19&gt;(YEAR_ACQUIRE_D+YEAR_MONITORINGLENGTH_D)),"",
IF(AA$19=YEAR_ACQUIRE_D,0,Z17+1))</f>
        <v/>
      </c>
      <c r="AB17" s="360">
        <f t="shared" si="2"/>
        <v>0</v>
      </c>
      <c r="AC17" s="360">
        <f t="shared" si="2"/>
        <v>1</v>
      </c>
      <c r="AD17" s="360">
        <f t="shared" si="2"/>
        <v>2</v>
      </c>
      <c r="AE17" s="360">
        <f t="shared" si="2"/>
        <v>3</v>
      </c>
      <c r="AF17" s="360">
        <f t="shared" si="2"/>
        <v>4</v>
      </c>
      <c r="AG17" s="360">
        <f t="shared" si="2"/>
        <v>5</v>
      </c>
      <c r="AH17" s="360">
        <f t="shared" si="2"/>
        <v>6</v>
      </c>
      <c r="AI17" s="360">
        <f t="shared" si="2"/>
        <v>7</v>
      </c>
      <c r="AJ17" s="360">
        <f t="shared" si="2"/>
        <v>8</v>
      </c>
      <c r="AK17" s="360">
        <f t="shared" si="2"/>
        <v>9</v>
      </c>
      <c r="AL17" s="360">
        <f t="shared" si="2"/>
        <v>10</v>
      </c>
      <c r="AM17" s="360">
        <f t="shared" si="2"/>
        <v>11</v>
      </c>
      <c r="AN17" s="360">
        <f t="shared" si="2"/>
        <v>12</v>
      </c>
      <c r="AO17" s="360">
        <f t="shared" si="2"/>
        <v>13</v>
      </c>
      <c r="AP17" s="360">
        <f t="shared" si="2"/>
        <v>14</v>
      </c>
      <c r="AQ17" s="360">
        <f t="shared" si="2"/>
        <v>15</v>
      </c>
      <c r="AR17" s="360">
        <f t="shared" si="2"/>
        <v>16</v>
      </c>
      <c r="AS17" s="360">
        <f t="shared" si="2"/>
        <v>17</v>
      </c>
      <c r="AT17" s="360">
        <f t="shared" si="2"/>
        <v>18</v>
      </c>
      <c r="AU17" s="360">
        <f t="shared" si="2"/>
        <v>19</v>
      </c>
      <c r="AV17" s="360">
        <f t="shared" si="2"/>
        <v>20</v>
      </c>
      <c r="AW17" s="360" t="str">
        <f t="shared" si="2"/>
        <v/>
      </c>
      <c r="AX17" s="360" t="str">
        <f t="shared" si="2"/>
        <v/>
      </c>
      <c r="AY17" s="360" t="str">
        <f t="shared" si="2"/>
        <v/>
      </c>
      <c r="AZ17" s="360" t="str">
        <f t="shared" si="2"/>
        <v/>
      </c>
      <c r="BA17" s="360" t="str">
        <f t="shared" si="2"/>
        <v/>
      </c>
      <c r="BB17" s="360" t="str">
        <f t="shared" si="2"/>
        <v/>
      </c>
      <c r="BC17" s="360" t="str">
        <f t="shared" si="2"/>
        <v/>
      </c>
      <c r="BD17" s="360" t="str">
        <f t="shared" si="2"/>
        <v/>
      </c>
      <c r="BE17" s="360" t="str">
        <f t="shared" si="2"/>
        <v/>
      </c>
      <c r="BF17" s="360" t="str">
        <f t="shared" si="2"/>
        <v/>
      </c>
      <c r="BG17" s="360" t="str">
        <f t="shared" ref="BG17:CK17" si="3">IF(OR(BG$19&lt;YEAR_ACQUIRE_D,BG$19&gt;(YEAR_ACQUIRE_D+YEAR_MONITORINGLENGTH_D)),"",
IF(BG$19=YEAR_ACQUIRE_D,0,BF17+1))</f>
        <v/>
      </c>
      <c r="BH17" s="360" t="str">
        <f t="shared" si="3"/>
        <v/>
      </c>
      <c r="BI17" s="360" t="str">
        <f t="shared" si="3"/>
        <v/>
      </c>
      <c r="BJ17" s="360" t="str">
        <f t="shared" si="3"/>
        <v/>
      </c>
      <c r="BK17" s="360" t="str">
        <f t="shared" si="3"/>
        <v/>
      </c>
      <c r="BL17" s="360" t="str">
        <f t="shared" si="3"/>
        <v/>
      </c>
      <c r="BM17" s="360" t="str">
        <f t="shared" si="3"/>
        <v/>
      </c>
      <c r="BN17" s="360" t="str">
        <f t="shared" si="3"/>
        <v/>
      </c>
      <c r="BO17" s="360" t="str">
        <f t="shared" si="3"/>
        <v/>
      </c>
      <c r="BP17" s="360" t="str">
        <f t="shared" si="3"/>
        <v/>
      </c>
      <c r="BQ17" s="360" t="str">
        <f t="shared" si="3"/>
        <v/>
      </c>
      <c r="BR17" s="360" t="str">
        <f t="shared" si="3"/>
        <v/>
      </c>
      <c r="BS17" s="360" t="str">
        <f t="shared" si="3"/>
        <v/>
      </c>
      <c r="BT17" s="360" t="str">
        <f t="shared" si="3"/>
        <v/>
      </c>
      <c r="BU17" s="360" t="str">
        <f t="shared" si="3"/>
        <v/>
      </c>
      <c r="BV17" s="360" t="str">
        <f t="shared" si="3"/>
        <v/>
      </c>
      <c r="BW17" s="360" t="str">
        <f t="shared" si="3"/>
        <v/>
      </c>
      <c r="BX17" s="360" t="str">
        <f t="shared" si="3"/>
        <v/>
      </c>
      <c r="BY17" s="360" t="str">
        <f t="shared" si="3"/>
        <v/>
      </c>
      <c r="BZ17" s="360" t="str">
        <f t="shared" si="3"/>
        <v/>
      </c>
      <c r="CA17" s="360" t="str">
        <f t="shared" si="3"/>
        <v/>
      </c>
      <c r="CB17" s="360" t="str">
        <f t="shared" si="3"/>
        <v/>
      </c>
      <c r="CC17" s="360" t="str">
        <f t="shared" si="3"/>
        <v/>
      </c>
      <c r="CD17" s="360" t="str">
        <f t="shared" si="3"/>
        <v/>
      </c>
      <c r="CE17" s="360" t="str">
        <f t="shared" si="3"/>
        <v/>
      </c>
      <c r="CF17" s="360" t="str">
        <f t="shared" si="3"/>
        <v/>
      </c>
      <c r="CG17" s="360" t="str">
        <f t="shared" si="3"/>
        <v/>
      </c>
      <c r="CH17" s="360" t="str">
        <f t="shared" si="3"/>
        <v/>
      </c>
      <c r="CI17" s="360" t="str">
        <f t="shared" si="3"/>
        <v/>
      </c>
      <c r="CJ17" s="360" t="str">
        <f t="shared" si="3"/>
        <v/>
      </c>
      <c r="CK17" s="360" t="str">
        <f t="shared" si="3"/>
        <v/>
      </c>
    </row>
    <row r="18" spans="1:89" s="13" customFormat="1" ht="15" customHeight="1">
      <c r="A18" s="160" t="s">
        <v>8</v>
      </c>
      <c r="B18" s="161"/>
      <c r="C18" s="161"/>
      <c r="D18" s="161"/>
      <c r="E18" s="161"/>
      <c r="F18" s="161"/>
      <c r="G18" s="161"/>
      <c r="H18" s="161"/>
      <c r="I18" s="161"/>
      <c r="J18" s="161"/>
      <c r="K18" s="161"/>
      <c r="L18" s="161"/>
      <c r="M18" s="161"/>
      <c r="N18" s="161"/>
      <c r="O18" s="161"/>
      <c r="P18" s="161"/>
      <c r="Q18" s="161"/>
      <c r="R18" s="162"/>
      <c r="S18" s="162"/>
      <c r="T18" s="162">
        <v>2</v>
      </c>
      <c r="U18" s="161"/>
      <c r="V18" s="161"/>
      <c r="W18" s="446"/>
      <c r="X18" s="163"/>
      <c r="Y18" s="446"/>
      <c r="Z18" s="164"/>
      <c r="AA18" s="165">
        <v>43465</v>
      </c>
      <c r="AB18" s="165">
        <v>43830</v>
      </c>
      <c r="AC18" s="165">
        <v>44196</v>
      </c>
      <c r="AD18" s="165">
        <v>44561</v>
      </c>
      <c r="AE18" s="165">
        <v>44926</v>
      </c>
      <c r="AF18" s="165">
        <v>45291</v>
      </c>
      <c r="AG18" s="165">
        <v>45657</v>
      </c>
      <c r="AH18" s="165">
        <v>46022</v>
      </c>
      <c r="AI18" s="165">
        <v>46387</v>
      </c>
      <c r="AJ18" s="165">
        <v>46752</v>
      </c>
      <c r="AK18" s="165">
        <v>47118</v>
      </c>
      <c r="AL18" s="165">
        <v>47483</v>
      </c>
      <c r="AM18" s="165">
        <v>47848</v>
      </c>
      <c r="AN18" s="165">
        <v>48213</v>
      </c>
      <c r="AO18" s="165">
        <v>48579</v>
      </c>
      <c r="AP18" s="165">
        <v>48944</v>
      </c>
      <c r="AQ18" s="165">
        <v>49309</v>
      </c>
      <c r="AR18" s="165">
        <v>49674</v>
      </c>
      <c r="AS18" s="165">
        <v>50040</v>
      </c>
      <c r="AT18" s="165">
        <v>50405</v>
      </c>
      <c r="AU18" s="165">
        <v>50770</v>
      </c>
      <c r="AV18" s="165">
        <v>51135</v>
      </c>
      <c r="AW18" s="165">
        <v>51501</v>
      </c>
      <c r="AX18" s="165">
        <v>51866</v>
      </c>
      <c r="AY18" s="165">
        <v>52231</v>
      </c>
      <c r="AZ18" s="165">
        <v>52596</v>
      </c>
      <c r="BA18" s="165">
        <v>52962</v>
      </c>
      <c r="BB18" s="165">
        <v>53327</v>
      </c>
      <c r="BC18" s="165">
        <v>53692</v>
      </c>
      <c r="BD18" s="165">
        <v>54057</v>
      </c>
      <c r="BE18" s="165">
        <v>54423</v>
      </c>
      <c r="BF18" s="165">
        <v>54788</v>
      </c>
      <c r="BG18" s="165">
        <v>55153</v>
      </c>
      <c r="BH18" s="165">
        <v>55518</v>
      </c>
      <c r="BI18" s="165">
        <v>55884</v>
      </c>
      <c r="BJ18" s="165">
        <v>56249</v>
      </c>
      <c r="BK18" s="165">
        <v>56614</v>
      </c>
      <c r="BL18" s="165">
        <v>56979</v>
      </c>
      <c r="BM18" s="165">
        <v>57345</v>
      </c>
      <c r="BN18" s="165">
        <v>57710</v>
      </c>
      <c r="BO18" s="165">
        <v>58075</v>
      </c>
      <c r="BP18" s="165">
        <v>58440</v>
      </c>
      <c r="BQ18" s="165">
        <v>58806</v>
      </c>
      <c r="BR18" s="165">
        <v>59171</v>
      </c>
      <c r="BS18" s="165">
        <v>59536</v>
      </c>
      <c r="BT18" s="165">
        <v>59901</v>
      </c>
      <c r="BU18" s="165">
        <v>60267</v>
      </c>
      <c r="BV18" s="165">
        <v>60632</v>
      </c>
      <c r="BW18" s="165">
        <v>60997</v>
      </c>
      <c r="BX18" s="165">
        <v>61362</v>
      </c>
      <c r="BY18" s="165">
        <v>61728</v>
      </c>
      <c r="BZ18" s="165">
        <v>62093</v>
      </c>
      <c r="CA18" s="165">
        <v>62458</v>
      </c>
      <c r="CB18" s="165">
        <v>62823</v>
      </c>
      <c r="CC18" s="165">
        <v>63189</v>
      </c>
      <c r="CD18" s="165">
        <v>63554</v>
      </c>
      <c r="CE18" s="165">
        <v>63919</v>
      </c>
      <c r="CF18" s="165">
        <v>64284</v>
      </c>
      <c r="CG18" s="165">
        <v>64650</v>
      </c>
      <c r="CH18" s="165">
        <v>65015</v>
      </c>
      <c r="CI18" s="165">
        <v>65380</v>
      </c>
      <c r="CJ18" s="165">
        <v>65745</v>
      </c>
      <c r="CK18" s="165">
        <v>66111</v>
      </c>
    </row>
    <row r="19" spans="1:89" s="13" customFormat="1" ht="15" customHeight="1">
      <c r="A19" s="166" t="s">
        <v>9</v>
      </c>
      <c r="B19" s="167"/>
      <c r="C19" s="167"/>
      <c r="D19" s="167"/>
      <c r="E19" s="167"/>
      <c r="F19" s="167"/>
      <c r="G19" s="167"/>
      <c r="H19" s="167"/>
      <c r="I19" s="167"/>
      <c r="J19" s="167"/>
      <c r="K19" s="167"/>
      <c r="L19" s="167"/>
      <c r="M19" s="167"/>
      <c r="N19" s="167"/>
      <c r="O19" s="167"/>
      <c r="P19" s="167"/>
      <c r="Q19" s="167"/>
      <c r="R19" s="168"/>
      <c r="S19" s="168"/>
      <c r="T19" s="168">
        <v>3</v>
      </c>
      <c r="U19" s="167" t="s">
        <v>3</v>
      </c>
      <c r="V19" s="167"/>
      <c r="W19" s="447"/>
      <c r="X19" s="169"/>
      <c r="Y19" s="447"/>
      <c r="Z19" s="170"/>
      <c r="AA19" s="169">
        <v>2018</v>
      </c>
      <c r="AB19" s="169">
        <v>2019</v>
      </c>
      <c r="AC19" s="169">
        <v>2020</v>
      </c>
      <c r="AD19" s="169">
        <v>2021</v>
      </c>
      <c r="AE19" s="169">
        <v>2022</v>
      </c>
      <c r="AF19" s="169">
        <v>2023</v>
      </c>
      <c r="AG19" s="169">
        <v>2024</v>
      </c>
      <c r="AH19" s="169">
        <v>2025</v>
      </c>
      <c r="AI19" s="169">
        <v>2026</v>
      </c>
      <c r="AJ19" s="169">
        <v>2027</v>
      </c>
      <c r="AK19" s="169">
        <v>2028</v>
      </c>
      <c r="AL19" s="169">
        <v>2029</v>
      </c>
      <c r="AM19" s="169">
        <v>2030</v>
      </c>
      <c r="AN19" s="169">
        <v>2031</v>
      </c>
      <c r="AO19" s="169">
        <v>2032</v>
      </c>
      <c r="AP19" s="169">
        <v>2033</v>
      </c>
      <c r="AQ19" s="169">
        <v>2034</v>
      </c>
      <c r="AR19" s="169">
        <v>2035</v>
      </c>
      <c r="AS19" s="169">
        <v>2036</v>
      </c>
      <c r="AT19" s="169">
        <v>2037</v>
      </c>
      <c r="AU19" s="169">
        <v>2038</v>
      </c>
      <c r="AV19" s="169">
        <v>2039</v>
      </c>
      <c r="AW19" s="169">
        <v>2040</v>
      </c>
      <c r="AX19" s="169">
        <v>2041</v>
      </c>
      <c r="AY19" s="169">
        <v>2042</v>
      </c>
      <c r="AZ19" s="169">
        <v>2043</v>
      </c>
      <c r="BA19" s="169">
        <v>2044</v>
      </c>
      <c r="BB19" s="169">
        <v>2045</v>
      </c>
      <c r="BC19" s="169">
        <v>2046</v>
      </c>
      <c r="BD19" s="169">
        <v>2047</v>
      </c>
      <c r="BE19" s="169">
        <v>2048</v>
      </c>
      <c r="BF19" s="169">
        <v>2049</v>
      </c>
      <c r="BG19" s="169">
        <v>2050</v>
      </c>
      <c r="BH19" s="169">
        <v>2051</v>
      </c>
      <c r="BI19" s="169">
        <v>2052</v>
      </c>
      <c r="BJ19" s="169">
        <v>2053</v>
      </c>
      <c r="BK19" s="169">
        <v>2054</v>
      </c>
      <c r="BL19" s="169">
        <v>2055</v>
      </c>
      <c r="BM19" s="169">
        <v>2056</v>
      </c>
      <c r="BN19" s="169">
        <v>2057</v>
      </c>
      <c r="BO19" s="169">
        <v>2058</v>
      </c>
      <c r="BP19" s="169">
        <v>2059</v>
      </c>
      <c r="BQ19" s="169">
        <v>2060</v>
      </c>
      <c r="BR19" s="169">
        <v>2061</v>
      </c>
      <c r="BS19" s="169">
        <v>2062</v>
      </c>
      <c r="BT19" s="169">
        <v>2063</v>
      </c>
      <c r="BU19" s="169">
        <v>2064</v>
      </c>
      <c r="BV19" s="169">
        <v>2065</v>
      </c>
      <c r="BW19" s="169">
        <v>2066</v>
      </c>
      <c r="BX19" s="169">
        <v>2067</v>
      </c>
      <c r="BY19" s="169">
        <v>2068</v>
      </c>
      <c r="BZ19" s="169">
        <v>2069</v>
      </c>
      <c r="CA19" s="169">
        <v>2070</v>
      </c>
      <c r="CB19" s="169">
        <v>2071</v>
      </c>
      <c r="CC19" s="169">
        <v>2072</v>
      </c>
      <c r="CD19" s="169">
        <v>2073</v>
      </c>
      <c r="CE19" s="169">
        <v>2074</v>
      </c>
      <c r="CF19" s="169">
        <v>2075</v>
      </c>
      <c r="CG19" s="169">
        <v>2076</v>
      </c>
      <c r="CH19" s="169">
        <v>2077</v>
      </c>
      <c r="CI19" s="169">
        <v>2078</v>
      </c>
      <c r="CJ19" s="169">
        <v>2079</v>
      </c>
      <c r="CK19" s="169">
        <v>2080</v>
      </c>
    </row>
    <row r="20" spans="1:89">
      <c r="A20" s="171" t="s">
        <v>35</v>
      </c>
      <c r="B20" s="172"/>
      <c r="C20" s="172"/>
      <c r="D20" s="172"/>
      <c r="E20" s="172"/>
      <c r="F20" s="172"/>
      <c r="G20" s="172"/>
      <c r="H20" s="172"/>
      <c r="I20" s="172"/>
      <c r="J20" s="172"/>
      <c r="K20" s="172"/>
      <c r="L20" s="172"/>
      <c r="M20" s="172"/>
      <c r="N20" s="172"/>
      <c r="O20" s="172"/>
      <c r="P20" s="172"/>
      <c r="Q20" s="172"/>
      <c r="R20" s="173"/>
      <c r="S20" s="173"/>
      <c r="T20" s="173">
        <v>4</v>
      </c>
      <c r="U20" s="172"/>
      <c r="V20" s="174"/>
      <c r="W20" s="172"/>
      <c r="X20" s="172"/>
      <c r="Y20" s="172"/>
      <c r="Z20" s="178"/>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row>
    <row r="21" spans="1:89">
      <c r="A21" s="215" t="s">
        <v>22</v>
      </c>
      <c r="R21" s="66"/>
      <c r="S21" s="66"/>
      <c r="T21" s="66">
        <v>5</v>
      </c>
      <c r="V21" s="214"/>
      <c r="W21" s="57"/>
      <c r="X21" s="248"/>
      <c r="Y21" s="57"/>
      <c r="Z21" s="14"/>
    </row>
    <row r="22" spans="1:89">
      <c r="A22" s="227" t="s">
        <v>23</v>
      </c>
      <c r="R22" s="66"/>
      <c r="S22" s="66"/>
      <c r="T22" s="66">
        <v>6</v>
      </c>
      <c r="V22" s="214" t="s">
        <v>2</v>
      </c>
      <c r="W22" s="57"/>
      <c r="X22" s="249"/>
      <c r="Y22" s="217"/>
      <c r="Z22" s="19"/>
      <c r="AA22" s="240">
        <f t="shared" ref="AA22:BF22" si="4">IF(AA$16=0,CREDITS_INITIAL_D,Z28)</f>
        <v>0</v>
      </c>
      <c r="AB22" s="240">
        <f t="shared" si="4"/>
        <v>0</v>
      </c>
      <c r="AC22" s="240">
        <f t="shared" si="4"/>
        <v>0</v>
      </c>
      <c r="AD22" s="240">
        <f t="shared" si="4"/>
        <v>0</v>
      </c>
      <c r="AE22" s="240">
        <f t="shared" si="4"/>
        <v>0</v>
      </c>
      <c r="AF22" s="240">
        <f t="shared" si="4"/>
        <v>0</v>
      </c>
      <c r="AG22" s="240">
        <f t="shared" si="4"/>
        <v>0</v>
      </c>
      <c r="AH22" s="240">
        <f t="shared" si="4"/>
        <v>0</v>
      </c>
      <c r="AI22" s="240">
        <f t="shared" si="4"/>
        <v>0</v>
      </c>
      <c r="AJ22" s="240">
        <f t="shared" si="4"/>
        <v>0</v>
      </c>
      <c r="AK22" s="240">
        <f t="shared" si="4"/>
        <v>0</v>
      </c>
      <c r="AL22" s="240">
        <f t="shared" si="4"/>
        <v>0</v>
      </c>
      <c r="AM22" s="240">
        <f t="shared" si="4"/>
        <v>0</v>
      </c>
      <c r="AN22" s="240">
        <f t="shared" si="4"/>
        <v>0</v>
      </c>
      <c r="AO22" s="240">
        <f t="shared" si="4"/>
        <v>0</v>
      </c>
      <c r="AP22" s="240">
        <f t="shared" si="4"/>
        <v>0</v>
      </c>
      <c r="AQ22" s="240">
        <f t="shared" si="4"/>
        <v>0</v>
      </c>
      <c r="AR22" s="240">
        <f t="shared" si="4"/>
        <v>0</v>
      </c>
      <c r="AS22" s="240">
        <f t="shared" si="4"/>
        <v>0</v>
      </c>
      <c r="AT22" s="240">
        <f t="shared" si="4"/>
        <v>0</v>
      </c>
      <c r="AU22" s="240">
        <f t="shared" si="4"/>
        <v>0</v>
      </c>
      <c r="AV22" s="240">
        <f t="shared" si="4"/>
        <v>0</v>
      </c>
      <c r="AW22" s="240">
        <f t="shared" si="4"/>
        <v>0</v>
      </c>
      <c r="AX22" s="240">
        <f t="shared" si="4"/>
        <v>0</v>
      </c>
      <c r="AY22" s="240">
        <f t="shared" si="4"/>
        <v>0</v>
      </c>
      <c r="AZ22" s="240">
        <f t="shared" si="4"/>
        <v>0</v>
      </c>
      <c r="BA22" s="240">
        <f t="shared" si="4"/>
        <v>0</v>
      </c>
      <c r="BB22" s="240">
        <f t="shared" si="4"/>
        <v>0</v>
      </c>
      <c r="BC22" s="240">
        <f t="shared" si="4"/>
        <v>0</v>
      </c>
      <c r="BD22" s="240">
        <f t="shared" si="4"/>
        <v>0</v>
      </c>
      <c r="BE22" s="240">
        <f t="shared" si="4"/>
        <v>0</v>
      </c>
      <c r="BF22" s="240">
        <f t="shared" si="4"/>
        <v>0</v>
      </c>
      <c r="BG22" s="240">
        <f t="shared" ref="BG22:CK22" si="5">IF(BG$16=0,CREDITS_INITIAL_D,BF28)</f>
        <v>0</v>
      </c>
      <c r="BH22" s="240">
        <f t="shared" si="5"/>
        <v>0</v>
      </c>
      <c r="BI22" s="240">
        <f t="shared" si="5"/>
        <v>0</v>
      </c>
      <c r="BJ22" s="240">
        <f t="shared" si="5"/>
        <v>0</v>
      </c>
      <c r="BK22" s="240">
        <f t="shared" si="5"/>
        <v>0</v>
      </c>
      <c r="BL22" s="240">
        <f t="shared" si="5"/>
        <v>0</v>
      </c>
      <c r="BM22" s="240">
        <f t="shared" si="5"/>
        <v>0</v>
      </c>
      <c r="BN22" s="240">
        <f t="shared" si="5"/>
        <v>0</v>
      </c>
      <c r="BO22" s="240">
        <f t="shared" si="5"/>
        <v>0</v>
      </c>
      <c r="BP22" s="240">
        <f t="shared" si="5"/>
        <v>0</v>
      </c>
      <c r="BQ22" s="240">
        <f t="shared" si="5"/>
        <v>0</v>
      </c>
      <c r="BR22" s="240">
        <f t="shared" si="5"/>
        <v>0</v>
      </c>
      <c r="BS22" s="240">
        <f t="shared" si="5"/>
        <v>0</v>
      </c>
      <c r="BT22" s="240">
        <f t="shared" si="5"/>
        <v>0</v>
      </c>
      <c r="BU22" s="240">
        <f t="shared" si="5"/>
        <v>0</v>
      </c>
      <c r="BV22" s="240">
        <f t="shared" si="5"/>
        <v>0</v>
      </c>
      <c r="BW22" s="240">
        <f t="shared" si="5"/>
        <v>0</v>
      </c>
      <c r="BX22" s="240">
        <f t="shared" si="5"/>
        <v>0</v>
      </c>
      <c r="BY22" s="240">
        <f t="shared" si="5"/>
        <v>0</v>
      </c>
      <c r="BZ22" s="240">
        <f t="shared" si="5"/>
        <v>0</v>
      </c>
      <c r="CA22" s="240">
        <f t="shared" si="5"/>
        <v>0</v>
      </c>
      <c r="CB22" s="240">
        <f t="shared" si="5"/>
        <v>0</v>
      </c>
      <c r="CC22" s="240">
        <f t="shared" si="5"/>
        <v>0</v>
      </c>
      <c r="CD22" s="240">
        <f t="shared" si="5"/>
        <v>0</v>
      </c>
      <c r="CE22" s="240">
        <f t="shared" si="5"/>
        <v>0</v>
      </c>
      <c r="CF22" s="240">
        <f t="shared" si="5"/>
        <v>0</v>
      </c>
      <c r="CG22" s="240">
        <f t="shared" si="5"/>
        <v>0</v>
      </c>
      <c r="CH22" s="240">
        <f t="shared" si="5"/>
        <v>0</v>
      </c>
      <c r="CI22" s="240">
        <f t="shared" si="5"/>
        <v>0</v>
      </c>
      <c r="CJ22" s="240">
        <f t="shared" si="5"/>
        <v>0</v>
      </c>
      <c r="CK22" s="240">
        <f t="shared" si="5"/>
        <v>0</v>
      </c>
    </row>
    <row r="23" spans="1:89" s="3" customFormat="1" ht="11.25">
      <c r="A23" s="228"/>
      <c r="R23" s="67"/>
      <c r="S23" s="67"/>
      <c r="T23" s="67">
        <v>7</v>
      </c>
      <c r="V23" s="218"/>
      <c r="W23" s="219"/>
      <c r="X23" s="250"/>
      <c r="Y23" s="220"/>
      <c r="Z23" s="2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c r="A24" s="227" t="s">
        <v>24</v>
      </c>
      <c r="R24" s="66"/>
      <c r="S24" s="66"/>
      <c r="T24" s="66">
        <v>8</v>
      </c>
      <c r="U24" s="92"/>
      <c r="V24" s="214" t="s">
        <v>2</v>
      </c>
      <c r="W24" s="216"/>
      <c r="X24" s="252">
        <f>CREDITS_D-CREDITS_INITIAL_D</f>
        <v>24</v>
      </c>
      <c r="Y24" s="221"/>
      <c r="Z24" s="18"/>
      <c r="AA24" s="240">
        <f t="shared" ref="AA24:CK24" si="6">$X24*AA25</f>
        <v>0</v>
      </c>
      <c r="AB24" s="240">
        <f t="shared" si="6"/>
        <v>0</v>
      </c>
      <c r="AC24" s="240">
        <f t="shared" si="6"/>
        <v>4.8000000000000007</v>
      </c>
      <c r="AD24" s="240">
        <f t="shared" si="6"/>
        <v>4.8000000000000007</v>
      </c>
      <c r="AE24" s="240">
        <f t="shared" si="6"/>
        <v>4.8000000000000007</v>
      </c>
      <c r="AF24" s="240">
        <f t="shared" si="6"/>
        <v>4.8000000000000007</v>
      </c>
      <c r="AG24" s="240">
        <f t="shared" si="6"/>
        <v>4.8000000000000007</v>
      </c>
      <c r="AH24" s="240">
        <f t="shared" si="6"/>
        <v>0</v>
      </c>
      <c r="AI24" s="240">
        <f t="shared" si="6"/>
        <v>0</v>
      </c>
      <c r="AJ24" s="240">
        <f t="shared" si="6"/>
        <v>0</v>
      </c>
      <c r="AK24" s="240">
        <f t="shared" si="6"/>
        <v>0</v>
      </c>
      <c r="AL24" s="240">
        <f t="shared" si="6"/>
        <v>0</v>
      </c>
      <c r="AM24" s="240">
        <f t="shared" si="6"/>
        <v>0</v>
      </c>
      <c r="AN24" s="240">
        <f t="shared" si="6"/>
        <v>0</v>
      </c>
      <c r="AO24" s="240">
        <f t="shared" si="6"/>
        <v>0</v>
      </c>
      <c r="AP24" s="240">
        <f t="shared" si="6"/>
        <v>0</v>
      </c>
      <c r="AQ24" s="240">
        <f t="shared" si="6"/>
        <v>0</v>
      </c>
      <c r="AR24" s="240">
        <f t="shared" si="6"/>
        <v>0</v>
      </c>
      <c r="AS24" s="240">
        <f t="shared" si="6"/>
        <v>0</v>
      </c>
      <c r="AT24" s="240">
        <f t="shared" si="6"/>
        <v>0</v>
      </c>
      <c r="AU24" s="240">
        <f t="shared" si="6"/>
        <v>0</v>
      </c>
      <c r="AV24" s="240">
        <f t="shared" si="6"/>
        <v>0</v>
      </c>
      <c r="AW24" s="240">
        <f t="shared" si="6"/>
        <v>0</v>
      </c>
      <c r="AX24" s="240">
        <f t="shared" si="6"/>
        <v>0</v>
      </c>
      <c r="AY24" s="240">
        <f t="shared" si="6"/>
        <v>0</v>
      </c>
      <c r="AZ24" s="240">
        <f t="shared" si="6"/>
        <v>0</v>
      </c>
      <c r="BA24" s="240">
        <f t="shared" si="6"/>
        <v>0</v>
      </c>
      <c r="BB24" s="240">
        <f t="shared" si="6"/>
        <v>0</v>
      </c>
      <c r="BC24" s="240">
        <f t="shared" si="6"/>
        <v>0</v>
      </c>
      <c r="BD24" s="240">
        <f t="shared" si="6"/>
        <v>0</v>
      </c>
      <c r="BE24" s="240">
        <f t="shared" si="6"/>
        <v>0</v>
      </c>
      <c r="BF24" s="240">
        <f t="shared" si="6"/>
        <v>0</v>
      </c>
      <c r="BG24" s="240">
        <f t="shared" si="6"/>
        <v>0</v>
      </c>
      <c r="BH24" s="240">
        <f t="shared" si="6"/>
        <v>0</v>
      </c>
      <c r="BI24" s="240">
        <f t="shared" si="6"/>
        <v>0</v>
      </c>
      <c r="BJ24" s="240">
        <f t="shared" si="6"/>
        <v>0</v>
      </c>
      <c r="BK24" s="240">
        <f t="shared" si="6"/>
        <v>0</v>
      </c>
      <c r="BL24" s="240">
        <f t="shared" si="6"/>
        <v>0</v>
      </c>
      <c r="BM24" s="240">
        <f t="shared" si="6"/>
        <v>0</v>
      </c>
      <c r="BN24" s="240">
        <f t="shared" si="6"/>
        <v>0</v>
      </c>
      <c r="BO24" s="240">
        <f t="shared" si="6"/>
        <v>0</v>
      </c>
      <c r="BP24" s="240">
        <f t="shared" si="6"/>
        <v>0</v>
      </c>
      <c r="BQ24" s="240">
        <f t="shared" si="6"/>
        <v>0</v>
      </c>
      <c r="BR24" s="240">
        <f t="shared" si="6"/>
        <v>0</v>
      </c>
      <c r="BS24" s="240">
        <f t="shared" si="6"/>
        <v>0</v>
      </c>
      <c r="BT24" s="240">
        <f t="shared" si="6"/>
        <v>0</v>
      </c>
      <c r="BU24" s="240">
        <f t="shared" si="6"/>
        <v>0</v>
      </c>
      <c r="BV24" s="240">
        <f t="shared" si="6"/>
        <v>0</v>
      </c>
      <c r="BW24" s="240">
        <f t="shared" si="6"/>
        <v>0</v>
      </c>
      <c r="BX24" s="240">
        <f t="shared" si="6"/>
        <v>0</v>
      </c>
      <c r="BY24" s="240">
        <f t="shared" si="6"/>
        <v>0</v>
      </c>
      <c r="BZ24" s="240">
        <f t="shared" si="6"/>
        <v>0</v>
      </c>
      <c r="CA24" s="240">
        <f t="shared" si="6"/>
        <v>0</v>
      </c>
      <c r="CB24" s="240">
        <f t="shared" si="6"/>
        <v>0</v>
      </c>
      <c r="CC24" s="240">
        <f t="shared" si="6"/>
        <v>0</v>
      </c>
      <c r="CD24" s="240">
        <f t="shared" si="6"/>
        <v>0</v>
      </c>
      <c r="CE24" s="240">
        <f t="shared" si="6"/>
        <v>0</v>
      </c>
      <c r="CF24" s="240">
        <f t="shared" si="6"/>
        <v>0</v>
      </c>
      <c r="CG24" s="240">
        <f t="shared" si="6"/>
        <v>0</v>
      </c>
      <c r="CH24" s="240">
        <f t="shared" si="6"/>
        <v>0</v>
      </c>
      <c r="CI24" s="240">
        <f t="shared" si="6"/>
        <v>0</v>
      </c>
      <c r="CJ24" s="240">
        <f t="shared" si="6"/>
        <v>0</v>
      </c>
      <c r="CK24" s="240">
        <f t="shared" si="6"/>
        <v>0</v>
      </c>
    </row>
    <row r="25" spans="1:89" s="59" customFormat="1" ht="11.25" customHeight="1">
      <c r="A25" s="229"/>
      <c r="B25" s="79"/>
      <c r="C25" s="79"/>
      <c r="D25" s="79"/>
      <c r="E25" s="79"/>
      <c r="F25" s="79"/>
      <c r="G25" s="79"/>
      <c r="H25" s="79"/>
      <c r="I25" s="79"/>
      <c r="J25" s="79"/>
      <c r="K25" s="79"/>
      <c r="L25" s="79"/>
      <c r="M25" s="79"/>
      <c r="N25" s="79"/>
      <c r="O25" s="79"/>
      <c r="P25" s="79"/>
      <c r="Q25" s="79"/>
      <c r="R25" s="80"/>
      <c r="S25" s="80"/>
      <c r="T25" s="80">
        <v>9</v>
      </c>
      <c r="U25" s="81"/>
      <c r="V25" s="222"/>
      <c r="W25" s="216"/>
      <c r="X25" s="251">
        <f>SUM(AA25:CK25)</f>
        <v>1</v>
      </c>
      <c r="Y25" s="223"/>
      <c r="Z25" s="82"/>
      <c r="AA25" s="213">
        <f t="shared" ref="AA25:BF25" si="7">IF(OR(AA$16="",AA$16=0),0,
IF(AA$16=1,CREDITS_RELEASEDYR1_D,(1-CREDITS_RELEASEDYR1_D)/(YEAR_PROJECTLENGTH_D-1)))</f>
        <v>0</v>
      </c>
      <c r="AB25" s="213">
        <f t="shared" si="7"/>
        <v>0</v>
      </c>
      <c r="AC25" s="213">
        <f t="shared" si="7"/>
        <v>0.2</v>
      </c>
      <c r="AD25" s="213">
        <f t="shared" si="7"/>
        <v>0.2</v>
      </c>
      <c r="AE25" s="213">
        <f t="shared" si="7"/>
        <v>0.2</v>
      </c>
      <c r="AF25" s="213">
        <f t="shared" si="7"/>
        <v>0.2</v>
      </c>
      <c r="AG25" s="213">
        <f t="shared" si="7"/>
        <v>0.2</v>
      </c>
      <c r="AH25" s="213">
        <f t="shared" si="7"/>
        <v>0</v>
      </c>
      <c r="AI25" s="213">
        <f t="shared" si="7"/>
        <v>0</v>
      </c>
      <c r="AJ25" s="213">
        <f t="shared" si="7"/>
        <v>0</v>
      </c>
      <c r="AK25" s="213">
        <f t="shared" si="7"/>
        <v>0</v>
      </c>
      <c r="AL25" s="213">
        <f t="shared" si="7"/>
        <v>0</v>
      </c>
      <c r="AM25" s="213">
        <f t="shared" si="7"/>
        <v>0</v>
      </c>
      <c r="AN25" s="213">
        <f t="shared" si="7"/>
        <v>0</v>
      </c>
      <c r="AO25" s="213">
        <f t="shared" si="7"/>
        <v>0</v>
      </c>
      <c r="AP25" s="213">
        <f t="shared" si="7"/>
        <v>0</v>
      </c>
      <c r="AQ25" s="213">
        <f t="shared" si="7"/>
        <v>0</v>
      </c>
      <c r="AR25" s="213">
        <f t="shared" si="7"/>
        <v>0</v>
      </c>
      <c r="AS25" s="213">
        <f t="shared" si="7"/>
        <v>0</v>
      </c>
      <c r="AT25" s="213">
        <f t="shared" si="7"/>
        <v>0</v>
      </c>
      <c r="AU25" s="213">
        <f t="shared" si="7"/>
        <v>0</v>
      </c>
      <c r="AV25" s="213">
        <f t="shared" si="7"/>
        <v>0</v>
      </c>
      <c r="AW25" s="213">
        <f t="shared" si="7"/>
        <v>0</v>
      </c>
      <c r="AX25" s="213">
        <f t="shared" si="7"/>
        <v>0</v>
      </c>
      <c r="AY25" s="213">
        <f t="shared" si="7"/>
        <v>0</v>
      </c>
      <c r="AZ25" s="213">
        <f t="shared" si="7"/>
        <v>0</v>
      </c>
      <c r="BA25" s="213">
        <f t="shared" si="7"/>
        <v>0</v>
      </c>
      <c r="BB25" s="213">
        <f t="shared" si="7"/>
        <v>0</v>
      </c>
      <c r="BC25" s="213">
        <f t="shared" si="7"/>
        <v>0</v>
      </c>
      <c r="BD25" s="213">
        <f t="shared" si="7"/>
        <v>0</v>
      </c>
      <c r="BE25" s="213">
        <f t="shared" si="7"/>
        <v>0</v>
      </c>
      <c r="BF25" s="213">
        <f t="shared" si="7"/>
        <v>0</v>
      </c>
      <c r="BG25" s="213">
        <f t="shared" ref="BG25:CK25" si="8">IF(OR(BG$16="",BG$16=0),0,
IF(BG$16=1,CREDITS_RELEASEDYR1_D,(1-CREDITS_RELEASEDYR1_D)/(YEAR_PROJECTLENGTH_D-1)))</f>
        <v>0</v>
      </c>
      <c r="BH25" s="213">
        <f t="shared" si="8"/>
        <v>0</v>
      </c>
      <c r="BI25" s="213">
        <f t="shared" si="8"/>
        <v>0</v>
      </c>
      <c r="BJ25" s="213">
        <f t="shared" si="8"/>
        <v>0</v>
      </c>
      <c r="BK25" s="213">
        <f t="shared" si="8"/>
        <v>0</v>
      </c>
      <c r="BL25" s="213">
        <f t="shared" si="8"/>
        <v>0</v>
      </c>
      <c r="BM25" s="213">
        <f t="shared" si="8"/>
        <v>0</v>
      </c>
      <c r="BN25" s="213">
        <f t="shared" si="8"/>
        <v>0</v>
      </c>
      <c r="BO25" s="213">
        <f t="shared" si="8"/>
        <v>0</v>
      </c>
      <c r="BP25" s="213">
        <f t="shared" si="8"/>
        <v>0</v>
      </c>
      <c r="BQ25" s="213">
        <f t="shared" si="8"/>
        <v>0</v>
      </c>
      <c r="BR25" s="213">
        <f t="shared" si="8"/>
        <v>0</v>
      </c>
      <c r="BS25" s="213">
        <f t="shared" si="8"/>
        <v>0</v>
      </c>
      <c r="BT25" s="213">
        <f t="shared" si="8"/>
        <v>0</v>
      </c>
      <c r="BU25" s="213">
        <f t="shared" si="8"/>
        <v>0</v>
      </c>
      <c r="BV25" s="213">
        <f t="shared" si="8"/>
        <v>0</v>
      </c>
      <c r="BW25" s="213">
        <f t="shared" si="8"/>
        <v>0</v>
      </c>
      <c r="BX25" s="213">
        <f t="shared" si="8"/>
        <v>0</v>
      </c>
      <c r="BY25" s="213">
        <f t="shared" si="8"/>
        <v>0</v>
      </c>
      <c r="BZ25" s="213">
        <f t="shared" si="8"/>
        <v>0</v>
      </c>
      <c r="CA25" s="213">
        <f t="shared" si="8"/>
        <v>0</v>
      </c>
      <c r="CB25" s="213">
        <f t="shared" si="8"/>
        <v>0</v>
      </c>
      <c r="CC25" s="213">
        <f t="shared" si="8"/>
        <v>0</v>
      </c>
      <c r="CD25" s="213">
        <f t="shared" si="8"/>
        <v>0</v>
      </c>
      <c r="CE25" s="213">
        <f t="shared" si="8"/>
        <v>0</v>
      </c>
      <c r="CF25" s="213">
        <f t="shared" si="8"/>
        <v>0</v>
      </c>
      <c r="CG25" s="213">
        <f t="shared" si="8"/>
        <v>0</v>
      </c>
      <c r="CH25" s="213">
        <f t="shared" si="8"/>
        <v>0</v>
      </c>
      <c r="CI25" s="213">
        <f t="shared" si="8"/>
        <v>0</v>
      </c>
      <c r="CJ25" s="213">
        <f t="shared" si="8"/>
        <v>0</v>
      </c>
      <c r="CK25" s="213">
        <f t="shared" si="8"/>
        <v>0</v>
      </c>
    </row>
    <row r="26" spans="1:89">
      <c r="A26" s="230" t="s">
        <v>25</v>
      </c>
      <c r="B26" s="7"/>
      <c r="C26" s="7"/>
      <c r="D26" s="7"/>
      <c r="E26" s="7"/>
      <c r="F26" s="7"/>
      <c r="G26" s="7"/>
      <c r="H26" s="7"/>
      <c r="I26" s="7"/>
      <c r="J26" s="7"/>
      <c r="K26" s="7"/>
      <c r="L26" s="7"/>
      <c r="M26" s="7"/>
      <c r="N26" s="7"/>
      <c r="O26" s="7"/>
      <c r="P26" s="7"/>
      <c r="Q26" s="7"/>
      <c r="R26" s="68"/>
      <c r="S26" s="68"/>
      <c r="T26" s="68">
        <v>10</v>
      </c>
      <c r="U26" s="92"/>
      <c r="V26" s="224" t="s">
        <v>2</v>
      </c>
      <c r="W26" s="242">
        <f>CREDITS_SOLD_D</f>
        <v>1</v>
      </c>
      <c r="X26" s="253">
        <f>SUM(AA26:CK26)</f>
        <v>24</v>
      </c>
      <c r="Y26" s="225"/>
      <c r="Z26" s="85"/>
      <c r="AA26" s="240">
        <f>IF(OR(AA$16="",AA$16=0),0,
IF(AA$16&lt;YEAR_PROJECTLENGTH_D,AA24*CREDITS_SOLD_D,$X24+CREDITS_INITIAL_D-CREDITS_END_D-SUM(Z26:$AA26)))</f>
        <v>0</v>
      </c>
      <c r="AB26" s="240">
        <f>IF(OR(AB$16="",AB$16=0),0,
IF(AB$16&lt;YEAR_PROJECTLENGTH_D,AB24*CREDITS_SOLD_D,$X24+CREDITS_INITIAL_D-CREDITS_END_D-SUM(AA26:$AA26)))</f>
        <v>0</v>
      </c>
      <c r="AC26" s="240">
        <f>IF(OR(AC$16="",AC$16=0),0,
IF(AC$16&lt;YEAR_PROJECTLENGTH_D,AC24*CREDITS_SOLD_D,$X24+CREDITS_INITIAL_D-CREDITS_END_D-SUM($AA26:AB26)))</f>
        <v>4.8000000000000007</v>
      </c>
      <c r="AD26" s="240">
        <f>IF(OR(AD$16="",AD$16=0),0,
IF(AD$16&lt;YEAR_PROJECTLENGTH_D,AD24*CREDITS_SOLD_D,$X24+CREDITS_INITIAL_D-CREDITS_END_D-SUM($AA26:AC26)))</f>
        <v>4.8000000000000007</v>
      </c>
      <c r="AE26" s="240">
        <f>IF(OR(AE$16="",AE$16=0),0,
IF(AE$16&lt;YEAR_PROJECTLENGTH_D,AE24*CREDITS_SOLD_D,$X24+CREDITS_INITIAL_D-CREDITS_END_D-SUM($AA26:AD26)))</f>
        <v>4.8000000000000007</v>
      </c>
      <c r="AF26" s="240">
        <f>IF(OR(AF$16="",AF$16=0),0,
IF(AF$16&lt;YEAR_PROJECTLENGTH_D,AF24*CREDITS_SOLD_D,$X24+CREDITS_INITIAL_D-CREDITS_END_D-SUM($AA26:AE26)))</f>
        <v>4.8000000000000007</v>
      </c>
      <c r="AG26" s="240">
        <f>IF(OR(AG$16="",AG$16=0),0,
IF(AG$16&lt;YEAR_PROJECTLENGTH_D,AG24*CREDITS_SOLD_D,$X24+CREDITS_INITIAL_D-CREDITS_END_D-SUM($AA26:AF26)))</f>
        <v>4.7999999999999972</v>
      </c>
      <c r="AH26" s="240">
        <f>IF(OR(AH$16="",AH$16=0),0,
IF(AH$16&lt;YEAR_PROJECTLENGTH_D,AH24*CREDITS_SOLD_D,$X24+CREDITS_INITIAL_D-CREDITS_END_D-SUM($AA26:AG26)))</f>
        <v>0</v>
      </c>
      <c r="AI26" s="240">
        <f>IF(OR(AI$16="",AI$16=0),0,
IF(AI$16&lt;YEAR_PROJECTLENGTH_D,AI24*CREDITS_SOLD_D,$X24+CREDITS_INITIAL_D-CREDITS_END_D-SUM($AA26:AH26)))</f>
        <v>0</v>
      </c>
      <c r="AJ26" s="240">
        <f>IF(OR(AJ$16="",AJ$16=0),0,
IF(AJ$16&lt;YEAR_PROJECTLENGTH_D,AJ24*CREDITS_SOLD_D,$X24+CREDITS_INITIAL_D-CREDITS_END_D-SUM($AA26:AI26)))</f>
        <v>0</v>
      </c>
      <c r="AK26" s="240">
        <f>IF(OR(AK$16="",AK$16=0),0,
IF(AK$16&lt;YEAR_PROJECTLENGTH_D,AK24*CREDITS_SOLD_D,$X24+CREDITS_INITIAL_D-CREDITS_END_D-SUM($AA26:AJ26)))</f>
        <v>0</v>
      </c>
      <c r="AL26" s="240">
        <f>IF(OR(AL$16="",AL$16=0),0,
IF(AL$16&lt;YEAR_PROJECTLENGTH_D,AL24*CREDITS_SOLD_D,$X24+CREDITS_INITIAL_D-CREDITS_END_D-SUM($AA26:AK26)))</f>
        <v>0</v>
      </c>
      <c r="AM26" s="240">
        <f>IF(OR(AM$16="",AM$16=0),0,
IF(AM$16&lt;YEAR_PROJECTLENGTH_D,AM24*CREDITS_SOLD_D,$X24+CREDITS_INITIAL_D-CREDITS_END_D-SUM($AA26:AL26)))</f>
        <v>0</v>
      </c>
      <c r="AN26" s="240">
        <f>IF(OR(AN$16="",AN$16=0),0,
IF(AN$16&lt;YEAR_PROJECTLENGTH_D,AN24*CREDITS_SOLD_D,$X24+CREDITS_INITIAL_D-CREDITS_END_D-SUM($AA26:AM26)))</f>
        <v>0</v>
      </c>
      <c r="AO26" s="240">
        <f>IF(OR(AO$16="",AO$16=0),0,
IF(AO$16&lt;YEAR_PROJECTLENGTH_D,AO24*CREDITS_SOLD_D,$X24+CREDITS_INITIAL_D-CREDITS_END_D-SUM($AA26:AN26)))</f>
        <v>0</v>
      </c>
      <c r="AP26" s="240">
        <f>IF(OR(AP$16="",AP$16=0),0,
IF(AP$16&lt;YEAR_PROJECTLENGTH_D,AP24*CREDITS_SOLD_D,$X24+CREDITS_INITIAL_D-CREDITS_END_D-SUM($AA26:AO26)))</f>
        <v>0</v>
      </c>
      <c r="AQ26" s="240">
        <f>IF(OR(AQ$16="",AQ$16=0),0,
IF(AQ$16&lt;YEAR_PROJECTLENGTH_D,AQ24*CREDITS_SOLD_D,$X24+CREDITS_INITIAL_D-CREDITS_END_D-SUM($AA26:AP26)))</f>
        <v>0</v>
      </c>
      <c r="AR26" s="240">
        <f>IF(OR(AR$16="",AR$16=0),0,
IF(AR$16&lt;YEAR_PROJECTLENGTH_D,AR24*CREDITS_SOLD_D,$X24+CREDITS_INITIAL_D-CREDITS_END_D-SUM($AA26:AQ26)))</f>
        <v>0</v>
      </c>
      <c r="AS26" s="240">
        <f>IF(OR(AS$16="",AS$16=0),0,
IF(AS$16&lt;YEAR_PROJECTLENGTH_D,AS24*CREDITS_SOLD_D,$X24+CREDITS_INITIAL_D-CREDITS_END_D-SUM($AA26:AR26)))</f>
        <v>0</v>
      </c>
      <c r="AT26" s="240">
        <f>IF(OR(AT$16="",AT$16=0),0,
IF(AT$16&lt;YEAR_PROJECTLENGTH_D,AT24*CREDITS_SOLD_D,$X24+CREDITS_INITIAL_D-CREDITS_END_D-SUM($AA26:AS26)))</f>
        <v>0</v>
      </c>
      <c r="AU26" s="240">
        <f>IF(OR(AU$16="",AU$16=0),0,
IF(AU$16&lt;YEAR_PROJECTLENGTH_D,AU24*CREDITS_SOLD_D,$X24+CREDITS_INITIAL_D-CREDITS_END_D-SUM($AA26:AT26)))</f>
        <v>0</v>
      </c>
      <c r="AV26" s="240">
        <f>IF(OR(AV$16="",AV$16=0),0,
IF(AV$16&lt;YEAR_PROJECTLENGTH_D,AV24*CREDITS_SOLD_D,$X24+CREDITS_INITIAL_D-CREDITS_END_D-SUM($AA26:AU26)))</f>
        <v>0</v>
      </c>
      <c r="AW26" s="240">
        <f>IF(OR(AW$16="",AW$16=0),0,
IF(AW$16&lt;YEAR_PROJECTLENGTH_D,AW24*CREDITS_SOLD_D,$X24+CREDITS_INITIAL_D-CREDITS_END_D-SUM($AA26:AV26)))</f>
        <v>0</v>
      </c>
      <c r="AX26" s="240">
        <f>IF(OR(AX$16="",AX$16=0),0,
IF(AX$16&lt;YEAR_PROJECTLENGTH_D,AX24*CREDITS_SOLD_D,$X24+CREDITS_INITIAL_D-CREDITS_END_D-SUM($AA26:AW26)))</f>
        <v>0</v>
      </c>
      <c r="AY26" s="240">
        <f>IF(OR(AY$16="",AY$16=0),0,
IF(AY$16&lt;YEAR_PROJECTLENGTH_D,AY24*CREDITS_SOLD_D,$X24+CREDITS_INITIAL_D-CREDITS_END_D-SUM($AA26:AX26)))</f>
        <v>0</v>
      </c>
      <c r="AZ26" s="240">
        <f>IF(OR(AZ$16="",AZ$16=0),0,
IF(AZ$16&lt;YEAR_PROJECTLENGTH_D,AZ24*CREDITS_SOLD_D,$X24+CREDITS_INITIAL_D-CREDITS_END_D-SUM($AA26:AY26)))</f>
        <v>0</v>
      </c>
      <c r="BA26" s="240">
        <f>IF(OR(BA$16="",BA$16=0),0,
IF(BA$16&lt;YEAR_PROJECTLENGTH_D,BA24*CREDITS_SOLD_D,$X24+CREDITS_INITIAL_D-CREDITS_END_D-SUM($AA26:AZ26)))</f>
        <v>0</v>
      </c>
      <c r="BB26" s="240">
        <f>IF(OR(BB$16="",BB$16=0),0,
IF(BB$16&lt;YEAR_PROJECTLENGTH_D,BB24*CREDITS_SOLD_D,$X24+CREDITS_INITIAL_D-CREDITS_END_D-SUM($AA26:BA26)))</f>
        <v>0</v>
      </c>
      <c r="BC26" s="240">
        <f>IF(OR(BC$16="",BC$16=0),0,
IF(BC$16&lt;YEAR_PROJECTLENGTH_D,BC24*CREDITS_SOLD_D,$X24+CREDITS_INITIAL_D-CREDITS_END_D-SUM($AA26:BB26)))</f>
        <v>0</v>
      </c>
      <c r="BD26" s="240">
        <f>IF(OR(BD$16="",BD$16=0),0,
IF(BD$16&lt;YEAR_PROJECTLENGTH_D,BD24*CREDITS_SOLD_D,$X24+CREDITS_INITIAL_D-CREDITS_END_D-SUM($AA26:BC26)))</f>
        <v>0</v>
      </c>
      <c r="BE26" s="240">
        <f>IF(OR(BE$16="",BE$16=0),0,
IF(BE$16&lt;YEAR_PROJECTLENGTH_D,BE24*CREDITS_SOLD_D,$X24+CREDITS_INITIAL_D-CREDITS_END_D-SUM($AA26:BD26)))</f>
        <v>0</v>
      </c>
      <c r="BF26" s="240">
        <f>IF(OR(BF$16="",BF$16=0),0,
IF(BF$16&lt;YEAR_PROJECTLENGTH_D,BF24*CREDITS_SOLD_D,$X24+CREDITS_INITIAL_D-CREDITS_END_D-SUM($AA26:BE26)))</f>
        <v>0</v>
      </c>
      <c r="BG26" s="240">
        <f>IF(OR(BG$16="",BG$16=0),0,
IF(BG$16&lt;YEAR_PROJECTLENGTH_D,BG24*CREDITS_SOLD_D,$X24+CREDITS_INITIAL_D-CREDITS_END_D-SUM($AA26:BF26)))</f>
        <v>0</v>
      </c>
      <c r="BH26" s="240">
        <f>IF(OR(BH$16="",BH$16=0),0,
IF(BH$16&lt;YEAR_PROJECTLENGTH_D,BH24*CREDITS_SOLD_D,$X24+CREDITS_INITIAL_D-CREDITS_END_D-SUM($AA26:BG26)))</f>
        <v>0</v>
      </c>
      <c r="BI26" s="240">
        <f>IF(OR(BI$16="",BI$16=0),0,
IF(BI$16&lt;YEAR_PROJECTLENGTH_D,BI24*CREDITS_SOLD_D,$X24+CREDITS_INITIAL_D-CREDITS_END_D-SUM($AA26:BH26)))</f>
        <v>0</v>
      </c>
      <c r="BJ26" s="240">
        <f>IF(OR(BJ$16="",BJ$16=0),0,
IF(BJ$16&lt;YEAR_PROJECTLENGTH_D,BJ24*CREDITS_SOLD_D,$X24+CREDITS_INITIAL_D-CREDITS_END_D-SUM($AA26:BI26)))</f>
        <v>0</v>
      </c>
      <c r="BK26" s="240">
        <f>IF(OR(BK$16="",BK$16=0),0,
IF(BK$16&lt;YEAR_PROJECTLENGTH_D,BK24*CREDITS_SOLD_D,$X24+CREDITS_INITIAL_D-CREDITS_END_D-SUM($AA26:BJ26)))</f>
        <v>0</v>
      </c>
      <c r="BL26" s="240">
        <f>IF(OR(BL$16="",BL$16=0),0,
IF(BL$16&lt;YEAR_PROJECTLENGTH_D,BL24*CREDITS_SOLD_D,$X24+CREDITS_INITIAL_D-CREDITS_END_D-SUM($AA26:BK26)))</f>
        <v>0</v>
      </c>
      <c r="BM26" s="240">
        <f>IF(OR(BM$16="",BM$16=0),0,
IF(BM$16&lt;YEAR_PROJECTLENGTH_D,BM24*CREDITS_SOLD_D,$X24+CREDITS_INITIAL_D-CREDITS_END_D-SUM($AA26:BL26)))</f>
        <v>0</v>
      </c>
      <c r="BN26" s="240">
        <f>IF(OR(BN$16="",BN$16=0),0,
IF(BN$16&lt;YEAR_PROJECTLENGTH_D,BN24*CREDITS_SOLD_D,$X24+CREDITS_INITIAL_D-CREDITS_END_D-SUM($AA26:BM26)))</f>
        <v>0</v>
      </c>
      <c r="BO26" s="240">
        <f>IF(OR(BO$16="",BO$16=0),0,
IF(BO$16&lt;YEAR_PROJECTLENGTH_D,BO24*CREDITS_SOLD_D,$X24+CREDITS_INITIAL_D-CREDITS_END_D-SUM($AA26:BN26)))</f>
        <v>0</v>
      </c>
      <c r="BP26" s="240">
        <f>IF(OR(BP$16="",BP$16=0),0,
IF(BP$16&lt;YEAR_PROJECTLENGTH_D,BP24*CREDITS_SOLD_D,$X24+CREDITS_INITIAL_D-CREDITS_END_D-SUM($AA26:BO26)))</f>
        <v>0</v>
      </c>
      <c r="BQ26" s="240">
        <f>IF(OR(BQ$16="",BQ$16=0),0,
IF(BQ$16&lt;YEAR_PROJECTLENGTH_D,BQ24*CREDITS_SOLD_D,$X24+CREDITS_INITIAL_D-CREDITS_END_D-SUM($AA26:BP26)))</f>
        <v>0</v>
      </c>
      <c r="BR26" s="240">
        <f>IF(OR(BR$16="",BR$16=0),0,
IF(BR$16&lt;YEAR_PROJECTLENGTH_D,BR24*CREDITS_SOLD_D,$X24+CREDITS_INITIAL_D-CREDITS_END_D-SUM($AA26:BQ26)))</f>
        <v>0</v>
      </c>
      <c r="BS26" s="240">
        <f>IF(OR(BS$16="",BS$16=0),0,
IF(BS$16&lt;YEAR_PROJECTLENGTH_D,BS24*CREDITS_SOLD_D,$X24+CREDITS_INITIAL_D-CREDITS_END_D-SUM($AA26:BR26)))</f>
        <v>0</v>
      </c>
      <c r="BT26" s="240">
        <f>IF(OR(BT$16="",BT$16=0),0,
IF(BT$16&lt;YEAR_PROJECTLENGTH_D,BT24*CREDITS_SOLD_D,$X24+CREDITS_INITIAL_D-CREDITS_END_D-SUM($AA26:BS26)))</f>
        <v>0</v>
      </c>
      <c r="BU26" s="240">
        <f>IF(OR(BU$16="",BU$16=0),0,
IF(BU$16&lt;YEAR_PROJECTLENGTH_D,BU24*CREDITS_SOLD_D,$X24+CREDITS_INITIAL_D-CREDITS_END_D-SUM($AA26:BT26)))</f>
        <v>0</v>
      </c>
      <c r="BV26" s="240">
        <f>IF(OR(BV$16="",BV$16=0),0,
IF(BV$16&lt;YEAR_PROJECTLENGTH_D,BV24*CREDITS_SOLD_D,$X24+CREDITS_INITIAL_D-CREDITS_END_D-SUM($AA26:BU26)))</f>
        <v>0</v>
      </c>
      <c r="BW26" s="240">
        <f>IF(OR(BW$16="",BW$16=0),0,
IF(BW$16&lt;YEAR_PROJECTLENGTH_D,BW24*CREDITS_SOLD_D,$X24+CREDITS_INITIAL_D-CREDITS_END_D-SUM($AA26:BV26)))</f>
        <v>0</v>
      </c>
      <c r="BX26" s="240">
        <f>IF(OR(BX$16="",BX$16=0),0,
IF(BX$16&lt;YEAR_PROJECTLENGTH_D,BX24*CREDITS_SOLD_D,$X24+CREDITS_INITIAL_D-CREDITS_END_D-SUM($AA26:BW26)))</f>
        <v>0</v>
      </c>
      <c r="BY26" s="240">
        <f>IF(OR(BY$16="",BY$16=0),0,
IF(BY$16&lt;YEAR_PROJECTLENGTH_D,BY24*CREDITS_SOLD_D,$X24+CREDITS_INITIAL_D-CREDITS_END_D-SUM($AA26:BX26)))</f>
        <v>0</v>
      </c>
      <c r="BZ26" s="240">
        <f>IF(OR(BZ$16="",BZ$16=0),0,
IF(BZ$16&lt;YEAR_PROJECTLENGTH_D,BZ24*CREDITS_SOLD_D,$X24+CREDITS_INITIAL_D-CREDITS_END_D-SUM($AA26:BY26)))</f>
        <v>0</v>
      </c>
      <c r="CA26" s="240">
        <f>IF(OR(CA$16="",CA$16=0),0,
IF(CA$16&lt;YEAR_PROJECTLENGTH_D,CA24*CREDITS_SOLD_D,$X24+CREDITS_INITIAL_D-CREDITS_END_D-SUM($AA26:BZ26)))</f>
        <v>0</v>
      </c>
      <c r="CB26" s="240">
        <f>IF(OR(CB$16="",CB$16=0),0,
IF(CB$16&lt;YEAR_PROJECTLENGTH_D,CB24*CREDITS_SOLD_D,$X24+CREDITS_INITIAL_D-CREDITS_END_D-SUM($AA26:CA26)))</f>
        <v>0</v>
      </c>
      <c r="CC26" s="240">
        <f>IF(OR(CC$16="",CC$16=0),0,
IF(CC$16&lt;YEAR_PROJECTLENGTH_D,CC24*CREDITS_SOLD_D,$X24+CREDITS_INITIAL_D-CREDITS_END_D-SUM($AA26:CB26)))</f>
        <v>0</v>
      </c>
      <c r="CD26" s="240">
        <f>IF(OR(CD$16="",CD$16=0),0,
IF(CD$16&lt;YEAR_PROJECTLENGTH_D,CD24*CREDITS_SOLD_D,$X24+CREDITS_INITIAL_D-CREDITS_END_D-SUM($AA26:CC26)))</f>
        <v>0</v>
      </c>
      <c r="CE26" s="240">
        <f>IF(OR(CE$16="",CE$16=0),0,
IF(CE$16&lt;YEAR_PROJECTLENGTH_D,CE24*CREDITS_SOLD_D,$X24+CREDITS_INITIAL_D-CREDITS_END_D-SUM($AA26:CD26)))</f>
        <v>0</v>
      </c>
      <c r="CF26" s="240">
        <f>IF(OR(CF$16="",CF$16=0),0,
IF(CF$16&lt;YEAR_PROJECTLENGTH_D,CF24*CREDITS_SOLD_D,$X24+CREDITS_INITIAL_D-CREDITS_END_D-SUM($AA26:CE26)))</f>
        <v>0</v>
      </c>
      <c r="CG26" s="240">
        <f>IF(OR(CG$16="",CG$16=0),0,
IF(CG$16&lt;YEAR_PROJECTLENGTH_D,CG24*CREDITS_SOLD_D,$X24+CREDITS_INITIAL_D-CREDITS_END_D-SUM($AA26:CF26)))</f>
        <v>0</v>
      </c>
      <c r="CH26" s="240">
        <f>IF(OR(CH$16="",CH$16=0),0,
IF(CH$16&lt;YEAR_PROJECTLENGTH_D,CH24*CREDITS_SOLD_D,$X24+CREDITS_INITIAL_D-CREDITS_END_D-SUM($AA26:CG26)))</f>
        <v>0</v>
      </c>
      <c r="CI26" s="240">
        <f>IF(OR(CI$16="",CI$16=0),0,
IF(CI$16&lt;YEAR_PROJECTLENGTH_D,CI24*CREDITS_SOLD_D,$X24+CREDITS_INITIAL_D-CREDITS_END_D-SUM($AA26:CH26)))</f>
        <v>0</v>
      </c>
      <c r="CJ26" s="240">
        <f>IF(OR(CJ$16="",CJ$16=0),0,
IF(CJ$16&lt;YEAR_PROJECTLENGTH_D,CJ24*CREDITS_SOLD_D,$X24+CREDITS_INITIAL_D-CREDITS_END_D-SUM($AA26:CI26)))</f>
        <v>0</v>
      </c>
      <c r="CK26" s="240">
        <f>IF(OR(CK$16="",CK$16=0),0,
IF(CK$16&lt;YEAR_PROJECTLENGTH_D,CK24*CREDITS_SOLD_D,$X24+CREDITS_INITIAL_D-CREDITS_END_D-SUM($AA26:CJ26)))</f>
        <v>0</v>
      </c>
    </row>
    <row r="27" spans="1:89" s="3" customFormat="1" ht="11.25" customHeight="1">
      <c r="A27" s="231"/>
      <c r="B27" s="86"/>
      <c r="C27" s="86"/>
      <c r="D27" s="86"/>
      <c r="E27" s="86"/>
      <c r="F27" s="86"/>
      <c r="G27" s="86"/>
      <c r="H27" s="86"/>
      <c r="I27" s="86"/>
      <c r="J27" s="86"/>
      <c r="K27" s="86"/>
      <c r="L27" s="86"/>
      <c r="M27" s="86"/>
      <c r="N27" s="86"/>
      <c r="O27" s="86"/>
      <c r="P27" s="86"/>
      <c r="Q27" s="86"/>
      <c r="R27" s="80"/>
      <c r="S27" s="80"/>
      <c r="T27" s="80">
        <v>11</v>
      </c>
      <c r="U27" s="86"/>
      <c r="V27" s="226"/>
      <c r="W27" s="243"/>
      <c r="X27" s="251">
        <f>SUM(AA27:CK27)</f>
        <v>1</v>
      </c>
      <c r="Y27" s="223"/>
      <c r="Z27" s="82"/>
      <c r="AA27" s="213">
        <f t="shared" ref="AA27:CK27" si="9">AA26/$X26</f>
        <v>0</v>
      </c>
      <c r="AB27" s="213">
        <f t="shared" si="9"/>
        <v>0</v>
      </c>
      <c r="AC27" s="213">
        <f t="shared" si="9"/>
        <v>0.20000000000000004</v>
      </c>
      <c r="AD27" s="213">
        <f t="shared" si="9"/>
        <v>0.20000000000000004</v>
      </c>
      <c r="AE27" s="213">
        <f t="shared" si="9"/>
        <v>0.20000000000000004</v>
      </c>
      <c r="AF27" s="213">
        <f t="shared" si="9"/>
        <v>0.20000000000000004</v>
      </c>
      <c r="AG27" s="213">
        <f t="shared" si="9"/>
        <v>0.19999999999999987</v>
      </c>
      <c r="AH27" s="213">
        <f t="shared" si="9"/>
        <v>0</v>
      </c>
      <c r="AI27" s="213">
        <f t="shared" si="9"/>
        <v>0</v>
      </c>
      <c r="AJ27" s="213">
        <f t="shared" si="9"/>
        <v>0</v>
      </c>
      <c r="AK27" s="213">
        <f t="shared" si="9"/>
        <v>0</v>
      </c>
      <c r="AL27" s="213">
        <f t="shared" si="9"/>
        <v>0</v>
      </c>
      <c r="AM27" s="213">
        <f t="shared" si="9"/>
        <v>0</v>
      </c>
      <c r="AN27" s="213">
        <f t="shared" si="9"/>
        <v>0</v>
      </c>
      <c r="AO27" s="213">
        <f t="shared" si="9"/>
        <v>0</v>
      </c>
      <c r="AP27" s="213">
        <f t="shared" si="9"/>
        <v>0</v>
      </c>
      <c r="AQ27" s="213">
        <f t="shared" si="9"/>
        <v>0</v>
      </c>
      <c r="AR27" s="213">
        <f t="shared" si="9"/>
        <v>0</v>
      </c>
      <c r="AS27" s="213">
        <f t="shared" si="9"/>
        <v>0</v>
      </c>
      <c r="AT27" s="213">
        <f t="shared" si="9"/>
        <v>0</v>
      </c>
      <c r="AU27" s="213">
        <f t="shared" si="9"/>
        <v>0</v>
      </c>
      <c r="AV27" s="213">
        <f t="shared" si="9"/>
        <v>0</v>
      </c>
      <c r="AW27" s="213">
        <f t="shared" si="9"/>
        <v>0</v>
      </c>
      <c r="AX27" s="213">
        <f t="shared" si="9"/>
        <v>0</v>
      </c>
      <c r="AY27" s="213">
        <f t="shared" si="9"/>
        <v>0</v>
      </c>
      <c r="AZ27" s="213">
        <f t="shared" si="9"/>
        <v>0</v>
      </c>
      <c r="BA27" s="213">
        <f t="shared" si="9"/>
        <v>0</v>
      </c>
      <c r="BB27" s="213">
        <f t="shared" si="9"/>
        <v>0</v>
      </c>
      <c r="BC27" s="213">
        <f t="shared" si="9"/>
        <v>0</v>
      </c>
      <c r="BD27" s="213">
        <f t="shared" si="9"/>
        <v>0</v>
      </c>
      <c r="BE27" s="213">
        <f t="shared" si="9"/>
        <v>0</v>
      </c>
      <c r="BF27" s="213">
        <f t="shared" si="9"/>
        <v>0</v>
      </c>
      <c r="BG27" s="213">
        <f t="shared" si="9"/>
        <v>0</v>
      </c>
      <c r="BH27" s="213">
        <f t="shared" si="9"/>
        <v>0</v>
      </c>
      <c r="BI27" s="213">
        <f t="shared" si="9"/>
        <v>0</v>
      </c>
      <c r="BJ27" s="213">
        <f t="shared" si="9"/>
        <v>0</v>
      </c>
      <c r="BK27" s="213">
        <f t="shared" si="9"/>
        <v>0</v>
      </c>
      <c r="BL27" s="213">
        <f t="shared" si="9"/>
        <v>0</v>
      </c>
      <c r="BM27" s="213">
        <f t="shared" si="9"/>
        <v>0</v>
      </c>
      <c r="BN27" s="213">
        <f t="shared" si="9"/>
        <v>0</v>
      </c>
      <c r="BO27" s="213">
        <f t="shared" si="9"/>
        <v>0</v>
      </c>
      <c r="BP27" s="213">
        <f t="shared" si="9"/>
        <v>0</v>
      </c>
      <c r="BQ27" s="213">
        <f t="shared" si="9"/>
        <v>0</v>
      </c>
      <c r="BR27" s="213">
        <f t="shared" si="9"/>
        <v>0</v>
      </c>
      <c r="BS27" s="213">
        <f t="shared" si="9"/>
        <v>0</v>
      </c>
      <c r="BT27" s="213">
        <f t="shared" si="9"/>
        <v>0</v>
      </c>
      <c r="BU27" s="213">
        <f t="shared" si="9"/>
        <v>0</v>
      </c>
      <c r="BV27" s="213">
        <f t="shared" si="9"/>
        <v>0</v>
      </c>
      <c r="BW27" s="213">
        <f t="shared" si="9"/>
        <v>0</v>
      </c>
      <c r="BX27" s="213">
        <f t="shared" si="9"/>
        <v>0</v>
      </c>
      <c r="BY27" s="213">
        <f t="shared" si="9"/>
        <v>0</v>
      </c>
      <c r="BZ27" s="213">
        <f t="shared" si="9"/>
        <v>0</v>
      </c>
      <c r="CA27" s="213">
        <f t="shared" si="9"/>
        <v>0</v>
      </c>
      <c r="CB27" s="213">
        <f t="shared" si="9"/>
        <v>0</v>
      </c>
      <c r="CC27" s="213">
        <f t="shared" si="9"/>
        <v>0</v>
      </c>
      <c r="CD27" s="213">
        <f t="shared" si="9"/>
        <v>0</v>
      </c>
      <c r="CE27" s="213">
        <f t="shared" si="9"/>
        <v>0</v>
      </c>
      <c r="CF27" s="213">
        <f t="shared" si="9"/>
        <v>0</v>
      </c>
      <c r="CG27" s="213">
        <f t="shared" si="9"/>
        <v>0</v>
      </c>
      <c r="CH27" s="213">
        <f t="shared" si="9"/>
        <v>0</v>
      </c>
      <c r="CI27" s="213">
        <f t="shared" si="9"/>
        <v>0</v>
      </c>
      <c r="CJ27" s="213">
        <f t="shared" si="9"/>
        <v>0</v>
      </c>
      <c r="CK27" s="213">
        <f t="shared" si="9"/>
        <v>0</v>
      </c>
    </row>
    <row r="28" spans="1:89">
      <c r="A28" s="227" t="s">
        <v>26</v>
      </c>
      <c r="R28" s="66"/>
      <c r="S28" s="66"/>
      <c r="T28" s="66">
        <v>12</v>
      </c>
      <c r="V28" s="214" t="s">
        <v>2</v>
      </c>
      <c r="W28" s="244"/>
      <c r="X28" s="248"/>
      <c r="Y28" s="57"/>
      <c r="Z28" s="14"/>
      <c r="AA28" s="240">
        <f t="shared" ref="AA28:CK28" si="10">AA22+AA24-AA26</f>
        <v>0</v>
      </c>
      <c r="AB28" s="240">
        <f t="shared" si="10"/>
        <v>0</v>
      </c>
      <c r="AC28" s="240">
        <f t="shared" si="10"/>
        <v>0</v>
      </c>
      <c r="AD28" s="240">
        <f t="shared" si="10"/>
        <v>0</v>
      </c>
      <c r="AE28" s="240">
        <f t="shared" si="10"/>
        <v>0</v>
      </c>
      <c r="AF28" s="240">
        <f t="shared" si="10"/>
        <v>0</v>
      </c>
      <c r="AG28" s="240">
        <f t="shared" si="10"/>
        <v>0</v>
      </c>
      <c r="AH28" s="240">
        <f t="shared" si="10"/>
        <v>0</v>
      </c>
      <c r="AI28" s="240">
        <f t="shared" si="10"/>
        <v>0</v>
      </c>
      <c r="AJ28" s="240">
        <f t="shared" si="10"/>
        <v>0</v>
      </c>
      <c r="AK28" s="240">
        <f t="shared" si="10"/>
        <v>0</v>
      </c>
      <c r="AL28" s="240">
        <f t="shared" si="10"/>
        <v>0</v>
      </c>
      <c r="AM28" s="240">
        <f t="shared" si="10"/>
        <v>0</v>
      </c>
      <c r="AN28" s="240">
        <f t="shared" si="10"/>
        <v>0</v>
      </c>
      <c r="AO28" s="240">
        <f t="shared" si="10"/>
        <v>0</v>
      </c>
      <c r="AP28" s="240">
        <f t="shared" si="10"/>
        <v>0</v>
      </c>
      <c r="AQ28" s="240">
        <f t="shared" si="10"/>
        <v>0</v>
      </c>
      <c r="AR28" s="240">
        <f t="shared" si="10"/>
        <v>0</v>
      </c>
      <c r="AS28" s="240">
        <f t="shared" si="10"/>
        <v>0</v>
      </c>
      <c r="AT28" s="240">
        <f t="shared" si="10"/>
        <v>0</v>
      </c>
      <c r="AU28" s="240">
        <f t="shared" si="10"/>
        <v>0</v>
      </c>
      <c r="AV28" s="240">
        <f t="shared" si="10"/>
        <v>0</v>
      </c>
      <c r="AW28" s="240">
        <f t="shared" si="10"/>
        <v>0</v>
      </c>
      <c r="AX28" s="240">
        <f t="shared" si="10"/>
        <v>0</v>
      </c>
      <c r="AY28" s="240">
        <f t="shared" si="10"/>
        <v>0</v>
      </c>
      <c r="AZ28" s="240">
        <f t="shared" si="10"/>
        <v>0</v>
      </c>
      <c r="BA28" s="240">
        <f t="shared" si="10"/>
        <v>0</v>
      </c>
      <c r="BB28" s="240">
        <f t="shared" si="10"/>
        <v>0</v>
      </c>
      <c r="BC28" s="240">
        <f t="shared" si="10"/>
        <v>0</v>
      </c>
      <c r="BD28" s="240">
        <f t="shared" si="10"/>
        <v>0</v>
      </c>
      <c r="BE28" s="240">
        <f t="shared" si="10"/>
        <v>0</v>
      </c>
      <c r="BF28" s="240">
        <f t="shared" si="10"/>
        <v>0</v>
      </c>
      <c r="BG28" s="240">
        <f t="shared" si="10"/>
        <v>0</v>
      </c>
      <c r="BH28" s="240">
        <f t="shared" si="10"/>
        <v>0</v>
      </c>
      <c r="BI28" s="240">
        <f t="shared" si="10"/>
        <v>0</v>
      </c>
      <c r="BJ28" s="240">
        <f t="shared" si="10"/>
        <v>0</v>
      </c>
      <c r="BK28" s="240">
        <f t="shared" si="10"/>
        <v>0</v>
      </c>
      <c r="BL28" s="240">
        <f t="shared" si="10"/>
        <v>0</v>
      </c>
      <c r="BM28" s="240">
        <f t="shared" si="10"/>
        <v>0</v>
      </c>
      <c r="BN28" s="240">
        <f t="shared" si="10"/>
        <v>0</v>
      </c>
      <c r="BO28" s="240">
        <f t="shared" si="10"/>
        <v>0</v>
      </c>
      <c r="BP28" s="240">
        <f t="shared" si="10"/>
        <v>0</v>
      </c>
      <c r="BQ28" s="240">
        <f t="shared" si="10"/>
        <v>0</v>
      </c>
      <c r="BR28" s="240">
        <f t="shared" si="10"/>
        <v>0</v>
      </c>
      <c r="BS28" s="240">
        <f t="shared" si="10"/>
        <v>0</v>
      </c>
      <c r="BT28" s="240">
        <f t="shared" si="10"/>
        <v>0</v>
      </c>
      <c r="BU28" s="240">
        <f t="shared" si="10"/>
        <v>0</v>
      </c>
      <c r="BV28" s="240">
        <f t="shared" si="10"/>
        <v>0</v>
      </c>
      <c r="BW28" s="240">
        <f t="shared" si="10"/>
        <v>0</v>
      </c>
      <c r="BX28" s="240">
        <f t="shared" si="10"/>
        <v>0</v>
      </c>
      <c r="BY28" s="240">
        <f t="shared" si="10"/>
        <v>0</v>
      </c>
      <c r="BZ28" s="240">
        <f t="shared" si="10"/>
        <v>0</v>
      </c>
      <c r="CA28" s="240">
        <f t="shared" si="10"/>
        <v>0</v>
      </c>
      <c r="CB28" s="240">
        <f t="shared" si="10"/>
        <v>0</v>
      </c>
      <c r="CC28" s="240">
        <f t="shared" si="10"/>
        <v>0</v>
      </c>
      <c r="CD28" s="240">
        <f t="shared" si="10"/>
        <v>0</v>
      </c>
      <c r="CE28" s="240">
        <f t="shared" si="10"/>
        <v>0</v>
      </c>
      <c r="CF28" s="240">
        <f t="shared" si="10"/>
        <v>0</v>
      </c>
      <c r="CG28" s="240">
        <f t="shared" si="10"/>
        <v>0</v>
      </c>
      <c r="CH28" s="240">
        <f t="shared" si="10"/>
        <v>0</v>
      </c>
      <c r="CI28" s="240">
        <f t="shared" si="10"/>
        <v>0</v>
      </c>
      <c r="CJ28" s="240">
        <f t="shared" si="10"/>
        <v>0</v>
      </c>
      <c r="CK28" s="240">
        <f t="shared" si="10"/>
        <v>0</v>
      </c>
    </row>
    <row r="29" spans="1:89" s="3" customFormat="1" ht="11.25">
      <c r="A29" s="228"/>
      <c r="R29" s="67"/>
      <c r="S29" s="67"/>
      <c r="T29" s="67">
        <v>13</v>
      </c>
      <c r="V29" s="218"/>
      <c r="W29" s="245"/>
      <c r="X29" s="250"/>
      <c r="Y29" s="220"/>
      <c r="Z29" s="21"/>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row>
    <row r="30" spans="1:89">
      <c r="A30" s="232" t="s">
        <v>27</v>
      </c>
      <c r="R30" s="66"/>
      <c r="S30" s="66"/>
      <c r="T30" s="66">
        <v>14</v>
      </c>
      <c r="U30" s="26"/>
      <c r="V30" s="214" t="s">
        <v>1</v>
      </c>
      <c r="W30" s="246"/>
      <c r="X30" s="220"/>
      <c r="Y30" s="220"/>
      <c r="Z30" s="21"/>
      <c r="AA30" s="255">
        <f t="shared" ref="AA30:BF30" si="11">IF(AA$19&lt;2018,"",
IF(AA$19=2018,CREDITS_PRICE_D,CREDITS_PRICE_D*AA$32))</f>
        <v>693300</v>
      </c>
      <c r="AB30" s="255">
        <f t="shared" si="11"/>
        <v>707166</v>
      </c>
      <c r="AC30" s="255">
        <f t="shared" si="11"/>
        <v>721309.32</v>
      </c>
      <c r="AD30" s="255">
        <f t="shared" si="11"/>
        <v>735735.50639999995</v>
      </c>
      <c r="AE30" s="255">
        <f t="shared" si="11"/>
        <v>750450.21652799996</v>
      </c>
      <c r="AF30" s="255">
        <f t="shared" si="11"/>
        <v>765459.22085856006</v>
      </c>
      <c r="AG30" s="255">
        <f t="shared" si="11"/>
        <v>780768.40527573123</v>
      </c>
      <c r="AH30" s="255">
        <f t="shared" si="11"/>
        <v>796383.7733812459</v>
      </c>
      <c r="AI30" s="255">
        <f t="shared" si="11"/>
        <v>812311.44884887082</v>
      </c>
      <c r="AJ30" s="255">
        <f t="shared" si="11"/>
        <v>828557.67782584822</v>
      </c>
      <c r="AK30" s="255">
        <f t="shared" si="11"/>
        <v>845128.8313823652</v>
      </c>
      <c r="AL30" s="255">
        <f t="shared" si="11"/>
        <v>862031.40801001259</v>
      </c>
      <c r="AM30" s="255">
        <f t="shared" si="11"/>
        <v>879272.03617021278</v>
      </c>
      <c r="AN30" s="255">
        <f t="shared" si="11"/>
        <v>896857.47689361696</v>
      </c>
      <c r="AO30" s="255">
        <f t="shared" si="11"/>
        <v>914794.62643148936</v>
      </c>
      <c r="AP30" s="255">
        <f t="shared" si="11"/>
        <v>933090.51896011923</v>
      </c>
      <c r="AQ30" s="255">
        <f t="shared" si="11"/>
        <v>951752.32933932159</v>
      </c>
      <c r="AR30" s="255">
        <f t="shared" si="11"/>
        <v>970787.3759261081</v>
      </c>
      <c r="AS30" s="255">
        <f t="shared" si="11"/>
        <v>990203.1234446303</v>
      </c>
      <c r="AT30" s="255">
        <f t="shared" si="11"/>
        <v>1010007.185913523</v>
      </c>
      <c r="AU30" s="255">
        <f t="shared" si="11"/>
        <v>1030207.3296317934</v>
      </c>
      <c r="AV30" s="255">
        <f t="shared" si="11"/>
        <v>1050811.4762244294</v>
      </c>
      <c r="AW30" s="255">
        <f t="shared" si="11"/>
        <v>1071827.705748918</v>
      </c>
      <c r="AX30" s="255">
        <f t="shared" si="11"/>
        <v>1093264.2598638963</v>
      </c>
      <c r="AY30" s="255">
        <f t="shared" si="11"/>
        <v>1115129.5450611743</v>
      </c>
      <c r="AZ30" s="255">
        <f t="shared" si="11"/>
        <v>1137432.1359623978</v>
      </c>
      <c r="BA30" s="255">
        <f t="shared" si="11"/>
        <v>1160180.7786816456</v>
      </c>
      <c r="BB30" s="255">
        <f t="shared" si="11"/>
        <v>1183384.3942552786</v>
      </c>
      <c r="BC30" s="255">
        <f t="shared" si="11"/>
        <v>1207052.0821403842</v>
      </c>
      <c r="BD30" s="255">
        <f t="shared" si="11"/>
        <v>1231193.1237831919</v>
      </c>
      <c r="BE30" s="255">
        <f t="shared" si="11"/>
        <v>1255816.9862588558</v>
      </c>
      <c r="BF30" s="255">
        <f t="shared" si="11"/>
        <v>1280933.3259840331</v>
      </c>
      <c r="BG30" s="255">
        <f t="shared" ref="BG30:CK30" si="12">IF(BG$19&lt;2018,"",
IF(BG$19=2018,CREDITS_PRICE_D,CREDITS_PRICE_D*BG$32))</f>
        <v>1306551.9925037138</v>
      </c>
      <c r="BH30" s="255">
        <f t="shared" si="12"/>
        <v>1332683.0323537881</v>
      </c>
      <c r="BI30" s="255">
        <f t="shared" si="12"/>
        <v>1359336.6930008638</v>
      </c>
      <c r="BJ30" s="255">
        <f t="shared" si="12"/>
        <v>1386523.426860881</v>
      </c>
      <c r="BK30" s="255">
        <f t="shared" si="12"/>
        <v>1414253.8953980985</v>
      </c>
      <c r="BL30" s="255">
        <f t="shared" si="12"/>
        <v>1442538.9733060608</v>
      </c>
      <c r="BM30" s="255">
        <f t="shared" si="12"/>
        <v>1471389.752772182</v>
      </c>
      <c r="BN30" s="255">
        <f t="shared" si="12"/>
        <v>1500817.5478276256</v>
      </c>
      <c r="BO30" s="255">
        <f t="shared" si="12"/>
        <v>1530833.8987841783</v>
      </c>
      <c r="BP30" s="255">
        <f t="shared" si="12"/>
        <v>1561450.5767598618</v>
      </c>
      <c r="BQ30" s="255">
        <f t="shared" si="12"/>
        <v>1592679.5882950588</v>
      </c>
      <c r="BR30" s="255">
        <f t="shared" si="12"/>
        <v>1624533.1800609604</v>
      </c>
      <c r="BS30" s="255">
        <f t="shared" si="12"/>
        <v>1657023.8436621793</v>
      </c>
      <c r="BT30" s="255">
        <f t="shared" si="12"/>
        <v>1690164.320535423</v>
      </c>
      <c r="BU30" s="255">
        <f t="shared" si="12"/>
        <v>1723967.6069461314</v>
      </c>
      <c r="BV30" s="255">
        <f t="shared" si="12"/>
        <v>1758446.959085054</v>
      </c>
      <c r="BW30" s="255">
        <f t="shared" si="12"/>
        <v>1793615.898266755</v>
      </c>
      <c r="BX30" s="255">
        <f t="shared" si="12"/>
        <v>1829488.2162320903</v>
      </c>
      <c r="BY30" s="255">
        <f t="shared" si="12"/>
        <v>1866077.980556732</v>
      </c>
      <c r="BZ30" s="255">
        <f t="shared" si="12"/>
        <v>1903399.5401678667</v>
      </c>
      <c r="CA30" s="255">
        <f t="shared" si="12"/>
        <v>1941467.530971224</v>
      </c>
      <c r="CB30" s="255">
        <f t="shared" si="12"/>
        <v>1980296.8815906483</v>
      </c>
      <c r="CC30" s="255">
        <f t="shared" si="12"/>
        <v>2019902.8192224614</v>
      </c>
      <c r="CD30" s="255">
        <f t="shared" si="12"/>
        <v>2060300.8756069106</v>
      </c>
      <c r="CE30" s="255">
        <f t="shared" si="12"/>
        <v>2101506.8931190488</v>
      </c>
      <c r="CF30" s="255">
        <f t="shared" si="12"/>
        <v>2143537.0309814299</v>
      </c>
      <c r="CG30" s="255">
        <f t="shared" si="12"/>
        <v>2186407.7716010581</v>
      </c>
      <c r="CH30" s="255">
        <f t="shared" si="12"/>
        <v>2230135.9270330793</v>
      </c>
      <c r="CI30" s="255">
        <f t="shared" si="12"/>
        <v>2274738.6455737408</v>
      </c>
      <c r="CJ30" s="255">
        <f t="shared" si="12"/>
        <v>2320233.4184852159</v>
      </c>
      <c r="CK30" s="255">
        <f t="shared" si="12"/>
        <v>2366638.0868549203</v>
      </c>
    </row>
    <row r="31" spans="1:89" ht="5.25" customHeight="1">
      <c r="A31" s="7"/>
      <c r="B31" s="7"/>
      <c r="C31" s="7"/>
      <c r="D31" s="7"/>
      <c r="E31" s="7"/>
      <c r="F31" s="7"/>
      <c r="G31" s="7"/>
      <c r="H31" s="7"/>
      <c r="I31" s="7"/>
      <c r="J31" s="7"/>
      <c r="K31" s="7"/>
      <c r="L31" s="7"/>
      <c r="M31" s="7"/>
      <c r="N31" s="7"/>
      <c r="O31" s="7"/>
      <c r="P31" s="7"/>
      <c r="Q31" s="7"/>
      <c r="R31" s="68"/>
      <c r="S31" s="68"/>
      <c r="T31" s="68">
        <v>15</v>
      </c>
      <c r="U31" s="7"/>
      <c r="V31" s="224"/>
      <c r="W31" s="243"/>
      <c r="X31" s="57"/>
      <c r="Y31" s="57"/>
      <c r="Z31" s="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c r="A32" s="216" t="s">
        <v>28</v>
      </c>
      <c r="R32" s="66"/>
      <c r="S32" s="66"/>
      <c r="T32" s="66">
        <v>16</v>
      </c>
      <c r="V32" s="214" t="s">
        <v>4</v>
      </c>
      <c r="W32" s="247">
        <f>((1+ESC_CREDIT_D)*(1+FUND_INFLATION))-1</f>
        <v>2.0000000000000018E-2</v>
      </c>
      <c r="X32" s="57"/>
      <c r="Y32" s="57"/>
      <c r="Z32" s="14"/>
      <c r="AA32" s="239">
        <f t="shared" ref="AA32:BF32" si="13">IF(AA$19&lt;2018,"",
IF(AA$19=2018,1,Z32*((1+ESC_CREDIT_D)*(1+FUND_INFLATION))))</f>
        <v>1</v>
      </c>
      <c r="AB32" s="239">
        <f t="shared" si="13"/>
        <v>1.02</v>
      </c>
      <c r="AC32" s="239">
        <f t="shared" si="13"/>
        <v>1.0404</v>
      </c>
      <c r="AD32" s="239">
        <f t="shared" si="13"/>
        <v>1.0612079999999999</v>
      </c>
      <c r="AE32" s="239">
        <f t="shared" si="13"/>
        <v>1.08243216</v>
      </c>
      <c r="AF32" s="239">
        <f t="shared" si="13"/>
        <v>1.1040808032</v>
      </c>
      <c r="AG32" s="239">
        <f t="shared" si="13"/>
        <v>1.1261624192640001</v>
      </c>
      <c r="AH32" s="239">
        <f t="shared" si="13"/>
        <v>1.14868566764928</v>
      </c>
      <c r="AI32" s="239">
        <f t="shared" si="13"/>
        <v>1.1716593810022657</v>
      </c>
      <c r="AJ32" s="239">
        <f t="shared" si="13"/>
        <v>1.1950925686223111</v>
      </c>
      <c r="AK32" s="239">
        <f t="shared" si="13"/>
        <v>1.2189944199947573</v>
      </c>
      <c r="AL32" s="239">
        <f t="shared" si="13"/>
        <v>1.2433743083946525</v>
      </c>
      <c r="AM32" s="239">
        <f t="shared" si="13"/>
        <v>1.2682417945625455</v>
      </c>
      <c r="AN32" s="239">
        <f t="shared" si="13"/>
        <v>1.2936066304537963</v>
      </c>
      <c r="AO32" s="239">
        <f t="shared" si="13"/>
        <v>1.3194787630628724</v>
      </c>
      <c r="AP32" s="239">
        <f t="shared" si="13"/>
        <v>1.3458683383241299</v>
      </c>
      <c r="AQ32" s="239">
        <f t="shared" si="13"/>
        <v>1.3727857050906125</v>
      </c>
      <c r="AR32" s="239">
        <f t="shared" si="13"/>
        <v>1.4002414191924248</v>
      </c>
      <c r="AS32" s="239">
        <f t="shared" si="13"/>
        <v>1.4282462475762734</v>
      </c>
      <c r="AT32" s="239">
        <f t="shared" si="13"/>
        <v>1.4568111725277988</v>
      </c>
      <c r="AU32" s="239">
        <f t="shared" si="13"/>
        <v>1.4859473959783549</v>
      </c>
      <c r="AV32" s="239">
        <f t="shared" si="13"/>
        <v>1.5156663438979221</v>
      </c>
      <c r="AW32" s="239">
        <f t="shared" si="13"/>
        <v>1.5459796707758806</v>
      </c>
      <c r="AX32" s="239">
        <f t="shared" si="13"/>
        <v>1.5768992641913981</v>
      </c>
      <c r="AY32" s="239">
        <f t="shared" si="13"/>
        <v>1.6084372494752261</v>
      </c>
      <c r="AZ32" s="239">
        <f t="shared" si="13"/>
        <v>1.6406059944647307</v>
      </c>
      <c r="BA32" s="239">
        <f t="shared" si="13"/>
        <v>1.6734181143540252</v>
      </c>
      <c r="BB32" s="239">
        <f t="shared" si="13"/>
        <v>1.7068864766411058</v>
      </c>
      <c r="BC32" s="239">
        <f t="shared" si="13"/>
        <v>1.7410242061739281</v>
      </c>
      <c r="BD32" s="239">
        <f t="shared" si="13"/>
        <v>1.7758446902974065</v>
      </c>
      <c r="BE32" s="239">
        <f t="shared" si="13"/>
        <v>1.8113615841033548</v>
      </c>
      <c r="BF32" s="239">
        <f t="shared" si="13"/>
        <v>1.8475888157854219</v>
      </c>
      <c r="BG32" s="239">
        <f t="shared" ref="BG32:CK32" si="14">IF(BG$19&lt;2018,"",
IF(BG$19=2018,1,BF32*((1+ESC_CREDIT_D)*(1+FUND_INFLATION))))</f>
        <v>1.8845405921011305</v>
      </c>
      <c r="BH32" s="239">
        <f t="shared" si="14"/>
        <v>1.9222314039431532</v>
      </c>
      <c r="BI32" s="239">
        <f t="shared" si="14"/>
        <v>1.9606760320220162</v>
      </c>
      <c r="BJ32" s="239">
        <f t="shared" si="14"/>
        <v>1.9998895526624565</v>
      </c>
      <c r="BK32" s="239">
        <f t="shared" si="14"/>
        <v>2.0398873437157055</v>
      </c>
      <c r="BL32" s="239">
        <f t="shared" si="14"/>
        <v>2.0806850905900198</v>
      </c>
      <c r="BM32" s="239">
        <f t="shared" si="14"/>
        <v>2.1222987924018204</v>
      </c>
      <c r="BN32" s="239">
        <f t="shared" si="14"/>
        <v>2.1647447682498568</v>
      </c>
      <c r="BO32" s="239">
        <f t="shared" si="14"/>
        <v>2.208039663614854</v>
      </c>
      <c r="BP32" s="239">
        <f t="shared" si="14"/>
        <v>2.252200456887151</v>
      </c>
      <c r="BQ32" s="239">
        <f t="shared" si="14"/>
        <v>2.2972444660248938</v>
      </c>
      <c r="BR32" s="239">
        <f t="shared" si="14"/>
        <v>2.343189355345392</v>
      </c>
      <c r="BS32" s="239">
        <f t="shared" si="14"/>
        <v>2.3900531424522997</v>
      </c>
      <c r="BT32" s="239">
        <f t="shared" si="14"/>
        <v>2.4378542053013459</v>
      </c>
      <c r="BU32" s="239">
        <f t="shared" si="14"/>
        <v>2.4866112894073726</v>
      </c>
      <c r="BV32" s="239">
        <f t="shared" si="14"/>
        <v>2.53634351519552</v>
      </c>
      <c r="BW32" s="239">
        <f t="shared" si="14"/>
        <v>2.5870703854994304</v>
      </c>
      <c r="BX32" s="239">
        <f t="shared" si="14"/>
        <v>2.6388117932094191</v>
      </c>
      <c r="BY32" s="239">
        <f t="shared" si="14"/>
        <v>2.6915880290736074</v>
      </c>
      <c r="BZ32" s="239">
        <f t="shared" si="14"/>
        <v>2.7454197896550796</v>
      </c>
      <c r="CA32" s="239">
        <f t="shared" si="14"/>
        <v>2.8003281854481812</v>
      </c>
      <c r="CB32" s="239">
        <f t="shared" si="14"/>
        <v>2.8563347491571447</v>
      </c>
      <c r="CC32" s="239">
        <f t="shared" si="14"/>
        <v>2.9134614441402875</v>
      </c>
      <c r="CD32" s="239">
        <f t="shared" si="14"/>
        <v>2.9717306730230932</v>
      </c>
      <c r="CE32" s="239">
        <f t="shared" si="14"/>
        <v>3.0311652864835552</v>
      </c>
      <c r="CF32" s="239">
        <f t="shared" si="14"/>
        <v>3.0917885922132262</v>
      </c>
      <c r="CG32" s="239">
        <f t="shared" si="14"/>
        <v>3.1536243640574906</v>
      </c>
      <c r="CH32" s="239">
        <f t="shared" si="14"/>
        <v>3.2166968513386403</v>
      </c>
      <c r="CI32" s="239">
        <f t="shared" si="14"/>
        <v>3.2810307883654133</v>
      </c>
      <c r="CJ32" s="239">
        <f t="shared" si="14"/>
        <v>3.3466514041327216</v>
      </c>
      <c r="CK32" s="239">
        <f t="shared" si="14"/>
        <v>3.4135844322153761</v>
      </c>
    </row>
    <row r="33" spans="1:89">
      <c r="A33" s="216" t="s">
        <v>29</v>
      </c>
      <c r="R33" s="66"/>
      <c r="S33" s="66"/>
      <c r="T33" s="66">
        <v>17</v>
      </c>
      <c r="V33" s="214" t="s">
        <v>4</v>
      </c>
      <c r="W33" s="247">
        <f>((1+ESC_COST_D)*(1+FUND_INFLATION))-1</f>
        <v>3.0200000000000005E-2</v>
      </c>
      <c r="X33" s="57"/>
      <c r="Y33" s="57"/>
      <c r="Z33" s="14"/>
      <c r="AA33" s="239">
        <f t="shared" ref="AA33:BF33" si="15">IF(AA$19&lt;2018,"",
IF(AA$19=2018,1,Z33*((1+ESC_COST_D)*(1+FUND_INFLATION))))</f>
        <v>1</v>
      </c>
      <c r="AB33" s="239">
        <f t="shared" si="15"/>
        <v>1.0302</v>
      </c>
      <c r="AC33" s="239">
        <f t="shared" si="15"/>
        <v>1.06131204</v>
      </c>
      <c r="AD33" s="239">
        <f t="shared" si="15"/>
        <v>1.093363663608</v>
      </c>
      <c r="AE33" s="239">
        <f t="shared" si="15"/>
        <v>1.1263832462489616</v>
      </c>
      <c r="AF33" s="239">
        <f t="shared" si="15"/>
        <v>1.1604000202856801</v>
      </c>
      <c r="AG33" s="239">
        <f t="shared" si="15"/>
        <v>1.1954441008983077</v>
      </c>
      <c r="AH33" s="239">
        <f t="shared" si="15"/>
        <v>1.2315465127454366</v>
      </c>
      <c r="AI33" s="239">
        <f t="shared" si="15"/>
        <v>1.2687392174303487</v>
      </c>
      <c r="AJ33" s="239">
        <f t="shared" si="15"/>
        <v>1.3070551417967453</v>
      </c>
      <c r="AK33" s="239">
        <f t="shared" si="15"/>
        <v>1.346528207079007</v>
      </c>
      <c r="AL33" s="239">
        <f t="shared" si="15"/>
        <v>1.3871933589327929</v>
      </c>
      <c r="AM33" s="239">
        <f t="shared" si="15"/>
        <v>1.4290865983725634</v>
      </c>
      <c r="AN33" s="239">
        <f t="shared" si="15"/>
        <v>1.4722450136434149</v>
      </c>
      <c r="AO33" s="239">
        <f t="shared" si="15"/>
        <v>1.516706813055446</v>
      </c>
      <c r="AP33" s="239">
        <f t="shared" si="15"/>
        <v>1.5625113588097204</v>
      </c>
      <c r="AQ33" s="239">
        <f t="shared" si="15"/>
        <v>1.6096992018457739</v>
      </c>
      <c r="AR33" s="239">
        <f t="shared" si="15"/>
        <v>1.6583121177415163</v>
      </c>
      <c r="AS33" s="239">
        <f t="shared" si="15"/>
        <v>1.7083931436973101</v>
      </c>
      <c r="AT33" s="239">
        <f t="shared" si="15"/>
        <v>1.7599866166369689</v>
      </c>
      <c r="AU33" s="239">
        <f t="shared" si="15"/>
        <v>1.8131382124594053</v>
      </c>
      <c r="AV33" s="239">
        <f t="shared" si="15"/>
        <v>1.8678949864756793</v>
      </c>
      <c r="AW33" s="239">
        <f t="shared" si="15"/>
        <v>1.9243054150672447</v>
      </c>
      <c r="AX33" s="239">
        <f t="shared" si="15"/>
        <v>1.9824194386022755</v>
      </c>
      <c r="AY33" s="239">
        <f t="shared" si="15"/>
        <v>2.0422885056480644</v>
      </c>
      <c r="AZ33" s="239">
        <f t="shared" si="15"/>
        <v>2.1039656185186359</v>
      </c>
      <c r="BA33" s="239">
        <f t="shared" si="15"/>
        <v>2.1675053801978987</v>
      </c>
      <c r="BB33" s="239">
        <f t="shared" si="15"/>
        <v>2.2329640426798751</v>
      </c>
      <c r="BC33" s="239">
        <f t="shared" si="15"/>
        <v>2.3003995567688076</v>
      </c>
      <c r="BD33" s="239">
        <f t="shared" si="15"/>
        <v>2.3698716233832258</v>
      </c>
      <c r="BE33" s="239">
        <f t="shared" si="15"/>
        <v>2.4414417464093994</v>
      </c>
      <c r="BF33" s="239">
        <f t="shared" si="15"/>
        <v>2.5151732871509633</v>
      </c>
      <c r="BG33" s="239">
        <f t="shared" ref="BG33:CK33" si="16">IF(BG$19&lt;2018,"",
IF(BG$19=2018,1,BF33*((1+ESC_COST_D)*(1+FUND_INFLATION))))</f>
        <v>2.5911315204229224</v>
      </c>
      <c r="BH33" s="239">
        <f t="shared" si="16"/>
        <v>2.6693836923396947</v>
      </c>
      <c r="BI33" s="239">
        <f t="shared" si="16"/>
        <v>2.7499990798483536</v>
      </c>
      <c r="BJ33" s="239">
        <f t="shared" si="16"/>
        <v>2.8330490520597738</v>
      </c>
      <c r="BK33" s="239">
        <f t="shared" si="16"/>
        <v>2.918607133431979</v>
      </c>
      <c r="BL33" s="239">
        <f t="shared" si="16"/>
        <v>3.006749068861625</v>
      </c>
      <c r="BM33" s="239">
        <f t="shared" si="16"/>
        <v>3.097552890741246</v>
      </c>
      <c r="BN33" s="239">
        <f t="shared" si="16"/>
        <v>3.1910989880416314</v>
      </c>
      <c r="BO33" s="239">
        <f t="shared" si="16"/>
        <v>3.2874701774804889</v>
      </c>
      <c r="BP33" s="239">
        <f t="shared" si="16"/>
        <v>3.3867517768403999</v>
      </c>
      <c r="BQ33" s="239">
        <f t="shared" si="16"/>
        <v>3.4890316805009798</v>
      </c>
      <c r="BR33" s="239">
        <f t="shared" si="16"/>
        <v>3.5944004372521094</v>
      </c>
      <c r="BS33" s="239">
        <f t="shared" si="16"/>
        <v>3.7029513304571231</v>
      </c>
      <c r="BT33" s="239">
        <f t="shared" si="16"/>
        <v>3.8147804606369284</v>
      </c>
      <c r="BU33" s="239">
        <f t="shared" si="16"/>
        <v>3.9299868305481636</v>
      </c>
      <c r="BV33" s="239">
        <f t="shared" si="16"/>
        <v>4.0486724328307178</v>
      </c>
      <c r="BW33" s="239">
        <f t="shared" si="16"/>
        <v>4.1709423403022052</v>
      </c>
      <c r="BX33" s="239">
        <f t="shared" si="16"/>
        <v>4.2969047989793321</v>
      </c>
      <c r="BY33" s="239">
        <f t="shared" si="16"/>
        <v>4.4266713239085078</v>
      </c>
      <c r="BZ33" s="239">
        <f t="shared" si="16"/>
        <v>4.5603567978905444</v>
      </c>
      <c r="CA33" s="239">
        <f t="shared" si="16"/>
        <v>4.6980795731868392</v>
      </c>
      <c r="CB33" s="239">
        <f t="shared" si="16"/>
        <v>4.8399615762970818</v>
      </c>
      <c r="CC33" s="239">
        <f t="shared" si="16"/>
        <v>4.9861284159012538</v>
      </c>
      <c r="CD33" s="239">
        <f t="shared" si="16"/>
        <v>5.1367094940614715</v>
      </c>
      <c r="CE33" s="239">
        <f t="shared" si="16"/>
        <v>5.2918381207821277</v>
      </c>
      <c r="CF33" s="239">
        <f t="shared" si="16"/>
        <v>5.4516516320297477</v>
      </c>
      <c r="CG33" s="239">
        <f t="shared" si="16"/>
        <v>5.616291511317046</v>
      </c>
      <c r="CH33" s="239">
        <f t="shared" si="16"/>
        <v>5.7859035149588207</v>
      </c>
      <c r="CI33" s="239">
        <f t="shared" si="16"/>
        <v>5.9606378011105772</v>
      </c>
      <c r="CJ33" s="239">
        <f t="shared" si="16"/>
        <v>6.1406490627041164</v>
      </c>
      <c r="CK33" s="239">
        <f t="shared" si="16"/>
        <v>6.326096664397781</v>
      </c>
    </row>
    <row r="34" spans="1:89">
      <c r="A34" s="216"/>
      <c r="R34" s="66"/>
      <c r="S34" s="66"/>
      <c r="T34" s="66"/>
      <c r="V34" s="214"/>
      <c r="W34" s="247"/>
      <c r="X34" s="57"/>
      <c r="Y34" s="57"/>
      <c r="Z34" s="14"/>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row>
    <row r="35" spans="1:89">
      <c r="A35" s="215" t="s">
        <v>208</v>
      </c>
      <c r="R35" s="66"/>
      <c r="S35" s="66"/>
      <c r="T35" s="66"/>
      <c r="V35" s="214"/>
      <c r="W35" s="247"/>
      <c r="X35" s="57"/>
      <c r="Y35" s="57"/>
      <c r="Z35" s="14"/>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row>
    <row r="36" spans="1:89">
      <c r="A36" s="227" t="s">
        <v>23</v>
      </c>
      <c r="R36" s="66"/>
      <c r="S36" s="66"/>
      <c r="T36" s="66"/>
      <c r="V36" s="214"/>
      <c r="W36" s="247"/>
      <c r="X36" s="57"/>
      <c r="Y36" s="57"/>
      <c r="Z36" s="14"/>
      <c r="AA36" s="255">
        <f>IF(AA$17=0,0,Z40)</f>
        <v>0</v>
      </c>
      <c r="AB36" s="255">
        <f t="shared" ref="AB36:CK36" si="17">IF(AB$17=0,0,AA40)</f>
        <v>0</v>
      </c>
      <c r="AC36" s="255">
        <f t="shared" si="17"/>
        <v>0</v>
      </c>
      <c r="AD36" s="255">
        <f t="shared" si="17"/>
        <v>217060.78170164773</v>
      </c>
      <c r="AE36" s="255">
        <f t="shared" si="17"/>
        <v>449446.05459143175</v>
      </c>
      <c r="AF36" s="255">
        <f t="shared" si="17"/>
        <v>698018.06223615247</v>
      </c>
      <c r="AG36" s="255">
        <f t="shared" si="17"/>
        <v>963684.41421334399</v>
      </c>
      <c r="AH36" s="255">
        <f t="shared" si="17"/>
        <v>1247400.4163611419</v>
      </c>
      <c r="AI36" s="255">
        <f t="shared" si="17"/>
        <v>1210655.6496430757</v>
      </c>
      <c r="AJ36" s="255">
        <f t="shared" si="17"/>
        <v>1169035.7282499399</v>
      </c>
      <c r="AK36" s="255">
        <f t="shared" si="17"/>
        <v>1122202.8900969061</v>
      </c>
      <c r="AL36" s="255">
        <f t="shared" si="17"/>
        <v>1069799.5317440538</v>
      </c>
      <c r="AM36" s="255">
        <f t="shared" si="17"/>
        <v>1011447.1213558762</v>
      </c>
      <c r="AN36" s="255">
        <f t="shared" si="17"/>
        <v>946745.05414788518</v>
      </c>
      <c r="AO36" s="255">
        <f t="shared" si="17"/>
        <v>875269.44733440212</v>
      </c>
      <c r="AP36" s="255">
        <f t="shared" si="17"/>
        <v>796571.87143824517</v>
      </c>
      <c r="AQ36" s="255">
        <f t="shared" si="17"/>
        <v>710178.01466181816</v>
      </c>
      <c r="AR36" s="255">
        <f t="shared" si="17"/>
        <v>615586.27684967371</v>
      </c>
      <c r="AS36" s="255">
        <f t="shared" si="17"/>
        <v>512266.28939454287</v>
      </c>
      <c r="AT36" s="255">
        <f t="shared" si="17"/>
        <v>399657.35725165793</v>
      </c>
      <c r="AU36" s="255">
        <f t="shared" si="17"/>
        <v>277166.81902947836</v>
      </c>
      <c r="AV36" s="255">
        <f t="shared" si="17"/>
        <v>144168.32091818325</v>
      </c>
      <c r="AW36" s="255">
        <f t="shared" si="17"/>
        <v>0</v>
      </c>
      <c r="AX36" s="255">
        <f t="shared" si="17"/>
        <v>0</v>
      </c>
      <c r="AY36" s="255">
        <f t="shared" si="17"/>
        <v>0</v>
      </c>
      <c r="AZ36" s="255">
        <f t="shared" si="17"/>
        <v>0</v>
      </c>
      <c r="BA36" s="255">
        <f t="shared" si="17"/>
        <v>0</v>
      </c>
      <c r="BB36" s="255">
        <f t="shared" si="17"/>
        <v>0</v>
      </c>
      <c r="BC36" s="255">
        <f t="shared" si="17"/>
        <v>0</v>
      </c>
      <c r="BD36" s="255">
        <f t="shared" si="17"/>
        <v>0</v>
      </c>
      <c r="BE36" s="255">
        <f t="shared" si="17"/>
        <v>0</v>
      </c>
      <c r="BF36" s="255">
        <f t="shared" si="17"/>
        <v>0</v>
      </c>
      <c r="BG36" s="255">
        <f t="shared" si="17"/>
        <v>0</v>
      </c>
      <c r="BH36" s="255">
        <f t="shared" si="17"/>
        <v>0</v>
      </c>
      <c r="BI36" s="255">
        <f t="shared" si="17"/>
        <v>0</v>
      </c>
      <c r="BJ36" s="255">
        <f t="shared" si="17"/>
        <v>0</v>
      </c>
      <c r="BK36" s="255">
        <f t="shared" si="17"/>
        <v>0</v>
      </c>
      <c r="BL36" s="255">
        <f t="shared" si="17"/>
        <v>0</v>
      </c>
      <c r="BM36" s="255">
        <f t="shared" si="17"/>
        <v>0</v>
      </c>
      <c r="BN36" s="255">
        <f t="shared" si="17"/>
        <v>0</v>
      </c>
      <c r="BO36" s="255">
        <f t="shared" si="17"/>
        <v>0</v>
      </c>
      <c r="BP36" s="255">
        <f t="shared" si="17"/>
        <v>0</v>
      </c>
      <c r="BQ36" s="255">
        <f t="shared" si="17"/>
        <v>0</v>
      </c>
      <c r="BR36" s="255">
        <f t="shared" si="17"/>
        <v>0</v>
      </c>
      <c r="BS36" s="255">
        <f t="shared" si="17"/>
        <v>0</v>
      </c>
      <c r="BT36" s="255">
        <f t="shared" si="17"/>
        <v>0</v>
      </c>
      <c r="BU36" s="255">
        <f t="shared" si="17"/>
        <v>0</v>
      </c>
      <c r="BV36" s="255">
        <f t="shared" si="17"/>
        <v>0</v>
      </c>
      <c r="BW36" s="255">
        <f t="shared" si="17"/>
        <v>0</v>
      </c>
      <c r="BX36" s="255">
        <f t="shared" si="17"/>
        <v>0</v>
      </c>
      <c r="BY36" s="255">
        <f t="shared" si="17"/>
        <v>0</v>
      </c>
      <c r="BZ36" s="255">
        <f t="shared" si="17"/>
        <v>0</v>
      </c>
      <c r="CA36" s="255">
        <f t="shared" si="17"/>
        <v>0</v>
      </c>
      <c r="CB36" s="255">
        <f t="shared" si="17"/>
        <v>0</v>
      </c>
      <c r="CC36" s="255">
        <f t="shared" si="17"/>
        <v>0</v>
      </c>
      <c r="CD36" s="255">
        <f t="shared" si="17"/>
        <v>0</v>
      </c>
      <c r="CE36" s="255">
        <f t="shared" si="17"/>
        <v>0</v>
      </c>
      <c r="CF36" s="255">
        <f t="shared" si="17"/>
        <v>0</v>
      </c>
      <c r="CG36" s="255">
        <f t="shared" si="17"/>
        <v>0</v>
      </c>
      <c r="CH36" s="255">
        <f t="shared" si="17"/>
        <v>0</v>
      </c>
      <c r="CI36" s="255">
        <f t="shared" si="17"/>
        <v>0</v>
      </c>
      <c r="CJ36" s="255">
        <f t="shared" si="17"/>
        <v>0</v>
      </c>
      <c r="CK36" s="255">
        <f t="shared" si="17"/>
        <v>0</v>
      </c>
    </row>
    <row r="37" spans="1:89">
      <c r="A37" s="227" t="s">
        <v>215</v>
      </c>
      <c r="R37" s="66"/>
      <c r="S37" s="66"/>
      <c r="T37" s="66"/>
      <c r="V37" s="214"/>
      <c r="W37" s="247"/>
      <c r="X37" s="254">
        <f>SUM(AA37:CK37)</f>
        <v>730479.8211217043</v>
      </c>
      <c r="Y37" s="57"/>
      <c r="Z37" s="14"/>
      <c r="AA37" s="254">
        <f t="shared" ref="AA37:BF37" si="18">AA36*((1+ENDOWMENT_GROWTH_D)*(1+FUND_INFLATION)-1)</f>
        <v>0</v>
      </c>
      <c r="AB37" s="254">
        <f t="shared" si="18"/>
        <v>0</v>
      </c>
      <c r="AC37" s="254">
        <f t="shared" si="18"/>
        <v>0</v>
      </c>
      <c r="AD37" s="254">
        <f t="shared" si="18"/>
        <v>10983.275554103371</v>
      </c>
      <c r="AE37" s="254">
        <f t="shared" si="18"/>
        <v>22741.970362326436</v>
      </c>
      <c r="AF37" s="254">
        <f t="shared" si="18"/>
        <v>35319.7139491493</v>
      </c>
      <c r="AG37" s="254">
        <f t="shared" si="18"/>
        <v>48762.431359195187</v>
      </c>
      <c r="AH37" s="254">
        <f t="shared" si="18"/>
        <v>63118.461067873759</v>
      </c>
      <c r="AI37" s="254">
        <f t="shared" si="18"/>
        <v>61259.175871939602</v>
      </c>
      <c r="AJ37" s="254">
        <f t="shared" si="18"/>
        <v>59153.207849446932</v>
      </c>
      <c r="AK37" s="254">
        <f t="shared" si="18"/>
        <v>56783.466238903427</v>
      </c>
      <c r="AL37" s="254">
        <f t="shared" si="18"/>
        <v>54131.856306249101</v>
      </c>
      <c r="AM37" s="254">
        <f t="shared" si="18"/>
        <v>51179.224340607318</v>
      </c>
      <c r="AN37" s="254">
        <f t="shared" si="18"/>
        <v>47905.299739882968</v>
      </c>
      <c r="AO37" s="254">
        <f t="shared" si="18"/>
        <v>44288.634035120725</v>
      </c>
      <c r="AP37" s="254">
        <f t="shared" si="18"/>
        <v>40306.53669477519</v>
      </c>
      <c r="AQ37" s="254">
        <f t="shared" si="18"/>
        <v>35935.007541887986</v>
      </c>
      <c r="AR37" s="254">
        <f t="shared" si="18"/>
        <v>31148.665608593477</v>
      </c>
      <c r="AS37" s="254">
        <f t="shared" si="18"/>
        <v>25920.674243363857</v>
      </c>
      <c r="AT37" s="254">
        <f t="shared" si="18"/>
        <v>20222.662276933883</v>
      </c>
      <c r="AU37" s="254">
        <f t="shared" si="18"/>
        <v>14024.641042891599</v>
      </c>
      <c r="AV37" s="254">
        <f t="shared" si="18"/>
        <v>7294.9170384600693</v>
      </c>
      <c r="AW37" s="254">
        <f t="shared" si="18"/>
        <v>0</v>
      </c>
      <c r="AX37" s="254">
        <f t="shared" si="18"/>
        <v>0</v>
      </c>
      <c r="AY37" s="254">
        <f t="shared" si="18"/>
        <v>0</v>
      </c>
      <c r="AZ37" s="254">
        <f t="shared" si="18"/>
        <v>0</v>
      </c>
      <c r="BA37" s="254">
        <f t="shared" si="18"/>
        <v>0</v>
      </c>
      <c r="BB37" s="254">
        <f t="shared" si="18"/>
        <v>0</v>
      </c>
      <c r="BC37" s="254">
        <f t="shared" si="18"/>
        <v>0</v>
      </c>
      <c r="BD37" s="254">
        <f t="shared" si="18"/>
        <v>0</v>
      </c>
      <c r="BE37" s="254">
        <f t="shared" si="18"/>
        <v>0</v>
      </c>
      <c r="BF37" s="254">
        <f t="shared" si="18"/>
        <v>0</v>
      </c>
      <c r="BG37" s="254">
        <f t="shared" ref="BG37:CK37" si="19">BG36*((1+ENDOWMENT_GROWTH_D)*(1+FUND_INFLATION)-1)</f>
        <v>0</v>
      </c>
      <c r="BH37" s="254">
        <f t="shared" si="19"/>
        <v>0</v>
      </c>
      <c r="BI37" s="254">
        <f t="shared" si="19"/>
        <v>0</v>
      </c>
      <c r="BJ37" s="254">
        <f t="shared" si="19"/>
        <v>0</v>
      </c>
      <c r="BK37" s="254">
        <f t="shared" si="19"/>
        <v>0</v>
      </c>
      <c r="BL37" s="254">
        <f t="shared" si="19"/>
        <v>0</v>
      </c>
      <c r="BM37" s="254">
        <f t="shared" si="19"/>
        <v>0</v>
      </c>
      <c r="BN37" s="254">
        <f t="shared" si="19"/>
        <v>0</v>
      </c>
      <c r="BO37" s="254">
        <f t="shared" si="19"/>
        <v>0</v>
      </c>
      <c r="BP37" s="254">
        <f t="shared" si="19"/>
        <v>0</v>
      </c>
      <c r="BQ37" s="254">
        <f t="shared" si="19"/>
        <v>0</v>
      </c>
      <c r="BR37" s="254">
        <f t="shared" si="19"/>
        <v>0</v>
      </c>
      <c r="BS37" s="254">
        <f t="shared" si="19"/>
        <v>0</v>
      </c>
      <c r="BT37" s="254">
        <f t="shared" si="19"/>
        <v>0</v>
      </c>
      <c r="BU37" s="254">
        <f t="shared" si="19"/>
        <v>0</v>
      </c>
      <c r="BV37" s="254">
        <f t="shared" si="19"/>
        <v>0</v>
      </c>
      <c r="BW37" s="254">
        <f t="shared" si="19"/>
        <v>0</v>
      </c>
      <c r="BX37" s="254">
        <f t="shared" si="19"/>
        <v>0</v>
      </c>
      <c r="BY37" s="254">
        <f t="shared" si="19"/>
        <v>0</v>
      </c>
      <c r="BZ37" s="254">
        <f t="shared" si="19"/>
        <v>0</v>
      </c>
      <c r="CA37" s="254">
        <f t="shared" si="19"/>
        <v>0</v>
      </c>
      <c r="CB37" s="254">
        <f t="shared" si="19"/>
        <v>0</v>
      </c>
      <c r="CC37" s="254">
        <f t="shared" si="19"/>
        <v>0</v>
      </c>
      <c r="CD37" s="254">
        <f t="shared" si="19"/>
        <v>0</v>
      </c>
      <c r="CE37" s="254">
        <f t="shared" si="19"/>
        <v>0</v>
      </c>
      <c r="CF37" s="254">
        <f t="shared" si="19"/>
        <v>0</v>
      </c>
      <c r="CG37" s="254">
        <f t="shared" si="19"/>
        <v>0</v>
      </c>
      <c r="CH37" s="254">
        <f t="shared" si="19"/>
        <v>0</v>
      </c>
      <c r="CI37" s="254">
        <f t="shared" si="19"/>
        <v>0</v>
      </c>
      <c r="CJ37" s="254">
        <f t="shared" si="19"/>
        <v>0</v>
      </c>
      <c r="CK37" s="254">
        <f t="shared" si="19"/>
        <v>0</v>
      </c>
    </row>
    <row r="38" spans="1:89">
      <c r="A38" s="227" t="s">
        <v>213</v>
      </c>
      <c r="R38" s="66"/>
      <c r="S38" s="66"/>
      <c r="T38" s="66"/>
      <c r="V38" s="214"/>
      <c r="W38" s="247"/>
      <c r="X38" s="254">
        <f>SUM(AA38:CK38)</f>
        <v>1129593.0251363677</v>
      </c>
      <c r="Y38" s="57"/>
      <c r="Z38" s="14"/>
      <c r="AA38" s="254">
        <f>-AA$55</f>
        <v>0</v>
      </c>
      <c r="AB38" s="254">
        <f t="shared" ref="AB38:CK38" si="20">-AB$55</f>
        <v>0</v>
      </c>
      <c r="AC38" s="254">
        <f t="shared" si="20"/>
        <v>217060.78170164773</v>
      </c>
      <c r="AD38" s="254">
        <f t="shared" si="20"/>
        <v>221401.99733568067</v>
      </c>
      <c r="AE38" s="254">
        <f t="shared" si="20"/>
        <v>225830.0372823943</v>
      </c>
      <c r="AF38" s="254">
        <f t="shared" si="20"/>
        <v>230346.63802804222</v>
      </c>
      <c r="AG38" s="254">
        <f t="shared" si="20"/>
        <v>234953.57078860287</v>
      </c>
      <c r="AH38" s="254">
        <f t="shared" si="20"/>
        <v>0</v>
      </c>
      <c r="AI38" s="254">
        <f t="shared" si="20"/>
        <v>0</v>
      </c>
      <c r="AJ38" s="254">
        <f t="shared" si="20"/>
        <v>0</v>
      </c>
      <c r="AK38" s="254">
        <f t="shared" si="20"/>
        <v>0</v>
      </c>
      <c r="AL38" s="254">
        <f t="shared" si="20"/>
        <v>0</v>
      </c>
      <c r="AM38" s="254">
        <f t="shared" si="20"/>
        <v>0</v>
      </c>
      <c r="AN38" s="254">
        <f t="shared" si="20"/>
        <v>0</v>
      </c>
      <c r="AO38" s="254">
        <f t="shared" si="20"/>
        <v>0</v>
      </c>
      <c r="AP38" s="254">
        <f t="shared" si="20"/>
        <v>0</v>
      </c>
      <c r="AQ38" s="254">
        <f t="shared" si="20"/>
        <v>0</v>
      </c>
      <c r="AR38" s="254">
        <f t="shared" si="20"/>
        <v>0</v>
      </c>
      <c r="AS38" s="254">
        <f t="shared" si="20"/>
        <v>0</v>
      </c>
      <c r="AT38" s="254">
        <f t="shared" si="20"/>
        <v>0</v>
      </c>
      <c r="AU38" s="254">
        <f t="shared" si="20"/>
        <v>0</v>
      </c>
      <c r="AV38" s="254">
        <f t="shared" si="20"/>
        <v>0</v>
      </c>
      <c r="AW38" s="254">
        <f t="shared" si="20"/>
        <v>0</v>
      </c>
      <c r="AX38" s="254">
        <f t="shared" si="20"/>
        <v>0</v>
      </c>
      <c r="AY38" s="254">
        <f t="shared" si="20"/>
        <v>0</v>
      </c>
      <c r="AZ38" s="254">
        <f t="shared" si="20"/>
        <v>0</v>
      </c>
      <c r="BA38" s="254">
        <f t="shared" si="20"/>
        <v>0</v>
      </c>
      <c r="BB38" s="254">
        <f t="shared" si="20"/>
        <v>0</v>
      </c>
      <c r="BC38" s="254">
        <f t="shared" si="20"/>
        <v>0</v>
      </c>
      <c r="BD38" s="254">
        <f t="shared" si="20"/>
        <v>0</v>
      </c>
      <c r="BE38" s="254">
        <f t="shared" si="20"/>
        <v>0</v>
      </c>
      <c r="BF38" s="254">
        <f t="shared" si="20"/>
        <v>0</v>
      </c>
      <c r="BG38" s="254">
        <f t="shared" si="20"/>
        <v>0</v>
      </c>
      <c r="BH38" s="254">
        <f t="shared" si="20"/>
        <v>0</v>
      </c>
      <c r="BI38" s="254">
        <f t="shared" si="20"/>
        <v>0</v>
      </c>
      <c r="BJ38" s="254">
        <f t="shared" si="20"/>
        <v>0</v>
      </c>
      <c r="BK38" s="254">
        <f t="shared" si="20"/>
        <v>0</v>
      </c>
      <c r="BL38" s="254">
        <f t="shared" si="20"/>
        <v>0</v>
      </c>
      <c r="BM38" s="254">
        <f t="shared" si="20"/>
        <v>0</v>
      </c>
      <c r="BN38" s="254">
        <f t="shared" si="20"/>
        <v>0</v>
      </c>
      <c r="BO38" s="254">
        <f t="shared" si="20"/>
        <v>0</v>
      </c>
      <c r="BP38" s="254">
        <f t="shared" si="20"/>
        <v>0</v>
      </c>
      <c r="BQ38" s="254">
        <f t="shared" si="20"/>
        <v>0</v>
      </c>
      <c r="BR38" s="254">
        <f t="shared" si="20"/>
        <v>0</v>
      </c>
      <c r="BS38" s="254">
        <f t="shared" si="20"/>
        <v>0</v>
      </c>
      <c r="BT38" s="254">
        <f t="shared" si="20"/>
        <v>0</v>
      </c>
      <c r="BU38" s="254">
        <f t="shared" si="20"/>
        <v>0</v>
      </c>
      <c r="BV38" s="254">
        <f t="shared" si="20"/>
        <v>0</v>
      </c>
      <c r="BW38" s="254">
        <f t="shared" si="20"/>
        <v>0</v>
      </c>
      <c r="BX38" s="254">
        <f t="shared" si="20"/>
        <v>0</v>
      </c>
      <c r="BY38" s="254">
        <f t="shared" si="20"/>
        <v>0</v>
      </c>
      <c r="BZ38" s="254">
        <f t="shared" si="20"/>
        <v>0</v>
      </c>
      <c r="CA38" s="254">
        <f t="shared" si="20"/>
        <v>0</v>
      </c>
      <c r="CB38" s="254">
        <f t="shared" si="20"/>
        <v>0</v>
      </c>
      <c r="CC38" s="254">
        <f t="shared" si="20"/>
        <v>0</v>
      </c>
      <c r="CD38" s="254">
        <f t="shared" si="20"/>
        <v>0</v>
      </c>
      <c r="CE38" s="254">
        <f t="shared" si="20"/>
        <v>0</v>
      </c>
      <c r="CF38" s="254">
        <f t="shared" si="20"/>
        <v>0</v>
      </c>
      <c r="CG38" s="254">
        <f t="shared" si="20"/>
        <v>0</v>
      </c>
      <c r="CH38" s="254">
        <f t="shared" si="20"/>
        <v>0</v>
      </c>
      <c r="CI38" s="254">
        <f t="shared" si="20"/>
        <v>0</v>
      </c>
      <c r="CJ38" s="254">
        <f t="shared" si="20"/>
        <v>0</v>
      </c>
      <c r="CK38" s="254">
        <f t="shared" si="20"/>
        <v>0</v>
      </c>
    </row>
    <row r="39" spans="1:89">
      <c r="A39" s="227" t="s">
        <v>214</v>
      </c>
      <c r="R39" s="66"/>
      <c r="S39" s="66"/>
      <c r="T39" s="66"/>
      <c r="V39" s="214"/>
      <c r="W39" s="247"/>
      <c r="X39" s="254">
        <f>SUM(AA39:CK39)</f>
        <v>-1860072.8462580717</v>
      </c>
      <c r="Y39" s="57"/>
      <c r="Z39" s="14"/>
      <c r="AA39" s="254">
        <f t="shared" ref="AA39:BF39" si="21">IF(AA$17=YEAR_MONITORINGLENGTH_D,-SUM(AA36:AA38),
IF(AND(AA$17&gt;0,AA$17&gt;YEAR_PROJECTLENGTH_D),SUM(AA68:AA71),0))</f>
        <v>0</v>
      </c>
      <c r="AB39" s="254">
        <f t="shared" si="21"/>
        <v>0</v>
      </c>
      <c r="AC39" s="254">
        <f t="shared" si="21"/>
        <v>0</v>
      </c>
      <c r="AD39" s="254">
        <f t="shared" si="21"/>
        <v>0</v>
      </c>
      <c r="AE39" s="254">
        <f t="shared" si="21"/>
        <v>0</v>
      </c>
      <c r="AF39" s="254">
        <f t="shared" si="21"/>
        <v>0</v>
      </c>
      <c r="AG39" s="254">
        <f t="shared" si="21"/>
        <v>0</v>
      </c>
      <c r="AH39" s="254">
        <f t="shared" si="21"/>
        <v>-99863.227785940035</v>
      </c>
      <c r="AI39" s="254">
        <f t="shared" si="21"/>
        <v>-102879.09726507541</v>
      </c>
      <c r="AJ39" s="254">
        <f t="shared" si="21"/>
        <v>-105986.04600248071</v>
      </c>
      <c r="AK39" s="254">
        <f t="shared" si="21"/>
        <v>-109186.82459175563</v>
      </c>
      <c r="AL39" s="254">
        <f t="shared" si="21"/>
        <v>-112484.26669442664</v>
      </c>
      <c r="AM39" s="254">
        <f t="shared" si="21"/>
        <v>-115881.29154859832</v>
      </c>
      <c r="AN39" s="254">
        <f t="shared" si="21"/>
        <v>-119380.90655336599</v>
      </c>
      <c r="AO39" s="254">
        <f t="shared" si="21"/>
        <v>-122986.20993127766</v>
      </c>
      <c r="AP39" s="254">
        <f t="shared" si="21"/>
        <v>-126700.39347120223</v>
      </c>
      <c r="AQ39" s="254">
        <f t="shared" si="21"/>
        <v>-130526.74535403252</v>
      </c>
      <c r="AR39" s="254">
        <f t="shared" si="21"/>
        <v>-134468.65306372434</v>
      </c>
      <c r="AS39" s="254">
        <f t="shared" si="21"/>
        <v>-138529.60638624878</v>
      </c>
      <c r="AT39" s="254">
        <f t="shared" si="21"/>
        <v>-142713.2004991135</v>
      </c>
      <c r="AU39" s="254">
        <f t="shared" si="21"/>
        <v>-147023.13915418671</v>
      </c>
      <c r="AV39" s="254">
        <f t="shared" si="21"/>
        <v>-151463.23795664331</v>
      </c>
      <c r="AW39" s="254">
        <f t="shared" si="21"/>
        <v>0</v>
      </c>
      <c r="AX39" s="254">
        <f t="shared" si="21"/>
        <v>0</v>
      </c>
      <c r="AY39" s="254">
        <f t="shared" si="21"/>
        <v>0</v>
      </c>
      <c r="AZ39" s="254">
        <f t="shared" si="21"/>
        <v>0</v>
      </c>
      <c r="BA39" s="254">
        <f t="shared" si="21"/>
        <v>0</v>
      </c>
      <c r="BB39" s="254">
        <f t="shared" si="21"/>
        <v>0</v>
      </c>
      <c r="BC39" s="254">
        <f t="shared" si="21"/>
        <v>0</v>
      </c>
      <c r="BD39" s="254">
        <f t="shared" si="21"/>
        <v>0</v>
      </c>
      <c r="BE39" s="254">
        <f t="shared" si="21"/>
        <v>0</v>
      </c>
      <c r="BF39" s="254">
        <f t="shared" si="21"/>
        <v>0</v>
      </c>
      <c r="BG39" s="254">
        <f t="shared" ref="BG39:CK39" si="22">IF(BG$17=YEAR_MONITORINGLENGTH_D,-SUM(BG36:BG38),
IF(AND(BG$17&gt;0,BG$17&gt;YEAR_PROJECTLENGTH_D),SUM(BG68:BG71),0))</f>
        <v>0</v>
      </c>
      <c r="BH39" s="254">
        <f t="shared" si="22"/>
        <v>0</v>
      </c>
      <c r="BI39" s="254">
        <f t="shared" si="22"/>
        <v>0</v>
      </c>
      <c r="BJ39" s="254">
        <f t="shared" si="22"/>
        <v>0</v>
      </c>
      <c r="BK39" s="254">
        <f t="shared" si="22"/>
        <v>0</v>
      </c>
      <c r="BL39" s="254">
        <f t="shared" si="22"/>
        <v>0</v>
      </c>
      <c r="BM39" s="254">
        <f t="shared" si="22"/>
        <v>0</v>
      </c>
      <c r="BN39" s="254">
        <f t="shared" si="22"/>
        <v>0</v>
      </c>
      <c r="BO39" s="254">
        <f t="shared" si="22"/>
        <v>0</v>
      </c>
      <c r="BP39" s="254">
        <f t="shared" si="22"/>
        <v>0</v>
      </c>
      <c r="BQ39" s="254">
        <f t="shared" si="22"/>
        <v>0</v>
      </c>
      <c r="BR39" s="254">
        <f t="shared" si="22"/>
        <v>0</v>
      </c>
      <c r="BS39" s="254">
        <f t="shared" si="22"/>
        <v>0</v>
      </c>
      <c r="BT39" s="254">
        <f t="shared" si="22"/>
        <v>0</v>
      </c>
      <c r="BU39" s="254">
        <f t="shared" si="22"/>
        <v>0</v>
      </c>
      <c r="BV39" s="254">
        <f t="shared" si="22"/>
        <v>0</v>
      </c>
      <c r="BW39" s="254">
        <f t="shared" si="22"/>
        <v>0</v>
      </c>
      <c r="BX39" s="254">
        <f t="shared" si="22"/>
        <v>0</v>
      </c>
      <c r="BY39" s="254">
        <f t="shared" si="22"/>
        <v>0</v>
      </c>
      <c r="BZ39" s="254">
        <f t="shared" si="22"/>
        <v>0</v>
      </c>
      <c r="CA39" s="254">
        <f t="shared" si="22"/>
        <v>0</v>
      </c>
      <c r="CB39" s="254">
        <f t="shared" si="22"/>
        <v>0</v>
      </c>
      <c r="CC39" s="254">
        <f t="shared" si="22"/>
        <v>0</v>
      </c>
      <c r="CD39" s="254">
        <f t="shared" si="22"/>
        <v>0</v>
      </c>
      <c r="CE39" s="254">
        <f t="shared" si="22"/>
        <v>0</v>
      </c>
      <c r="CF39" s="254">
        <f t="shared" si="22"/>
        <v>0</v>
      </c>
      <c r="CG39" s="254">
        <f t="shared" si="22"/>
        <v>0</v>
      </c>
      <c r="CH39" s="254">
        <f t="shared" si="22"/>
        <v>0</v>
      </c>
      <c r="CI39" s="254">
        <f t="shared" si="22"/>
        <v>0</v>
      </c>
      <c r="CJ39" s="254">
        <f t="shared" si="22"/>
        <v>0</v>
      </c>
      <c r="CK39" s="254">
        <f t="shared" si="22"/>
        <v>0</v>
      </c>
    </row>
    <row r="40" spans="1:89">
      <c r="A40" s="227" t="s">
        <v>26</v>
      </c>
      <c r="R40" s="66"/>
      <c r="S40" s="66"/>
      <c r="T40" s="66"/>
      <c r="V40" s="214"/>
      <c r="W40" s="247"/>
      <c r="X40" s="57"/>
      <c r="Y40" s="57"/>
      <c r="Z40" s="14"/>
      <c r="AA40" s="255">
        <f>SUM(AA36:AA39)</f>
        <v>0</v>
      </c>
      <c r="AB40" s="255">
        <f t="shared" ref="AB40:CK40" si="23">SUM(AB36:AB39)</f>
        <v>0</v>
      </c>
      <c r="AC40" s="255">
        <f t="shared" si="23"/>
        <v>217060.78170164773</v>
      </c>
      <c r="AD40" s="255">
        <f t="shared" si="23"/>
        <v>449446.05459143175</v>
      </c>
      <c r="AE40" s="255">
        <f t="shared" si="23"/>
        <v>698018.06223615247</v>
      </c>
      <c r="AF40" s="255">
        <f t="shared" si="23"/>
        <v>963684.41421334399</v>
      </c>
      <c r="AG40" s="255">
        <f t="shared" si="23"/>
        <v>1247400.4163611419</v>
      </c>
      <c r="AH40" s="255">
        <f t="shared" si="23"/>
        <v>1210655.6496430757</v>
      </c>
      <c r="AI40" s="255">
        <f t="shared" si="23"/>
        <v>1169035.7282499399</v>
      </c>
      <c r="AJ40" s="255">
        <f t="shared" si="23"/>
        <v>1122202.8900969061</v>
      </c>
      <c r="AK40" s="255">
        <f t="shared" si="23"/>
        <v>1069799.5317440538</v>
      </c>
      <c r="AL40" s="255">
        <f t="shared" si="23"/>
        <v>1011447.1213558762</v>
      </c>
      <c r="AM40" s="255">
        <f t="shared" si="23"/>
        <v>946745.05414788518</v>
      </c>
      <c r="AN40" s="255">
        <f t="shared" si="23"/>
        <v>875269.44733440212</v>
      </c>
      <c r="AO40" s="255">
        <f t="shared" si="23"/>
        <v>796571.87143824517</v>
      </c>
      <c r="AP40" s="255">
        <f t="shared" si="23"/>
        <v>710178.01466181816</v>
      </c>
      <c r="AQ40" s="255">
        <f t="shared" si="23"/>
        <v>615586.27684967371</v>
      </c>
      <c r="AR40" s="255">
        <f t="shared" si="23"/>
        <v>512266.28939454287</v>
      </c>
      <c r="AS40" s="255">
        <f t="shared" si="23"/>
        <v>399657.35725165793</v>
      </c>
      <c r="AT40" s="255">
        <f t="shared" si="23"/>
        <v>277166.81902947836</v>
      </c>
      <c r="AU40" s="255">
        <f t="shared" si="23"/>
        <v>144168.32091818325</v>
      </c>
      <c r="AV40" s="255">
        <f t="shared" si="23"/>
        <v>0</v>
      </c>
      <c r="AW40" s="255">
        <f t="shared" si="23"/>
        <v>0</v>
      </c>
      <c r="AX40" s="255">
        <f t="shared" si="23"/>
        <v>0</v>
      </c>
      <c r="AY40" s="255">
        <f t="shared" si="23"/>
        <v>0</v>
      </c>
      <c r="AZ40" s="255">
        <f t="shared" si="23"/>
        <v>0</v>
      </c>
      <c r="BA40" s="255">
        <f t="shared" si="23"/>
        <v>0</v>
      </c>
      <c r="BB40" s="255">
        <f t="shared" si="23"/>
        <v>0</v>
      </c>
      <c r="BC40" s="255">
        <f t="shared" si="23"/>
        <v>0</v>
      </c>
      <c r="BD40" s="255">
        <f t="shared" si="23"/>
        <v>0</v>
      </c>
      <c r="BE40" s="255">
        <f t="shared" si="23"/>
        <v>0</v>
      </c>
      <c r="BF40" s="255">
        <f t="shared" si="23"/>
        <v>0</v>
      </c>
      <c r="BG40" s="255">
        <f t="shared" si="23"/>
        <v>0</v>
      </c>
      <c r="BH40" s="255">
        <f t="shared" si="23"/>
        <v>0</v>
      </c>
      <c r="BI40" s="255">
        <f t="shared" si="23"/>
        <v>0</v>
      </c>
      <c r="BJ40" s="255">
        <f t="shared" si="23"/>
        <v>0</v>
      </c>
      <c r="BK40" s="255">
        <f t="shared" si="23"/>
        <v>0</v>
      </c>
      <c r="BL40" s="255">
        <f t="shared" si="23"/>
        <v>0</v>
      </c>
      <c r="BM40" s="255">
        <f t="shared" si="23"/>
        <v>0</v>
      </c>
      <c r="BN40" s="255">
        <f t="shared" si="23"/>
        <v>0</v>
      </c>
      <c r="BO40" s="255">
        <f t="shared" si="23"/>
        <v>0</v>
      </c>
      <c r="BP40" s="255">
        <f t="shared" si="23"/>
        <v>0</v>
      </c>
      <c r="BQ40" s="255">
        <f t="shared" si="23"/>
        <v>0</v>
      </c>
      <c r="BR40" s="255">
        <f t="shared" si="23"/>
        <v>0</v>
      </c>
      <c r="BS40" s="255">
        <f t="shared" si="23"/>
        <v>0</v>
      </c>
      <c r="BT40" s="255">
        <f t="shared" si="23"/>
        <v>0</v>
      </c>
      <c r="BU40" s="255">
        <f t="shared" si="23"/>
        <v>0</v>
      </c>
      <c r="BV40" s="255">
        <f t="shared" si="23"/>
        <v>0</v>
      </c>
      <c r="BW40" s="255">
        <f t="shared" si="23"/>
        <v>0</v>
      </c>
      <c r="BX40" s="255">
        <f t="shared" si="23"/>
        <v>0</v>
      </c>
      <c r="BY40" s="255">
        <f t="shared" si="23"/>
        <v>0</v>
      </c>
      <c r="BZ40" s="255">
        <f t="shared" si="23"/>
        <v>0</v>
      </c>
      <c r="CA40" s="255">
        <f t="shared" si="23"/>
        <v>0</v>
      </c>
      <c r="CB40" s="255">
        <f t="shared" si="23"/>
        <v>0</v>
      </c>
      <c r="CC40" s="255">
        <f t="shared" si="23"/>
        <v>0</v>
      </c>
      <c r="CD40" s="255">
        <f t="shared" si="23"/>
        <v>0</v>
      </c>
      <c r="CE40" s="255">
        <f t="shared" si="23"/>
        <v>0</v>
      </c>
      <c r="CF40" s="255">
        <f t="shared" si="23"/>
        <v>0</v>
      </c>
      <c r="CG40" s="255">
        <f t="shared" si="23"/>
        <v>0</v>
      </c>
      <c r="CH40" s="255">
        <f t="shared" si="23"/>
        <v>0</v>
      </c>
      <c r="CI40" s="255">
        <f t="shared" si="23"/>
        <v>0</v>
      </c>
      <c r="CJ40" s="255">
        <f t="shared" si="23"/>
        <v>0</v>
      </c>
      <c r="CK40" s="255">
        <f t="shared" si="23"/>
        <v>0</v>
      </c>
    </row>
    <row r="41" spans="1:89">
      <c r="A41" s="216"/>
      <c r="R41" s="66"/>
      <c r="S41" s="66"/>
      <c r="T41" s="66"/>
      <c r="V41" s="214"/>
      <c r="W41" s="247"/>
      <c r="X41" s="57"/>
      <c r="Y41" s="57"/>
      <c r="Z41" s="14"/>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89">
      <c r="A42" s="215" t="s">
        <v>217</v>
      </c>
      <c r="R42" s="66"/>
      <c r="S42" s="66"/>
      <c r="T42" s="66"/>
      <c r="V42" s="214"/>
      <c r="W42" s="247"/>
      <c r="X42" s="57"/>
      <c r="Y42" s="57"/>
      <c r="Z42" s="14"/>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row>
    <row r="43" spans="1:89">
      <c r="A43" s="227" t="s">
        <v>224</v>
      </c>
      <c r="R43" s="66"/>
      <c r="S43" s="66"/>
      <c r="T43" s="66"/>
      <c r="V43" s="214"/>
      <c r="W43" s="247"/>
      <c r="X43" s="57"/>
      <c r="Y43" s="57"/>
      <c r="Z43" s="14"/>
      <c r="AA43" s="371">
        <f t="shared" ref="AA43:BF43" si="24">IF(OR(AA$16=0,AA$16=""),0,
(((1+ENDOWMENT_GROWTH_D)*(1+FUND_INFLATION))^(YEAR_PROJECTLENGTH_D-AA16)))</f>
        <v>0</v>
      </c>
      <c r="AB43" s="371">
        <f t="shared" si="24"/>
        <v>0</v>
      </c>
      <c r="AC43" s="371">
        <f t="shared" si="24"/>
        <v>1.2182869323073293</v>
      </c>
      <c r="AD43" s="371">
        <f t="shared" si="24"/>
        <v>1.1596106342159997</v>
      </c>
      <c r="AE43" s="371">
        <f t="shared" si="24"/>
        <v>1.1037603599999999</v>
      </c>
      <c r="AF43" s="371">
        <f t="shared" si="24"/>
        <v>1.0506</v>
      </c>
      <c r="AG43" s="371">
        <f t="shared" si="24"/>
        <v>1</v>
      </c>
      <c r="AH43" s="371">
        <f t="shared" si="24"/>
        <v>0</v>
      </c>
      <c r="AI43" s="371">
        <f t="shared" si="24"/>
        <v>0</v>
      </c>
      <c r="AJ43" s="371">
        <f t="shared" si="24"/>
        <v>0</v>
      </c>
      <c r="AK43" s="371">
        <f t="shared" si="24"/>
        <v>0</v>
      </c>
      <c r="AL43" s="371">
        <f t="shared" si="24"/>
        <v>0</v>
      </c>
      <c r="AM43" s="371">
        <f t="shared" si="24"/>
        <v>0</v>
      </c>
      <c r="AN43" s="371">
        <f t="shared" si="24"/>
        <v>0</v>
      </c>
      <c r="AO43" s="371">
        <f t="shared" si="24"/>
        <v>0</v>
      </c>
      <c r="AP43" s="371">
        <f t="shared" si="24"/>
        <v>0</v>
      </c>
      <c r="AQ43" s="371">
        <f t="shared" si="24"/>
        <v>0</v>
      </c>
      <c r="AR43" s="371">
        <f t="shared" si="24"/>
        <v>0</v>
      </c>
      <c r="AS43" s="371">
        <f t="shared" si="24"/>
        <v>0</v>
      </c>
      <c r="AT43" s="371">
        <f t="shared" si="24"/>
        <v>0</v>
      </c>
      <c r="AU43" s="371">
        <f t="shared" si="24"/>
        <v>0</v>
      </c>
      <c r="AV43" s="371">
        <f t="shared" si="24"/>
        <v>0</v>
      </c>
      <c r="AW43" s="371">
        <f t="shared" si="24"/>
        <v>0</v>
      </c>
      <c r="AX43" s="371">
        <f t="shared" si="24"/>
        <v>0</v>
      </c>
      <c r="AY43" s="371">
        <f t="shared" si="24"/>
        <v>0</v>
      </c>
      <c r="AZ43" s="371">
        <f t="shared" si="24"/>
        <v>0</v>
      </c>
      <c r="BA43" s="371">
        <f t="shared" si="24"/>
        <v>0</v>
      </c>
      <c r="BB43" s="371">
        <f t="shared" si="24"/>
        <v>0</v>
      </c>
      <c r="BC43" s="371">
        <f t="shared" si="24"/>
        <v>0</v>
      </c>
      <c r="BD43" s="371">
        <f t="shared" si="24"/>
        <v>0</v>
      </c>
      <c r="BE43" s="371">
        <f t="shared" si="24"/>
        <v>0</v>
      </c>
      <c r="BF43" s="371">
        <f t="shared" si="24"/>
        <v>0</v>
      </c>
      <c r="BG43" s="371">
        <f t="shared" ref="BG43:CK43" si="25">IF(OR(BG$16=0,BG$16=""),0,
(((1+ENDOWMENT_GROWTH_D)*(1+FUND_INFLATION))^(YEAR_PROJECTLENGTH_D-BG16)))</f>
        <v>0</v>
      </c>
      <c r="BH43" s="371">
        <f t="shared" si="25"/>
        <v>0</v>
      </c>
      <c r="BI43" s="371">
        <f t="shared" si="25"/>
        <v>0</v>
      </c>
      <c r="BJ43" s="371">
        <f t="shared" si="25"/>
        <v>0</v>
      </c>
      <c r="BK43" s="371">
        <f t="shared" si="25"/>
        <v>0</v>
      </c>
      <c r="BL43" s="371">
        <f t="shared" si="25"/>
        <v>0</v>
      </c>
      <c r="BM43" s="371">
        <f t="shared" si="25"/>
        <v>0</v>
      </c>
      <c r="BN43" s="371">
        <f t="shared" si="25"/>
        <v>0</v>
      </c>
      <c r="BO43" s="371">
        <f t="shared" si="25"/>
        <v>0</v>
      </c>
      <c r="BP43" s="371">
        <f t="shared" si="25"/>
        <v>0</v>
      </c>
      <c r="BQ43" s="371">
        <f t="shared" si="25"/>
        <v>0</v>
      </c>
      <c r="BR43" s="371">
        <f t="shared" si="25"/>
        <v>0</v>
      </c>
      <c r="BS43" s="371">
        <f t="shared" si="25"/>
        <v>0</v>
      </c>
      <c r="BT43" s="371">
        <f t="shared" si="25"/>
        <v>0</v>
      </c>
      <c r="BU43" s="371">
        <f t="shared" si="25"/>
        <v>0</v>
      </c>
      <c r="BV43" s="371">
        <f t="shared" si="25"/>
        <v>0</v>
      </c>
      <c r="BW43" s="371">
        <f t="shared" si="25"/>
        <v>0</v>
      </c>
      <c r="BX43" s="371">
        <f t="shared" si="25"/>
        <v>0</v>
      </c>
      <c r="BY43" s="371">
        <f t="shared" si="25"/>
        <v>0</v>
      </c>
      <c r="BZ43" s="371">
        <f t="shared" si="25"/>
        <v>0</v>
      </c>
      <c r="CA43" s="371">
        <f t="shared" si="25"/>
        <v>0</v>
      </c>
      <c r="CB43" s="371">
        <f t="shared" si="25"/>
        <v>0</v>
      </c>
      <c r="CC43" s="371">
        <f t="shared" si="25"/>
        <v>0</v>
      </c>
      <c r="CD43" s="371">
        <f t="shared" si="25"/>
        <v>0</v>
      </c>
      <c r="CE43" s="371">
        <f t="shared" si="25"/>
        <v>0</v>
      </c>
      <c r="CF43" s="371">
        <f t="shared" si="25"/>
        <v>0</v>
      </c>
      <c r="CG43" s="371">
        <f t="shared" si="25"/>
        <v>0</v>
      </c>
      <c r="CH43" s="371">
        <f t="shared" si="25"/>
        <v>0</v>
      </c>
      <c r="CI43" s="371">
        <f t="shared" si="25"/>
        <v>0</v>
      </c>
      <c r="CJ43" s="371">
        <f t="shared" si="25"/>
        <v>0</v>
      </c>
      <c r="CK43" s="371">
        <f t="shared" si="25"/>
        <v>0</v>
      </c>
    </row>
    <row r="44" spans="1:89">
      <c r="A44" s="227" t="s">
        <v>225</v>
      </c>
      <c r="T44" s="6"/>
      <c r="X44" s="254">
        <f>SUM(AA44:CK44)</f>
        <v>19896986.398876689</v>
      </c>
      <c r="Y44" s="57"/>
      <c r="Z44" s="14"/>
      <c r="AA44" s="254">
        <f t="shared" ref="AA44:BF44" si="26">AA$52*AA$43</f>
        <v>0</v>
      </c>
      <c r="AB44" s="254">
        <f t="shared" si="26"/>
        <v>0</v>
      </c>
      <c r="AC44" s="254">
        <f t="shared" si="26"/>
        <v>4218056.2497959323</v>
      </c>
      <c r="AD44" s="254">
        <f t="shared" si="26"/>
        <v>4095200.2425203226</v>
      </c>
      <c r="AE44" s="254">
        <f t="shared" si="26"/>
        <v>3975922.5655537117</v>
      </c>
      <c r="AF44" s="254">
        <f t="shared" si="26"/>
        <v>3860118.995683216</v>
      </c>
      <c r="AG44" s="254">
        <f t="shared" si="26"/>
        <v>3747688.3453235077</v>
      </c>
      <c r="AH44" s="254">
        <f t="shared" si="26"/>
        <v>0</v>
      </c>
      <c r="AI44" s="254">
        <f t="shared" si="26"/>
        <v>0</v>
      </c>
      <c r="AJ44" s="254">
        <f t="shared" si="26"/>
        <v>0</v>
      </c>
      <c r="AK44" s="254">
        <f t="shared" si="26"/>
        <v>0</v>
      </c>
      <c r="AL44" s="254">
        <f t="shared" si="26"/>
        <v>0</v>
      </c>
      <c r="AM44" s="254">
        <f t="shared" si="26"/>
        <v>0</v>
      </c>
      <c r="AN44" s="254">
        <f t="shared" si="26"/>
        <v>0</v>
      </c>
      <c r="AO44" s="254">
        <f t="shared" si="26"/>
        <v>0</v>
      </c>
      <c r="AP44" s="254">
        <f t="shared" si="26"/>
        <v>0</v>
      </c>
      <c r="AQ44" s="254">
        <f t="shared" si="26"/>
        <v>0</v>
      </c>
      <c r="AR44" s="254">
        <f t="shared" si="26"/>
        <v>0</v>
      </c>
      <c r="AS44" s="254">
        <f t="shared" si="26"/>
        <v>0</v>
      </c>
      <c r="AT44" s="254">
        <f t="shared" si="26"/>
        <v>0</v>
      </c>
      <c r="AU44" s="254">
        <f t="shared" si="26"/>
        <v>0</v>
      </c>
      <c r="AV44" s="254">
        <f t="shared" si="26"/>
        <v>0</v>
      </c>
      <c r="AW44" s="254">
        <f t="shared" si="26"/>
        <v>0</v>
      </c>
      <c r="AX44" s="254">
        <f t="shared" si="26"/>
        <v>0</v>
      </c>
      <c r="AY44" s="254">
        <f t="shared" si="26"/>
        <v>0</v>
      </c>
      <c r="AZ44" s="254">
        <f t="shared" si="26"/>
        <v>0</v>
      </c>
      <c r="BA44" s="254">
        <f t="shared" si="26"/>
        <v>0</v>
      </c>
      <c r="BB44" s="254">
        <f t="shared" si="26"/>
        <v>0</v>
      </c>
      <c r="BC44" s="254">
        <f t="shared" si="26"/>
        <v>0</v>
      </c>
      <c r="BD44" s="254">
        <f t="shared" si="26"/>
        <v>0</v>
      </c>
      <c r="BE44" s="254">
        <f t="shared" si="26"/>
        <v>0</v>
      </c>
      <c r="BF44" s="254">
        <f t="shared" si="26"/>
        <v>0</v>
      </c>
      <c r="BG44" s="254">
        <f t="shared" ref="BG44:CK44" si="27">BG$52*BG$43</f>
        <v>0</v>
      </c>
      <c r="BH44" s="254">
        <f t="shared" si="27"/>
        <v>0</v>
      </c>
      <c r="BI44" s="254">
        <f t="shared" si="27"/>
        <v>0</v>
      </c>
      <c r="BJ44" s="254">
        <f t="shared" si="27"/>
        <v>0</v>
      </c>
      <c r="BK44" s="254">
        <f t="shared" si="27"/>
        <v>0</v>
      </c>
      <c r="BL44" s="254">
        <f t="shared" si="27"/>
        <v>0</v>
      </c>
      <c r="BM44" s="254">
        <f t="shared" si="27"/>
        <v>0</v>
      </c>
      <c r="BN44" s="254">
        <f t="shared" si="27"/>
        <v>0</v>
      </c>
      <c r="BO44" s="254">
        <f t="shared" si="27"/>
        <v>0</v>
      </c>
      <c r="BP44" s="254">
        <f t="shared" si="27"/>
        <v>0</v>
      </c>
      <c r="BQ44" s="254">
        <f t="shared" si="27"/>
        <v>0</v>
      </c>
      <c r="BR44" s="254">
        <f t="shared" si="27"/>
        <v>0</v>
      </c>
      <c r="BS44" s="254">
        <f t="shared" si="27"/>
        <v>0</v>
      </c>
      <c r="BT44" s="254">
        <f t="shared" si="27"/>
        <v>0</v>
      </c>
      <c r="BU44" s="254">
        <f t="shared" si="27"/>
        <v>0</v>
      </c>
      <c r="BV44" s="254">
        <f t="shared" si="27"/>
        <v>0</v>
      </c>
      <c r="BW44" s="254">
        <f t="shared" si="27"/>
        <v>0</v>
      </c>
      <c r="BX44" s="254">
        <f t="shared" si="27"/>
        <v>0</v>
      </c>
      <c r="BY44" s="254">
        <f t="shared" si="27"/>
        <v>0</v>
      </c>
      <c r="BZ44" s="254">
        <f t="shared" si="27"/>
        <v>0</v>
      </c>
      <c r="CA44" s="254">
        <f t="shared" si="27"/>
        <v>0</v>
      </c>
      <c r="CB44" s="254">
        <f t="shared" si="27"/>
        <v>0</v>
      </c>
      <c r="CC44" s="254">
        <f t="shared" si="27"/>
        <v>0</v>
      </c>
      <c r="CD44" s="254">
        <f t="shared" si="27"/>
        <v>0</v>
      </c>
      <c r="CE44" s="254">
        <f t="shared" si="27"/>
        <v>0</v>
      </c>
      <c r="CF44" s="254">
        <f t="shared" si="27"/>
        <v>0</v>
      </c>
      <c r="CG44" s="254">
        <f t="shared" si="27"/>
        <v>0</v>
      </c>
      <c r="CH44" s="254">
        <f t="shared" si="27"/>
        <v>0</v>
      </c>
      <c r="CI44" s="254">
        <f t="shared" si="27"/>
        <v>0</v>
      </c>
      <c r="CJ44" s="254">
        <f t="shared" si="27"/>
        <v>0</v>
      </c>
      <c r="CK44" s="254">
        <f t="shared" si="27"/>
        <v>0</v>
      </c>
    </row>
    <row r="45" spans="1:89">
      <c r="A45" s="216"/>
      <c r="R45" s="66"/>
      <c r="S45" s="66"/>
      <c r="T45" s="66"/>
      <c r="V45" s="214"/>
      <c r="W45" s="247"/>
      <c r="X45" s="57"/>
      <c r="Y45" s="57"/>
      <c r="Z45" s="14"/>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row>
    <row r="46" spans="1:89">
      <c r="A46" s="215" t="s">
        <v>223</v>
      </c>
      <c r="R46" s="66"/>
      <c r="S46" s="66"/>
      <c r="T46" s="66"/>
      <c r="V46" s="214"/>
      <c r="W46" s="247"/>
      <c r="X46" s="57"/>
      <c r="Y46" s="57"/>
      <c r="Z46" s="14"/>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row>
    <row r="47" spans="1:89">
      <c r="A47" s="227" t="s">
        <v>228</v>
      </c>
      <c r="R47" s="66"/>
      <c r="S47" s="66"/>
      <c r="T47" s="66"/>
      <c r="V47" s="214"/>
      <c r="W47" s="247"/>
      <c r="X47" s="254">
        <f>SUM(AA47:CK47)</f>
        <v>-1860072.8462580715</v>
      </c>
      <c r="Y47" s="57"/>
      <c r="Z47" s="14"/>
      <c r="AA47" s="254">
        <f t="shared" ref="AA47:BF47" si="28">IF(AA$16="",SUM(AA68:AA71),0)</f>
        <v>0</v>
      </c>
      <c r="AB47" s="254">
        <f t="shared" si="28"/>
        <v>0</v>
      </c>
      <c r="AC47" s="254">
        <f t="shared" si="28"/>
        <v>0</v>
      </c>
      <c r="AD47" s="254">
        <f t="shared" si="28"/>
        <v>0</v>
      </c>
      <c r="AE47" s="254">
        <f t="shared" si="28"/>
        <v>0</v>
      </c>
      <c r="AF47" s="254">
        <f t="shared" si="28"/>
        <v>0</v>
      </c>
      <c r="AG47" s="254">
        <f t="shared" si="28"/>
        <v>0</v>
      </c>
      <c r="AH47" s="254">
        <f t="shared" si="28"/>
        <v>-99863.227785940035</v>
      </c>
      <c r="AI47" s="254">
        <f t="shared" si="28"/>
        <v>-102879.09726507541</v>
      </c>
      <c r="AJ47" s="254">
        <f t="shared" si="28"/>
        <v>-105986.04600248071</v>
      </c>
      <c r="AK47" s="254">
        <f t="shared" si="28"/>
        <v>-109186.82459175563</v>
      </c>
      <c r="AL47" s="254">
        <f t="shared" si="28"/>
        <v>-112484.26669442664</v>
      </c>
      <c r="AM47" s="254">
        <f t="shared" si="28"/>
        <v>-115881.29154859832</v>
      </c>
      <c r="AN47" s="254">
        <f t="shared" si="28"/>
        <v>-119380.90655336599</v>
      </c>
      <c r="AO47" s="254">
        <f t="shared" si="28"/>
        <v>-122986.20993127766</v>
      </c>
      <c r="AP47" s="254">
        <f t="shared" si="28"/>
        <v>-126700.39347120223</v>
      </c>
      <c r="AQ47" s="254">
        <f t="shared" si="28"/>
        <v>-130526.74535403252</v>
      </c>
      <c r="AR47" s="254">
        <f t="shared" si="28"/>
        <v>-134468.65306372434</v>
      </c>
      <c r="AS47" s="254">
        <f t="shared" si="28"/>
        <v>-138529.60638624878</v>
      </c>
      <c r="AT47" s="254">
        <f t="shared" si="28"/>
        <v>-142713.2004991135</v>
      </c>
      <c r="AU47" s="254">
        <f t="shared" si="28"/>
        <v>-147023.13915418671</v>
      </c>
      <c r="AV47" s="254">
        <f t="shared" si="28"/>
        <v>-151463.23795664316</v>
      </c>
      <c r="AW47" s="254">
        <f t="shared" si="28"/>
        <v>0</v>
      </c>
      <c r="AX47" s="254">
        <f t="shared" si="28"/>
        <v>0</v>
      </c>
      <c r="AY47" s="254">
        <f t="shared" si="28"/>
        <v>0</v>
      </c>
      <c r="AZ47" s="254">
        <f t="shared" si="28"/>
        <v>0</v>
      </c>
      <c r="BA47" s="254">
        <f t="shared" si="28"/>
        <v>0</v>
      </c>
      <c r="BB47" s="254">
        <f t="shared" si="28"/>
        <v>0</v>
      </c>
      <c r="BC47" s="254">
        <f t="shared" si="28"/>
        <v>0</v>
      </c>
      <c r="BD47" s="254">
        <f t="shared" si="28"/>
        <v>0</v>
      </c>
      <c r="BE47" s="254">
        <f t="shared" si="28"/>
        <v>0</v>
      </c>
      <c r="BF47" s="254">
        <f t="shared" si="28"/>
        <v>0</v>
      </c>
      <c r="BG47" s="254">
        <f t="shared" ref="BG47:CK47" si="29">IF(BG$16="",SUM(BG68:BG71),0)</f>
        <v>0</v>
      </c>
      <c r="BH47" s="254">
        <f t="shared" si="29"/>
        <v>0</v>
      </c>
      <c r="BI47" s="254">
        <f t="shared" si="29"/>
        <v>0</v>
      </c>
      <c r="BJ47" s="254">
        <f t="shared" si="29"/>
        <v>0</v>
      </c>
      <c r="BK47" s="254">
        <f t="shared" si="29"/>
        <v>0</v>
      </c>
      <c r="BL47" s="254">
        <f t="shared" si="29"/>
        <v>0</v>
      </c>
      <c r="BM47" s="254">
        <f t="shared" si="29"/>
        <v>0</v>
      </c>
      <c r="BN47" s="254">
        <f t="shared" si="29"/>
        <v>0</v>
      </c>
      <c r="BO47" s="254">
        <f t="shared" si="29"/>
        <v>0</v>
      </c>
      <c r="BP47" s="254">
        <f t="shared" si="29"/>
        <v>0</v>
      </c>
      <c r="BQ47" s="254">
        <f t="shared" si="29"/>
        <v>0</v>
      </c>
      <c r="BR47" s="254">
        <f t="shared" si="29"/>
        <v>0</v>
      </c>
      <c r="BS47" s="254">
        <f t="shared" si="29"/>
        <v>0</v>
      </c>
      <c r="BT47" s="254">
        <f t="shared" si="29"/>
        <v>0</v>
      </c>
      <c r="BU47" s="254">
        <f t="shared" si="29"/>
        <v>0</v>
      </c>
      <c r="BV47" s="254">
        <f t="shared" si="29"/>
        <v>0</v>
      </c>
      <c r="BW47" s="254">
        <f t="shared" si="29"/>
        <v>0</v>
      </c>
      <c r="BX47" s="254">
        <f t="shared" si="29"/>
        <v>0</v>
      </c>
      <c r="BY47" s="254">
        <f t="shared" si="29"/>
        <v>0</v>
      </c>
      <c r="BZ47" s="254">
        <f t="shared" si="29"/>
        <v>0</v>
      </c>
      <c r="CA47" s="254">
        <f t="shared" si="29"/>
        <v>0</v>
      </c>
      <c r="CB47" s="254">
        <f t="shared" si="29"/>
        <v>0</v>
      </c>
      <c r="CC47" s="254">
        <f t="shared" si="29"/>
        <v>0</v>
      </c>
      <c r="CD47" s="254">
        <f t="shared" si="29"/>
        <v>0</v>
      </c>
      <c r="CE47" s="254">
        <f t="shared" si="29"/>
        <v>0</v>
      </c>
      <c r="CF47" s="254">
        <f t="shared" si="29"/>
        <v>0</v>
      </c>
      <c r="CG47" s="254">
        <f t="shared" si="29"/>
        <v>0</v>
      </c>
      <c r="CH47" s="254">
        <f t="shared" si="29"/>
        <v>0</v>
      </c>
      <c r="CI47" s="254">
        <f t="shared" si="29"/>
        <v>0</v>
      </c>
      <c r="CJ47" s="254">
        <f t="shared" si="29"/>
        <v>0</v>
      </c>
      <c r="CK47" s="254">
        <f t="shared" si="29"/>
        <v>0</v>
      </c>
    </row>
    <row r="48" spans="1:89">
      <c r="A48" s="227" t="s">
        <v>229</v>
      </c>
      <c r="R48" s="66"/>
      <c r="S48" s="66"/>
      <c r="T48" s="66"/>
      <c r="V48" s="214"/>
      <c r="W48" s="247"/>
      <c r="X48" s="254">
        <f>SUM(AA48:CK48)</f>
        <v>-1247400.4163611419</v>
      </c>
      <c r="Y48" s="57"/>
      <c r="Z48" s="14"/>
      <c r="AA48" s="254">
        <f t="shared" ref="AA48:BF48" si="30">IF(OR(AA17="",AA17&lt;=YEAR_PROJECTLENGTH_D),0,AA47/(((1+ENDOWMENT_GROWTH_D)*(1+FUND_INFLATION))^(AA$17-YEAR_PROJECTLENGTH_D)))</f>
        <v>0</v>
      </c>
      <c r="AB48" s="254">
        <f t="shared" si="30"/>
        <v>0</v>
      </c>
      <c r="AC48" s="254">
        <f t="shared" si="30"/>
        <v>0</v>
      </c>
      <c r="AD48" s="254">
        <f t="shared" si="30"/>
        <v>0</v>
      </c>
      <c r="AE48" s="254">
        <f t="shared" si="30"/>
        <v>0</v>
      </c>
      <c r="AF48" s="254">
        <f t="shared" si="30"/>
        <v>0</v>
      </c>
      <c r="AG48" s="254">
        <f t="shared" si="30"/>
        <v>0</v>
      </c>
      <c r="AH48" s="254">
        <f t="shared" si="30"/>
        <v>-95053.519689644047</v>
      </c>
      <c r="AI48" s="254">
        <f t="shared" si="30"/>
        <v>-93207.820278194646</v>
      </c>
      <c r="AJ48" s="254">
        <f t="shared" si="30"/>
        <v>-91397.959690268559</v>
      </c>
      <c r="AK48" s="254">
        <f t="shared" si="30"/>
        <v>-89623.242026379856</v>
      </c>
      <c r="AL48" s="254">
        <f t="shared" si="30"/>
        <v>-87882.984899654039</v>
      </c>
      <c r="AM48" s="254">
        <f t="shared" si="30"/>
        <v>-86176.519173447159</v>
      </c>
      <c r="AN48" s="254">
        <f t="shared" si="30"/>
        <v>-84503.188704059852</v>
      </c>
      <c r="AO48" s="254">
        <f t="shared" si="30"/>
        <v>-82862.350088447041</v>
      </c>
      <c r="AP48" s="254">
        <f t="shared" si="30"/>
        <v>-81253.372416826707</v>
      </c>
      <c r="AQ48" s="254">
        <f t="shared" si="30"/>
        <v>-79675.637030092199</v>
      </c>
      <c r="AR48" s="254">
        <f t="shared" si="30"/>
        <v>-78128.537281935103</v>
      </c>
      <c r="AS48" s="254">
        <f t="shared" si="30"/>
        <v>-76611.478305586832</v>
      </c>
      <c r="AT48" s="254">
        <f t="shared" si="30"/>
        <v>-75123.876785090004</v>
      </c>
      <c r="AU48" s="254">
        <f t="shared" si="30"/>
        <v>-73665.160731010576</v>
      </c>
      <c r="AV48" s="254">
        <f t="shared" si="30"/>
        <v>-72234.769260505534</v>
      </c>
      <c r="AW48" s="254">
        <f t="shared" si="30"/>
        <v>0</v>
      </c>
      <c r="AX48" s="254">
        <f t="shared" si="30"/>
        <v>0</v>
      </c>
      <c r="AY48" s="254">
        <f t="shared" si="30"/>
        <v>0</v>
      </c>
      <c r="AZ48" s="254">
        <f t="shared" si="30"/>
        <v>0</v>
      </c>
      <c r="BA48" s="254">
        <f t="shared" si="30"/>
        <v>0</v>
      </c>
      <c r="BB48" s="254">
        <f t="shared" si="30"/>
        <v>0</v>
      </c>
      <c r="BC48" s="254">
        <f t="shared" si="30"/>
        <v>0</v>
      </c>
      <c r="BD48" s="254">
        <f t="shared" si="30"/>
        <v>0</v>
      </c>
      <c r="BE48" s="254">
        <f t="shared" si="30"/>
        <v>0</v>
      </c>
      <c r="BF48" s="254">
        <f t="shared" si="30"/>
        <v>0</v>
      </c>
      <c r="BG48" s="254">
        <f t="shared" ref="BG48:CK48" si="31">IF(OR(BG17="",BG17&lt;=YEAR_PROJECTLENGTH_D),0,BG47/(((1+ENDOWMENT_GROWTH_D)*(1+FUND_INFLATION))^(BG$17-YEAR_PROJECTLENGTH_D)))</f>
        <v>0</v>
      </c>
      <c r="BH48" s="254">
        <f t="shared" si="31"/>
        <v>0</v>
      </c>
      <c r="BI48" s="254">
        <f t="shared" si="31"/>
        <v>0</v>
      </c>
      <c r="BJ48" s="254">
        <f t="shared" si="31"/>
        <v>0</v>
      </c>
      <c r="BK48" s="254">
        <f t="shared" si="31"/>
        <v>0</v>
      </c>
      <c r="BL48" s="254">
        <f t="shared" si="31"/>
        <v>0</v>
      </c>
      <c r="BM48" s="254">
        <f t="shared" si="31"/>
        <v>0</v>
      </c>
      <c r="BN48" s="254">
        <f t="shared" si="31"/>
        <v>0</v>
      </c>
      <c r="BO48" s="254">
        <f t="shared" si="31"/>
        <v>0</v>
      </c>
      <c r="BP48" s="254">
        <f t="shared" si="31"/>
        <v>0</v>
      </c>
      <c r="BQ48" s="254">
        <f t="shared" si="31"/>
        <v>0</v>
      </c>
      <c r="BR48" s="254">
        <f t="shared" si="31"/>
        <v>0</v>
      </c>
      <c r="BS48" s="254">
        <f t="shared" si="31"/>
        <v>0</v>
      </c>
      <c r="BT48" s="254">
        <f t="shared" si="31"/>
        <v>0</v>
      </c>
      <c r="BU48" s="254">
        <f t="shared" si="31"/>
        <v>0</v>
      </c>
      <c r="BV48" s="254">
        <f t="shared" si="31"/>
        <v>0</v>
      </c>
      <c r="BW48" s="254">
        <f t="shared" si="31"/>
        <v>0</v>
      </c>
      <c r="BX48" s="254">
        <f t="shared" si="31"/>
        <v>0</v>
      </c>
      <c r="BY48" s="254">
        <f t="shared" si="31"/>
        <v>0</v>
      </c>
      <c r="BZ48" s="254">
        <f t="shared" si="31"/>
        <v>0</v>
      </c>
      <c r="CA48" s="254">
        <f t="shared" si="31"/>
        <v>0</v>
      </c>
      <c r="CB48" s="254">
        <f t="shared" si="31"/>
        <v>0</v>
      </c>
      <c r="CC48" s="254">
        <f t="shared" si="31"/>
        <v>0</v>
      </c>
      <c r="CD48" s="254">
        <f t="shared" si="31"/>
        <v>0</v>
      </c>
      <c r="CE48" s="254">
        <f t="shared" si="31"/>
        <v>0</v>
      </c>
      <c r="CF48" s="254">
        <f t="shared" si="31"/>
        <v>0</v>
      </c>
      <c r="CG48" s="254">
        <f t="shared" si="31"/>
        <v>0</v>
      </c>
      <c r="CH48" s="254">
        <f t="shared" si="31"/>
        <v>0</v>
      </c>
      <c r="CI48" s="254">
        <f t="shared" si="31"/>
        <v>0</v>
      </c>
      <c r="CJ48" s="254">
        <f t="shared" si="31"/>
        <v>0</v>
      </c>
      <c r="CK48" s="254">
        <f t="shared" si="31"/>
        <v>0</v>
      </c>
    </row>
    <row r="49" spans="1:89">
      <c r="A49" s="215"/>
      <c r="R49" s="66"/>
      <c r="S49" s="66"/>
      <c r="T49" s="66"/>
      <c r="V49" s="214"/>
      <c r="W49" s="247"/>
      <c r="X49" s="57"/>
      <c r="Y49" s="57"/>
      <c r="Z49" s="14"/>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s="13" customFormat="1">
      <c r="A50" s="180" t="s">
        <v>36</v>
      </c>
      <c r="B50" s="174"/>
      <c r="C50" s="174"/>
      <c r="D50" s="174"/>
      <c r="E50" s="174"/>
      <c r="F50" s="174"/>
      <c r="G50" s="174"/>
      <c r="H50" s="174"/>
      <c r="I50" s="174"/>
      <c r="J50" s="174"/>
      <c r="K50" s="174"/>
      <c r="L50" s="174"/>
      <c r="M50" s="174"/>
      <c r="N50" s="174"/>
      <c r="O50" s="174"/>
      <c r="P50" s="174"/>
      <c r="Q50" s="174"/>
      <c r="R50" s="173"/>
      <c r="S50" s="173"/>
      <c r="T50" s="173">
        <v>18</v>
      </c>
      <c r="U50" s="174"/>
      <c r="V50" s="174"/>
      <c r="W50" s="174"/>
      <c r="X50" s="174"/>
      <c r="Y50" s="174"/>
      <c r="Z50" s="181"/>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row>
    <row r="51" spans="1:89" s="7" customFormat="1">
      <c r="A51" s="5" t="s">
        <v>46</v>
      </c>
      <c r="R51" s="68"/>
      <c r="S51" s="68"/>
      <c r="T51" s="68">
        <v>19</v>
      </c>
      <c r="V51" s="38"/>
      <c r="W51" s="33"/>
      <c r="X51" s="33"/>
      <c r="Y51" s="33"/>
      <c r="Z51" s="20"/>
      <c r="AA51" s="254"/>
    </row>
    <row r="52" spans="1:89">
      <c r="A52" s="11" t="s">
        <v>47</v>
      </c>
      <c r="R52" s="66"/>
      <c r="S52" s="66"/>
      <c r="T52" s="66">
        <v>20</v>
      </c>
      <c r="V52" s="13" t="s">
        <v>1</v>
      </c>
      <c r="W52" s="29"/>
      <c r="X52" s="254">
        <f>SUM(AA52:CK52)</f>
        <v>18017868.811498996</v>
      </c>
      <c r="Y52" s="27"/>
      <c r="Z52" s="17"/>
      <c r="AA52" s="254">
        <f t="shared" ref="AA52:CK52" si="32">IF(AA$16="",0,AA$30*AA$26)</f>
        <v>0</v>
      </c>
      <c r="AB52" s="254">
        <f t="shared" si="32"/>
        <v>0</v>
      </c>
      <c r="AC52" s="254">
        <f t="shared" si="32"/>
        <v>3462284.7360000005</v>
      </c>
      <c r="AD52" s="254">
        <f t="shared" si="32"/>
        <v>3531530.4307200005</v>
      </c>
      <c r="AE52" s="254">
        <f t="shared" si="32"/>
        <v>3602161.0393344006</v>
      </c>
      <c r="AF52" s="254">
        <f t="shared" si="32"/>
        <v>3674204.2601210889</v>
      </c>
      <c r="AG52" s="254">
        <f t="shared" si="32"/>
        <v>3747688.3453235077</v>
      </c>
      <c r="AH52" s="254">
        <f t="shared" si="32"/>
        <v>0</v>
      </c>
      <c r="AI52" s="254">
        <f t="shared" si="32"/>
        <v>0</v>
      </c>
      <c r="AJ52" s="254">
        <f t="shared" si="32"/>
        <v>0</v>
      </c>
      <c r="AK52" s="254">
        <f t="shared" si="32"/>
        <v>0</v>
      </c>
      <c r="AL52" s="254">
        <f t="shared" si="32"/>
        <v>0</v>
      </c>
      <c r="AM52" s="254">
        <f t="shared" si="32"/>
        <v>0</v>
      </c>
      <c r="AN52" s="254">
        <f t="shared" si="32"/>
        <v>0</v>
      </c>
      <c r="AO52" s="254">
        <f t="shared" si="32"/>
        <v>0</v>
      </c>
      <c r="AP52" s="254">
        <f t="shared" si="32"/>
        <v>0</v>
      </c>
      <c r="AQ52" s="254">
        <f t="shared" si="32"/>
        <v>0</v>
      </c>
      <c r="AR52" s="254">
        <f t="shared" si="32"/>
        <v>0</v>
      </c>
      <c r="AS52" s="254">
        <f t="shared" si="32"/>
        <v>0</v>
      </c>
      <c r="AT52" s="254">
        <f t="shared" si="32"/>
        <v>0</v>
      </c>
      <c r="AU52" s="254">
        <f t="shared" si="32"/>
        <v>0</v>
      </c>
      <c r="AV52" s="254">
        <f t="shared" si="32"/>
        <v>0</v>
      </c>
      <c r="AW52" s="254">
        <f t="shared" si="32"/>
        <v>0</v>
      </c>
      <c r="AX52" s="254">
        <f t="shared" si="32"/>
        <v>0</v>
      </c>
      <c r="AY52" s="254">
        <f t="shared" si="32"/>
        <v>0</v>
      </c>
      <c r="AZ52" s="254">
        <f t="shared" si="32"/>
        <v>0</v>
      </c>
      <c r="BA52" s="254">
        <f t="shared" si="32"/>
        <v>0</v>
      </c>
      <c r="BB52" s="254">
        <f t="shared" si="32"/>
        <v>0</v>
      </c>
      <c r="BC52" s="254">
        <f t="shared" si="32"/>
        <v>0</v>
      </c>
      <c r="BD52" s="254">
        <f t="shared" si="32"/>
        <v>0</v>
      </c>
      <c r="BE52" s="254">
        <f t="shared" si="32"/>
        <v>0</v>
      </c>
      <c r="BF52" s="254">
        <f t="shared" si="32"/>
        <v>0</v>
      </c>
      <c r="BG52" s="254">
        <f t="shared" si="32"/>
        <v>0</v>
      </c>
      <c r="BH52" s="254">
        <f t="shared" si="32"/>
        <v>0</v>
      </c>
      <c r="BI52" s="254">
        <f t="shared" si="32"/>
        <v>0</v>
      </c>
      <c r="BJ52" s="254">
        <f t="shared" si="32"/>
        <v>0</v>
      </c>
      <c r="BK52" s="254">
        <f t="shared" si="32"/>
        <v>0</v>
      </c>
      <c r="BL52" s="254">
        <f t="shared" si="32"/>
        <v>0</v>
      </c>
      <c r="BM52" s="254">
        <f t="shared" si="32"/>
        <v>0</v>
      </c>
      <c r="BN52" s="254">
        <f t="shared" si="32"/>
        <v>0</v>
      </c>
      <c r="BO52" s="254">
        <f t="shared" si="32"/>
        <v>0</v>
      </c>
      <c r="BP52" s="254">
        <f t="shared" si="32"/>
        <v>0</v>
      </c>
      <c r="BQ52" s="254">
        <f t="shared" si="32"/>
        <v>0</v>
      </c>
      <c r="BR52" s="254">
        <f t="shared" si="32"/>
        <v>0</v>
      </c>
      <c r="BS52" s="254">
        <f t="shared" si="32"/>
        <v>0</v>
      </c>
      <c r="BT52" s="254">
        <f t="shared" si="32"/>
        <v>0</v>
      </c>
      <c r="BU52" s="254">
        <f t="shared" si="32"/>
        <v>0</v>
      </c>
      <c r="BV52" s="254">
        <f t="shared" si="32"/>
        <v>0</v>
      </c>
      <c r="BW52" s="254">
        <f t="shared" si="32"/>
        <v>0</v>
      </c>
      <c r="BX52" s="254">
        <f t="shared" si="32"/>
        <v>0</v>
      </c>
      <c r="BY52" s="254">
        <f t="shared" si="32"/>
        <v>0</v>
      </c>
      <c r="BZ52" s="254">
        <f t="shared" si="32"/>
        <v>0</v>
      </c>
      <c r="CA52" s="254">
        <f t="shared" si="32"/>
        <v>0</v>
      </c>
      <c r="CB52" s="254">
        <f t="shared" si="32"/>
        <v>0</v>
      </c>
      <c r="CC52" s="254">
        <f t="shared" si="32"/>
        <v>0</v>
      </c>
      <c r="CD52" s="254">
        <f t="shared" si="32"/>
        <v>0</v>
      </c>
      <c r="CE52" s="254">
        <f t="shared" si="32"/>
        <v>0</v>
      </c>
      <c r="CF52" s="254">
        <f t="shared" si="32"/>
        <v>0</v>
      </c>
      <c r="CG52" s="254">
        <f t="shared" si="32"/>
        <v>0</v>
      </c>
      <c r="CH52" s="254">
        <f t="shared" si="32"/>
        <v>0</v>
      </c>
      <c r="CI52" s="254">
        <f t="shared" si="32"/>
        <v>0</v>
      </c>
      <c r="CJ52" s="254">
        <f t="shared" si="32"/>
        <v>0</v>
      </c>
      <c r="CK52" s="254">
        <f t="shared" si="32"/>
        <v>0</v>
      </c>
    </row>
    <row r="53" spans="1:89">
      <c r="A53" s="11" t="s">
        <v>48</v>
      </c>
      <c r="R53" s="66"/>
      <c r="S53" s="66"/>
      <c r="T53" s="66">
        <v>21</v>
      </c>
      <c r="V53" s="13" t="s">
        <v>1</v>
      </c>
      <c r="W53" s="247">
        <f>COST_COMMISSION_D</f>
        <v>0.02</v>
      </c>
      <c r="X53" s="254">
        <f>SUM(AA53:CK53)</f>
        <v>-360357.37622997997</v>
      </c>
      <c r="Y53" s="27"/>
      <c r="Z53" s="17"/>
      <c r="AA53" s="254">
        <f t="shared" ref="AA53:BG53" si="33">-$W53*AA52</f>
        <v>0</v>
      </c>
      <c r="AB53" s="254">
        <f t="shared" si="33"/>
        <v>0</v>
      </c>
      <c r="AC53" s="254">
        <f t="shared" si="33"/>
        <v>-69245.694720000014</v>
      </c>
      <c r="AD53" s="254">
        <f t="shared" si="33"/>
        <v>-70630.608614400015</v>
      </c>
      <c r="AE53" s="254">
        <f t="shared" si="33"/>
        <v>-72043.22078668802</v>
      </c>
      <c r="AF53" s="254">
        <f t="shared" si="33"/>
        <v>-73484.085202421775</v>
      </c>
      <c r="AG53" s="254">
        <f t="shared" si="33"/>
        <v>-74953.766906470162</v>
      </c>
      <c r="AH53" s="254">
        <f t="shared" si="33"/>
        <v>0</v>
      </c>
      <c r="AI53" s="254">
        <f t="shared" si="33"/>
        <v>0</v>
      </c>
      <c r="AJ53" s="254">
        <f t="shared" si="33"/>
        <v>0</v>
      </c>
      <c r="AK53" s="254">
        <f t="shared" si="33"/>
        <v>0</v>
      </c>
      <c r="AL53" s="254">
        <f t="shared" si="33"/>
        <v>0</v>
      </c>
      <c r="AM53" s="254">
        <f t="shared" si="33"/>
        <v>0</v>
      </c>
      <c r="AN53" s="254">
        <f t="shared" si="33"/>
        <v>0</v>
      </c>
      <c r="AO53" s="254">
        <f t="shared" si="33"/>
        <v>0</v>
      </c>
      <c r="AP53" s="254">
        <f t="shared" si="33"/>
        <v>0</v>
      </c>
      <c r="AQ53" s="254">
        <f t="shared" si="33"/>
        <v>0</v>
      </c>
      <c r="AR53" s="254">
        <f t="shared" si="33"/>
        <v>0</v>
      </c>
      <c r="AS53" s="254">
        <f t="shared" si="33"/>
        <v>0</v>
      </c>
      <c r="AT53" s="254">
        <f t="shared" si="33"/>
        <v>0</v>
      </c>
      <c r="AU53" s="254">
        <f t="shared" si="33"/>
        <v>0</v>
      </c>
      <c r="AV53" s="254">
        <f t="shared" si="33"/>
        <v>0</v>
      </c>
      <c r="AW53" s="254">
        <f t="shared" si="33"/>
        <v>0</v>
      </c>
      <c r="AX53" s="254">
        <f t="shared" si="33"/>
        <v>0</v>
      </c>
      <c r="AY53" s="254">
        <f t="shared" si="33"/>
        <v>0</v>
      </c>
      <c r="AZ53" s="254">
        <f t="shared" si="33"/>
        <v>0</v>
      </c>
      <c r="BA53" s="254">
        <f t="shared" si="33"/>
        <v>0</v>
      </c>
      <c r="BB53" s="254">
        <f t="shared" si="33"/>
        <v>0</v>
      </c>
      <c r="BC53" s="254">
        <f t="shared" si="33"/>
        <v>0</v>
      </c>
      <c r="BD53" s="254">
        <f t="shared" si="33"/>
        <v>0</v>
      </c>
      <c r="BE53" s="254">
        <f t="shared" si="33"/>
        <v>0</v>
      </c>
      <c r="BF53" s="254">
        <f t="shared" si="33"/>
        <v>0</v>
      </c>
      <c r="BG53" s="254">
        <f t="shared" si="33"/>
        <v>0</v>
      </c>
      <c r="BH53" s="254">
        <f t="shared" ref="BH53:CK53" si="34">-$W53*BH52</f>
        <v>0</v>
      </c>
      <c r="BI53" s="254">
        <f t="shared" si="34"/>
        <v>0</v>
      </c>
      <c r="BJ53" s="254">
        <f t="shared" si="34"/>
        <v>0</v>
      </c>
      <c r="BK53" s="254">
        <f t="shared" si="34"/>
        <v>0</v>
      </c>
      <c r="BL53" s="254">
        <f t="shared" si="34"/>
        <v>0</v>
      </c>
      <c r="BM53" s="254">
        <f t="shared" si="34"/>
        <v>0</v>
      </c>
      <c r="BN53" s="254">
        <f t="shared" si="34"/>
        <v>0</v>
      </c>
      <c r="BO53" s="254">
        <f t="shared" si="34"/>
        <v>0</v>
      </c>
      <c r="BP53" s="254">
        <f t="shared" si="34"/>
        <v>0</v>
      </c>
      <c r="BQ53" s="254">
        <f t="shared" si="34"/>
        <v>0</v>
      </c>
      <c r="BR53" s="254">
        <f t="shared" si="34"/>
        <v>0</v>
      </c>
      <c r="BS53" s="254">
        <f t="shared" si="34"/>
        <v>0</v>
      </c>
      <c r="BT53" s="254">
        <f t="shared" si="34"/>
        <v>0</v>
      </c>
      <c r="BU53" s="254">
        <f t="shared" si="34"/>
        <v>0</v>
      </c>
      <c r="BV53" s="254">
        <f t="shared" si="34"/>
        <v>0</v>
      </c>
      <c r="BW53" s="254">
        <f t="shared" si="34"/>
        <v>0</v>
      </c>
      <c r="BX53" s="254">
        <f t="shared" si="34"/>
        <v>0</v>
      </c>
      <c r="BY53" s="254">
        <f t="shared" si="34"/>
        <v>0</v>
      </c>
      <c r="BZ53" s="254">
        <f t="shared" si="34"/>
        <v>0</v>
      </c>
      <c r="CA53" s="254">
        <f t="shared" si="34"/>
        <v>0</v>
      </c>
      <c r="CB53" s="254">
        <f t="shared" si="34"/>
        <v>0</v>
      </c>
      <c r="CC53" s="254">
        <f t="shared" si="34"/>
        <v>0</v>
      </c>
      <c r="CD53" s="254">
        <f t="shared" si="34"/>
        <v>0</v>
      </c>
      <c r="CE53" s="254">
        <f t="shared" si="34"/>
        <v>0</v>
      </c>
      <c r="CF53" s="254">
        <f t="shared" si="34"/>
        <v>0</v>
      </c>
      <c r="CG53" s="254">
        <f t="shared" si="34"/>
        <v>0</v>
      </c>
      <c r="CH53" s="254">
        <f t="shared" si="34"/>
        <v>0</v>
      </c>
      <c r="CI53" s="254">
        <f t="shared" si="34"/>
        <v>0</v>
      </c>
      <c r="CJ53" s="254">
        <f t="shared" si="34"/>
        <v>0</v>
      </c>
      <c r="CK53" s="254">
        <f t="shared" si="34"/>
        <v>0</v>
      </c>
    </row>
    <row r="54" spans="1:89">
      <c r="A54" s="11" t="s">
        <v>49</v>
      </c>
      <c r="R54" s="66"/>
      <c r="S54" s="66"/>
      <c r="T54" s="66">
        <v>21</v>
      </c>
      <c r="V54" s="13" t="s">
        <v>1</v>
      </c>
      <c r="W54" s="247">
        <f>COST_TRANSACTION_D</f>
        <v>0.02</v>
      </c>
      <c r="X54" s="254">
        <f>SUM(AA54:CK54)</f>
        <v>-360357.37622997997</v>
      </c>
      <c r="Y54" s="27"/>
      <c r="Z54" s="17"/>
      <c r="AA54" s="254">
        <f t="shared" ref="AA54:BG54" si="35">-$W54*AA52</f>
        <v>0</v>
      </c>
      <c r="AB54" s="254">
        <f t="shared" si="35"/>
        <v>0</v>
      </c>
      <c r="AC54" s="254">
        <f t="shared" si="35"/>
        <v>-69245.694720000014</v>
      </c>
      <c r="AD54" s="254">
        <f t="shared" si="35"/>
        <v>-70630.608614400015</v>
      </c>
      <c r="AE54" s="254">
        <f t="shared" si="35"/>
        <v>-72043.22078668802</v>
      </c>
      <c r="AF54" s="254">
        <f t="shared" si="35"/>
        <v>-73484.085202421775</v>
      </c>
      <c r="AG54" s="254">
        <f t="shared" si="35"/>
        <v>-74953.766906470162</v>
      </c>
      <c r="AH54" s="254">
        <f t="shared" si="35"/>
        <v>0</v>
      </c>
      <c r="AI54" s="254">
        <f t="shared" si="35"/>
        <v>0</v>
      </c>
      <c r="AJ54" s="254">
        <f t="shared" si="35"/>
        <v>0</v>
      </c>
      <c r="AK54" s="254">
        <f t="shared" si="35"/>
        <v>0</v>
      </c>
      <c r="AL54" s="254">
        <f t="shared" si="35"/>
        <v>0</v>
      </c>
      <c r="AM54" s="254">
        <f t="shared" si="35"/>
        <v>0</v>
      </c>
      <c r="AN54" s="254">
        <f t="shared" si="35"/>
        <v>0</v>
      </c>
      <c r="AO54" s="254">
        <f t="shared" si="35"/>
        <v>0</v>
      </c>
      <c r="AP54" s="254">
        <f t="shared" si="35"/>
        <v>0</v>
      </c>
      <c r="AQ54" s="254">
        <f t="shared" si="35"/>
        <v>0</v>
      </c>
      <c r="AR54" s="254">
        <f t="shared" si="35"/>
        <v>0</v>
      </c>
      <c r="AS54" s="254">
        <f t="shared" si="35"/>
        <v>0</v>
      </c>
      <c r="AT54" s="254">
        <f t="shared" si="35"/>
        <v>0</v>
      </c>
      <c r="AU54" s="254">
        <f t="shared" si="35"/>
        <v>0</v>
      </c>
      <c r="AV54" s="254">
        <f t="shared" si="35"/>
        <v>0</v>
      </c>
      <c r="AW54" s="254">
        <f t="shared" si="35"/>
        <v>0</v>
      </c>
      <c r="AX54" s="254">
        <f t="shared" si="35"/>
        <v>0</v>
      </c>
      <c r="AY54" s="254">
        <f t="shared" si="35"/>
        <v>0</v>
      </c>
      <c r="AZ54" s="254">
        <f t="shared" si="35"/>
        <v>0</v>
      </c>
      <c r="BA54" s="254">
        <f t="shared" si="35"/>
        <v>0</v>
      </c>
      <c r="BB54" s="254">
        <f t="shared" si="35"/>
        <v>0</v>
      </c>
      <c r="BC54" s="254">
        <f t="shared" si="35"/>
        <v>0</v>
      </c>
      <c r="BD54" s="254">
        <f t="shared" si="35"/>
        <v>0</v>
      </c>
      <c r="BE54" s="254">
        <f t="shared" si="35"/>
        <v>0</v>
      </c>
      <c r="BF54" s="254">
        <f t="shared" si="35"/>
        <v>0</v>
      </c>
      <c r="BG54" s="254">
        <f t="shared" si="35"/>
        <v>0</v>
      </c>
      <c r="BH54" s="254">
        <f t="shared" ref="BH54:CK54" si="36">-$W54*BH52</f>
        <v>0</v>
      </c>
      <c r="BI54" s="254">
        <f t="shared" si="36"/>
        <v>0</v>
      </c>
      <c r="BJ54" s="254">
        <f t="shared" si="36"/>
        <v>0</v>
      </c>
      <c r="BK54" s="254">
        <f t="shared" si="36"/>
        <v>0</v>
      </c>
      <c r="BL54" s="254">
        <f t="shared" si="36"/>
        <v>0</v>
      </c>
      <c r="BM54" s="254">
        <f t="shared" si="36"/>
        <v>0</v>
      </c>
      <c r="BN54" s="254">
        <f t="shared" si="36"/>
        <v>0</v>
      </c>
      <c r="BO54" s="254">
        <f t="shared" si="36"/>
        <v>0</v>
      </c>
      <c r="BP54" s="254">
        <f t="shared" si="36"/>
        <v>0</v>
      </c>
      <c r="BQ54" s="254">
        <f t="shared" si="36"/>
        <v>0</v>
      </c>
      <c r="BR54" s="254">
        <f t="shared" si="36"/>
        <v>0</v>
      </c>
      <c r="BS54" s="254">
        <f t="shared" si="36"/>
        <v>0</v>
      </c>
      <c r="BT54" s="254">
        <f t="shared" si="36"/>
        <v>0</v>
      </c>
      <c r="BU54" s="254">
        <f t="shared" si="36"/>
        <v>0</v>
      </c>
      <c r="BV54" s="254">
        <f t="shared" si="36"/>
        <v>0</v>
      </c>
      <c r="BW54" s="254">
        <f t="shared" si="36"/>
        <v>0</v>
      </c>
      <c r="BX54" s="254">
        <f t="shared" si="36"/>
        <v>0</v>
      </c>
      <c r="BY54" s="254">
        <f t="shared" si="36"/>
        <v>0</v>
      </c>
      <c r="BZ54" s="254">
        <f t="shared" si="36"/>
        <v>0</v>
      </c>
      <c r="CA54" s="254">
        <f t="shared" si="36"/>
        <v>0</v>
      </c>
      <c r="CB54" s="254">
        <f t="shared" si="36"/>
        <v>0</v>
      </c>
      <c r="CC54" s="254">
        <f t="shared" si="36"/>
        <v>0</v>
      </c>
      <c r="CD54" s="254">
        <f t="shared" si="36"/>
        <v>0</v>
      </c>
      <c r="CE54" s="254">
        <f t="shared" si="36"/>
        <v>0</v>
      </c>
      <c r="CF54" s="254">
        <f t="shared" si="36"/>
        <v>0</v>
      </c>
      <c r="CG54" s="254">
        <f t="shared" si="36"/>
        <v>0</v>
      </c>
      <c r="CH54" s="254">
        <f t="shared" si="36"/>
        <v>0</v>
      </c>
      <c r="CI54" s="254">
        <f t="shared" si="36"/>
        <v>0</v>
      </c>
      <c r="CJ54" s="254">
        <f t="shared" si="36"/>
        <v>0</v>
      </c>
      <c r="CK54" s="254">
        <f t="shared" si="36"/>
        <v>0</v>
      </c>
    </row>
    <row r="55" spans="1:89">
      <c r="A55" s="90" t="s">
        <v>221</v>
      </c>
      <c r="Q55" s="7"/>
      <c r="R55" s="68"/>
      <c r="S55" s="68"/>
      <c r="T55" s="88">
        <v>33</v>
      </c>
      <c r="U55" s="32">
        <f>$T$106</f>
        <v>0</v>
      </c>
      <c r="V55" s="38" t="s">
        <v>1</v>
      </c>
      <c r="W55" s="274">
        <f>IF(EST_ENDOWMENT_D="NO",0,-COST_ENDOWMENT_D)</f>
        <v>-1247400.4163611419</v>
      </c>
      <c r="X55" s="254">
        <f>SUM(AA55:CK55)</f>
        <v>-1129593.0251363677</v>
      </c>
      <c r="Y55" s="27"/>
      <c r="Z55" s="17"/>
      <c r="AA55" s="275">
        <f t="shared" ref="AA55:BF55" si="37">-AA52*ENDOWMENT_D</f>
        <v>0</v>
      </c>
      <c r="AB55" s="275">
        <f t="shared" si="37"/>
        <v>0</v>
      </c>
      <c r="AC55" s="275">
        <f t="shared" si="37"/>
        <v>-217060.78170164773</v>
      </c>
      <c r="AD55" s="275">
        <f t="shared" si="37"/>
        <v>-221401.99733568067</v>
      </c>
      <c r="AE55" s="275">
        <f t="shared" si="37"/>
        <v>-225830.0372823943</v>
      </c>
      <c r="AF55" s="275">
        <f t="shared" si="37"/>
        <v>-230346.63802804222</v>
      </c>
      <c r="AG55" s="275">
        <f t="shared" si="37"/>
        <v>-234953.57078860287</v>
      </c>
      <c r="AH55" s="275">
        <f t="shared" si="37"/>
        <v>0</v>
      </c>
      <c r="AI55" s="275">
        <f t="shared" si="37"/>
        <v>0</v>
      </c>
      <c r="AJ55" s="275">
        <f t="shared" si="37"/>
        <v>0</v>
      </c>
      <c r="AK55" s="275">
        <f t="shared" si="37"/>
        <v>0</v>
      </c>
      <c r="AL55" s="275">
        <f t="shared" si="37"/>
        <v>0</v>
      </c>
      <c r="AM55" s="275">
        <f t="shared" si="37"/>
        <v>0</v>
      </c>
      <c r="AN55" s="275">
        <f t="shared" si="37"/>
        <v>0</v>
      </c>
      <c r="AO55" s="275">
        <f t="shared" si="37"/>
        <v>0</v>
      </c>
      <c r="AP55" s="275">
        <f t="shared" si="37"/>
        <v>0</v>
      </c>
      <c r="AQ55" s="275">
        <f t="shared" si="37"/>
        <v>0</v>
      </c>
      <c r="AR55" s="275">
        <f t="shared" si="37"/>
        <v>0</v>
      </c>
      <c r="AS55" s="275">
        <f t="shared" si="37"/>
        <v>0</v>
      </c>
      <c r="AT55" s="275">
        <f t="shared" si="37"/>
        <v>0</v>
      </c>
      <c r="AU55" s="275">
        <f t="shared" si="37"/>
        <v>0</v>
      </c>
      <c r="AV55" s="275">
        <f t="shared" si="37"/>
        <v>0</v>
      </c>
      <c r="AW55" s="275">
        <f t="shared" si="37"/>
        <v>0</v>
      </c>
      <c r="AX55" s="275">
        <f t="shared" si="37"/>
        <v>0</v>
      </c>
      <c r="AY55" s="275">
        <f t="shared" si="37"/>
        <v>0</v>
      </c>
      <c r="AZ55" s="275">
        <f t="shared" si="37"/>
        <v>0</v>
      </c>
      <c r="BA55" s="275">
        <f t="shared" si="37"/>
        <v>0</v>
      </c>
      <c r="BB55" s="275">
        <f t="shared" si="37"/>
        <v>0</v>
      </c>
      <c r="BC55" s="275">
        <f t="shared" si="37"/>
        <v>0</v>
      </c>
      <c r="BD55" s="275">
        <f t="shared" si="37"/>
        <v>0</v>
      </c>
      <c r="BE55" s="275">
        <f t="shared" si="37"/>
        <v>0</v>
      </c>
      <c r="BF55" s="275">
        <f t="shared" si="37"/>
        <v>0</v>
      </c>
      <c r="BG55" s="275">
        <f t="shared" ref="BG55:CK55" si="38">-BG52*ENDOWMENT_D</f>
        <v>0</v>
      </c>
      <c r="BH55" s="275">
        <f t="shared" si="38"/>
        <v>0</v>
      </c>
      <c r="BI55" s="275">
        <f t="shared" si="38"/>
        <v>0</v>
      </c>
      <c r="BJ55" s="275">
        <f t="shared" si="38"/>
        <v>0</v>
      </c>
      <c r="BK55" s="275">
        <f t="shared" si="38"/>
        <v>0</v>
      </c>
      <c r="BL55" s="275">
        <f t="shared" si="38"/>
        <v>0</v>
      </c>
      <c r="BM55" s="275">
        <f t="shared" si="38"/>
        <v>0</v>
      </c>
      <c r="BN55" s="275">
        <f t="shared" si="38"/>
        <v>0</v>
      </c>
      <c r="BO55" s="275">
        <f t="shared" si="38"/>
        <v>0</v>
      </c>
      <c r="BP55" s="275">
        <f t="shared" si="38"/>
        <v>0</v>
      </c>
      <c r="BQ55" s="275">
        <f t="shared" si="38"/>
        <v>0</v>
      </c>
      <c r="BR55" s="275">
        <f t="shared" si="38"/>
        <v>0</v>
      </c>
      <c r="BS55" s="275">
        <f t="shared" si="38"/>
        <v>0</v>
      </c>
      <c r="BT55" s="275">
        <f t="shared" si="38"/>
        <v>0</v>
      </c>
      <c r="BU55" s="275">
        <f t="shared" si="38"/>
        <v>0</v>
      </c>
      <c r="BV55" s="275">
        <f t="shared" si="38"/>
        <v>0</v>
      </c>
      <c r="BW55" s="275">
        <f t="shared" si="38"/>
        <v>0</v>
      </c>
      <c r="BX55" s="275">
        <f t="shared" si="38"/>
        <v>0</v>
      </c>
      <c r="BY55" s="275">
        <f t="shared" si="38"/>
        <v>0</v>
      </c>
      <c r="BZ55" s="275">
        <f t="shared" si="38"/>
        <v>0</v>
      </c>
      <c r="CA55" s="275">
        <f t="shared" si="38"/>
        <v>0</v>
      </c>
      <c r="CB55" s="275">
        <f t="shared" si="38"/>
        <v>0</v>
      </c>
      <c r="CC55" s="275">
        <f t="shared" si="38"/>
        <v>0</v>
      </c>
      <c r="CD55" s="275">
        <f t="shared" si="38"/>
        <v>0</v>
      </c>
      <c r="CE55" s="275">
        <f t="shared" si="38"/>
        <v>0</v>
      </c>
      <c r="CF55" s="275">
        <f t="shared" si="38"/>
        <v>0</v>
      </c>
      <c r="CG55" s="275">
        <f t="shared" si="38"/>
        <v>0</v>
      </c>
      <c r="CH55" s="275">
        <f t="shared" si="38"/>
        <v>0</v>
      </c>
      <c r="CI55" s="275">
        <f t="shared" si="38"/>
        <v>0</v>
      </c>
      <c r="CJ55" s="275">
        <f t="shared" si="38"/>
        <v>0</v>
      </c>
      <c r="CK55" s="275">
        <f t="shared" si="38"/>
        <v>0</v>
      </c>
    </row>
    <row r="56" spans="1:89" ht="5.25" customHeight="1">
      <c r="Q56" s="7"/>
      <c r="R56" s="68"/>
      <c r="S56" s="68"/>
      <c r="T56" s="68">
        <v>22</v>
      </c>
      <c r="V56" s="38"/>
      <c r="W56" s="247"/>
      <c r="X56" s="254"/>
      <c r="Z56" s="1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row>
    <row r="57" spans="1:89">
      <c r="A57" s="11" t="s">
        <v>50</v>
      </c>
      <c r="Q57" s="7"/>
      <c r="R57" s="68"/>
      <c r="S57" s="68"/>
      <c r="T57" s="68">
        <v>23</v>
      </c>
      <c r="U57" s="26"/>
      <c r="V57" s="38" t="s">
        <v>1</v>
      </c>
      <c r="W57" s="84"/>
      <c r="X57" s="254">
        <f>SUM(AA57:CK57)</f>
        <v>27071.416912319997</v>
      </c>
      <c r="Y57" s="27"/>
      <c r="Z57" s="17"/>
      <c r="AA57" s="254">
        <f t="shared" ref="AA57:BF57" si="39">IF(OR(AA$16="",AA$16=0),0,
REVENUE_OTHER_D*AA$32)</f>
        <v>0</v>
      </c>
      <c r="AB57" s="254">
        <f t="shared" si="39"/>
        <v>0</v>
      </c>
      <c r="AC57" s="254">
        <f t="shared" si="39"/>
        <v>5202</v>
      </c>
      <c r="AD57" s="254">
        <f t="shared" si="39"/>
        <v>5306.04</v>
      </c>
      <c r="AE57" s="254">
        <f t="shared" si="39"/>
        <v>5412.1607999999997</v>
      </c>
      <c r="AF57" s="254">
        <f t="shared" si="39"/>
        <v>5520.4040160000004</v>
      </c>
      <c r="AG57" s="254">
        <f t="shared" si="39"/>
        <v>5630.8120963199999</v>
      </c>
      <c r="AH57" s="254">
        <f t="shared" si="39"/>
        <v>0</v>
      </c>
      <c r="AI57" s="254">
        <f t="shared" si="39"/>
        <v>0</v>
      </c>
      <c r="AJ57" s="254">
        <f t="shared" si="39"/>
        <v>0</v>
      </c>
      <c r="AK57" s="254">
        <f t="shared" si="39"/>
        <v>0</v>
      </c>
      <c r="AL57" s="254">
        <f t="shared" si="39"/>
        <v>0</v>
      </c>
      <c r="AM57" s="254">
        <f t="shared" si="39"/>
        <v>0</v>
      </c>
      <c r="AN57" s="254">
        <f t="shared" si="39"/>
        <v>0</v>
      </c>
      <c r="AO57" s="254">
        <f t="shared" si="39"/>
        <v>0</v>
      </c>
      <c r="AP57" s="254">
        <f t="shared" si="39"/>
        <v>0</v>
      </c>
      <c r="AQ57" s="254">
        <f t="shared" si="39"/>
        <v>0</v>
      </c>
      <c r="AR57" s="254">
        <f t="shared" si="39"/>
        <v>0</v>
      </c>
      <c r="AS57" s="254">
        <f t="shared" si="39"/>
        <v>0</v>
      </c>
      <c r="AT57" s="254">
        <f t="shared" si="39"/>
        <v>0</v>
      </c>
      <c r="AU57" s="254">
        <f t="shared" si="39"/>
        <v>0</v>
      </c>
      <c r="AV57" s="254">
        <f t="shared" si="39"/>
        <v>0</v>
      </c>
      <c r="AW57" s="254">
        <f t="shared" si="39"/>
        <v>0</v>
      </c>
      <c r="AX57" s="254">
        <f t="shared" si="39"/>
        <v>0</v>
      </c>
      <c r="AY57" s="254">
        <f t="shared" si="39"/>
        <v>0</v>
      </c>
      <c r="AZ57" s="254">
        <f t="shared" si="39"/>
        <v>0</v>
      </c>
      <c r="BA57" s="254">
        <f t="shared" si="39"/>
        <v>0</v>
      </c>
      <c r="BB57" s="254">
        <f t="shared" si="39"/>
        <v>0</v>
      </c>
      <c r="BC57" s="254">
        <f t="shared" si="39"/>
        <v>0</v>
      </c>
      <c r="BD57" s="254">
        <f t="shared" si="39"/>
        <v>0</v>
      </c>
      <c r="BE57" s="254">
        <f t="shared" si="39"/>
        <v>0</v>
      </c>
      <c r="BF57" s="254">
        <f t="shared" si="39"/>
        <v>0</v>
      </c>
      <c r="BG57" s="254">
        <f t="shared" ref="BG57:CK57" si="40">IF(OR(BG$16="",BG$16=0),0,
REVENUE_OTHER_D*BG$32)</f>
        <v>0</v>
      </c>
      <c r="BH57" s="254">
        <f t="shared" si="40"/>
        <v>0</v>
      </c>
      <c r="BI57" s="254">
        <f t="shared" si="40"/>
        <v>0</v>
      </c>
      <c r="BJ57" s="254">
        <f t="shared" si="40"/>
        <v>0</v>
      </c>
      <c r="BK57" s="254">
        <f t="shared" si="40"/>
        <v>0</v>
      </c>
      <c r="BL57" s="254">
        <f t="shared" si="40"/>
        <v>0</v>
      </c>
      <c r="BM57" s="254">
        <f t="shared" si="40"/>
        <v>0</v>
      </c>
      <c r="BN57" s="254">
        <f t="shared" si="40"/>
        <v>0</v>
      </c>
      <c r="BO57" s="254">
        <f t="shared" si="40"/>
        <v>0</v>
      </c>
      <c r="BP57" s="254">
        <f t="shared" si="40"/>
        <v>0</v>
      </c>
      <c r="BQ57" s="254">
        <f t="shared" si="40"/>
        <v>0</v>
      </c>
      <c r="BR57" s="254">
        <f t="shared" si="40"/>
        <v>0</v>
      </c>
      <c r="BS57" s="254">
        <f t="shared" si="40"/>
        <v>0</v>
      </c>
      <c r="BT57" s="254">
        <f t="shared" si="40"/>
        <v>0</v>
      </c>
      <c r="BU57" s="254">
        <f t="shared" si="40"/>
        <v>0</v>
      </c>
      <c r="BV57" s="254">
        <f t="shared" si="40"/>
        <v>0</v>
      </c>
      <c r="BW57" s="254">
        <f t="shared" si="40"/>
        <v>0</v>
      </c>
      <c r="BX57" s="254">
        <f t="shared" si="40"/>
        <v>0</v>
      </c>
      <c r="BY57" s="254">
        <f t="shared" si="40"/>
        <v>0</v>
      </c>
      <c r="BZ57" s="254">
        <f t="shared" si="40"/>
        <v>0</v>
      </c>
      <c r="CA57" s="254">
        <f t="shared" si="40"/>
        <v>0</v>
      </c>
      <c r="CB57" s="254">
        <f t="shared" si="40"/>
        <v>0</v>
      </c>
      <c r="CC57" s="254">
        <f t="shared" si="40"/>
        <v>0</v>
      </c>
      <c r="CD57" s="254">
        <f t="shared" si="40"/>
        <v>0</v>
      </c>
      <c r="CE57" s="254">
        <f t="shared" si="40"/>
        <v>0</v>
      </c>
      <c r="CF57" s="254">
        <f t="shared" si="40"/>
        <v>0</v>
      </c>
      <c r="CG57" s="254">
        <f t="shared" si="40"/>
        <v>0</v>
      </c>
      <c r="CH57" s="254">
        <f t="shared" si="40"/>
        <v>0</v>
      </c>
      <c r="CI57" s="254">
        <f t="shared" si="40"/>
        <v>0</v>
      </c>
      <c r="CJ57" s="254">
        <f t="shared" si="40"/>
        <v>0</v>
      </c>
      <c r="CK57" s="254">
        <f t="shared" si="40"/>
        <v>0</v>
      </c>
    </row>
    <row r="58" spans="1:89" ht="5.25" customHeight="1">
      <c r="Q58" s="7"/>
      <c r="R58" s="68"/>
      <c r="S58" s="68"/>
      <c r="T58" s="68">
        <v>24</v>
      </c>
      <c r="V58" s="38"/>
      <c r="W58" s="33"/>
      <c r="X58" s="255"/>
      <c r="Z58" s="1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row>
    <row r="59" spans="1:89">
      <c r="A59" s="12" t="s">
        <v>51</v>
      </c>
      <c r="Q59" s="7"/>
      <c r="R59" s="68"/>
      <c r="S59" s="68"/>
      <c r="T59" s="88">
        <v>25</v>
      </c>
      <c r="V59" s="108" t="s">
        <v>1</v>
      </c>
      <c r="W59" s="33"/>
      <c r="X59" s="255">
        <f>SUM(AA59:CK59)</f>
        <v>16194632.450814992</v>
      </c>
      <c r="Y59" s="36"/>
      <c r="Z59" s="16"/>
      <c r="AA59" s="255">
        <f t="shared" ref="AA59:BG59" si="41">SUM(AA52:AA57)</f>
        <v>0</v>
      </c>
      <c r="AB59" s="255">
        <f t="shared" si="41"/>
        <v>0</v>
      </c>
      <c r="AC59" s="255">
        <f t="shared" si="41"/>
        <v>3111934.5648583528</v>
      </c>
      <c r="AD59" s="255">
        <f t="shared" si="41"/>
        <v>3174173.2561555197</v>
      </c>
      <c r="AE59" s="255">
        <f t="shared" si="41"/>
        <v>3237656.7212786307</v>
      </c>
      <c r="AF59" s="255">
        <f t="shared" si="41"/>
        <v>3302409.8557042028</v>
      </c>
      <c r="AG59" s="255">
        <f t="shared" si="41"/>
        <v>3368458.0528182848</v>
      </c>
      <c r="AH59" s="255">
        <f t="shared" si="41"/>
        <v>0</v>
      </c>
      <c r="AI59" s="255">
        <f t="shared" si="41"/>
        <v>0</v>
      </c>
      <c r="AJ59" s="255">
        <f t="shared" si="41"/>
        <v>0</v>
      </c>
      <c r="AK59" s="255">
        <f t="shared" si="41"/>
        <v>0</v>
      </c>
      <c r="AL59" s="255">
        <f t="shared" si="41"/>
        <v>0</v>
      </c>
      <c r="AM59" s="255">
        <f t="shared" si="41"/>
        <v>0</v>
      </c>
      <c r="AN59" s="255">
        <f t="shared" si="41"/>
        <v>0</v>
      </c>
      <c r="AO59" s="255">
        <f t="shared" si="41"/>
        <v>0</v>
      </c>
      <c r="AP59" s="255">
        <f t="shared" si="41"/>
        <v>0</v>
      </c>
      <c r="AQ59" s="255">
        <f t="shared" si="41"/>
        <v>0</v>
      </c>
      <c r="AR59" s="255">
        <f t="shared" si="41"/>
        <v>0</v>
      </c>
      <c r="AS59" s="255">
        <f t="shared" si="41"/>
        <v>0</v>
      </c>
      <c r="AT59" s="255">
        <f t="shared" si="41"/>
        <v>0</v>
      </c>
      <c r="AU59" s="255">
        <f t="shared" si="41"/>
        <v>0</v>
      </c>
      <c r="AV59" s="255">
        <f t="shared" si="41"/>
        <v>0</v>
      </c>
      <c r="AW59" s="255">
        <f t="shared" si="41"/>
        <v>0</v>
      </c>
      <c r="AX59" s="255">
        <f t="shared" si="41"/>
        <v>0</v>
      </c>
      <c r="AY59" s="255">
        <f t="shared" si="41"/>
        <v>0</v>
      </c>
      <c r="AZ59" s="255">
        <f t="shared" si="41"/>
        <v>0</v>
      </c>
      <c r="BA59" s="255">
        <f t="shared" si="41"/>
        <v>0</v>
      </c>
      <c r="BB59" s="255">
        <f t="shared" si="41"/>
        <v>0</v>
      </c>
      <c r="BC59" s="255">
        <f t="shared" si="41"/>
        <v>0</v>
      </c>
      <c r="BD59" s="255">
        <f t="shared" si="41"/>
        <v>0</v>
      </c>
      <c r="BE59" s="255">
        <f t="shared" si="41"/>
        <v>0</v>
      </c>
      <c r="BF59" s="255">
        <f t="shared" si="41"/>
        <v>0</v>
      </c>
      <c r="BG59" s="255">
        <f t="shared" si="41"/>
        <v>0</v>
      </c>
      <c r="BH59" s="255">
        <f t="shared" ref="BH59:CK59" si="42">SUM(BH52:BH57)</f>
        <v>0</v>
      </c>
      <c r="BI59" s="255">
        <f t="shared" si="42"/>
        <v>0</v>
      </c>
      <c r="BJ59" s="255">
        <f t="shared" si="42"/>
        <v>0</v>
      </c>
      <c r="BK59" s="255">
        <f t="shared" si="42"/>
        <v>0</v>
      </c>
      <c r="BL59" s="255">
        <f t="shared" si="42"/>
        <v>0</v>
      </c>
      <c r="BM59" s="255">
        <f t="shared" si="42"/>
        <v>0</v>
      </c>
      <c r="BN59" s="255">
        <f t="shared" si="42"/>
        <v>0</v>
      </c>
      <c r="BO59" s="255">
        <f t="shared" si="42"/>
        <v>0</v>
      </c>
      <c r="BP59" s="255">
        <f t="shared" si="42"/>
        <v>0</v>
      </c>
      <c r="BQ59" s="255">
        <f t="shared" si="42"/>
        <v>0</v>
      </c>
      <c r="BR59" s="255">
        <f t="shared" si="42"/>
        <v>0</v>
      </c>
      <c r="BS59" s="255">
        <f t="shared" si="42"/>
        <v>0</v>
      </c>
      <c r="BT59" s="255">
        <f t="shared" si="42"/>
        <v>0</v>
      </c>
      <c r="BU59" s="255">
        <f t="shared" si="42"/>
        <v>0</v>
      </c>
      <c r="BV59" s="255">
        <f t="shared" si="42"/>
        <v>0</v>
      </c>
      <c r="BW59" s="255">
        <f t="shared" si="42"/>
        <v>0</v>
      </c>
      <c r="BX59" s="255">
        <f t="shared" si="42"/>
        <v>0</v>
      </c>
      <c r="BY59" s="255">
        <f t="shared" si="42"/>
        <v>0</v>
      </c>
      <c r="BZ59" s="255">
        <f t="shared" si="42"/>
        <v>0</v>
      </c>
      <c r="CA59" s="255">
        <f t="shared" si="42"/>
        <v>0</v>
      </c>
      <c r="CB59" s="255">
        <f t="shared" si="42"/>
        <v>0</v>
      </c>
      <c r="CC59" s="255">
        <f t="shared" si="42"/>
        <v>0</v>
      </c>
      <c r="CD59" s="255">
        <f t="shared" si="42"/>
        <v>0</v>
      </c>
      <c r="CE59" s="255">
        <f t="shared" si="42"/>
        <v>0</v>
      </c>
      <c r="CF59" s="255">
        <f t="shared" si="42"/>
        <v>0</v>
      </c>
      <c r="CG59" s="255">
        <f t="shared" si="42"/>
        <v>0</v>
      </c>
      <c r="CH59" s="255">
        <f t="shared" si="42"/>
        <v>0</v>
      </c>
      <c r="CI59" s="255">
        <f t="shared" si="42"/>
        <v>0</v>
      </c>
      <c r="CJ59" s="255">
        <f t="shared" si="42"/>
        <v>0</v>
      </c>
      <c r="CK59" s="255">
        <f t="shared" si="42"/>
        <v>0</v>
      </c>
    </row>
    <row r="60" spans="1:89" ht="5.25" customHeight="1">
      <c r="Q60" s="7"/>
      <c r="R60" s="68"/>
      <c r="S60" s="68"/>
      <c r="T60" s="88">
        <v>26</v>
      </c>
      <c r="V60" s="38"/>
      <c r="W60" s="33"/>
      <c r="X60" s="256"/>
      <c r="Z60" s="14"/>
    </row>
    <row r="61" spans="1:89">
      <c r="A61" s="5" t="s">
        <v>68</v>
      </c>
      <c r="Q61" s="7"/>
      <c r="R61" s="68"/>
      <c r="S61" s="68"/>
      <c r="T61" s="88">
        <v>27</v>
      </c>
      <c r="V61" s="38"/>
      <c r="W61" s="33"/>
      <c r="X61" s="60"/>
      <c r="Z61" s="14"/>
    </row>
    <row r="62" spans="1:89">
      <c r="A62" s="24" t="s">
        <v>52</v>
      </c>
      <c r="Q62" s="7"/>
      <c r="R62" s="68"/>
      <c r="S62" s="68"/>
      <c r="T62" s="88">
        <v>28</v>
      </c>
      <c r="V62" s="38"/>
      <c r="W62" s="33"/>
      <c r="X62" s="60"/>
      <c r="Z62" s="14"/>
    </row>
    <row r="63" spans="1:89">
      <c r="A63" s="25" t="s">
        <v>197</v>
      </c>
      <c r="Q63" s="7"/>
      <c r="R63" s="68"/>
      <c r="S63" s="68"/>
      <c r="T63" s="88">
        <v>29</v>
      </c>
      <c r="V63" s="38" t="s">
        <v>1</v>
      </c>
      <c r="W63" s="349">
        <f>-COST_ACQUISITION_D</f>
        <v>0</v>
      </c>
      <c r="X63" s="254">
        <f>SUM(AA63:CK63)</f>
        <v>0</v>
      </c>
      <c r="Y63" s="27"/>
      <c r="Z63" s="17"/>
      <c r="AA63" s="254">
        <f t="shared" ref="AA63:BF63" si="43">IF(AA$16=0,-COST_ACQUISITION_D,0)</f>
        <v>0</v>
      </c>
      <c r="AB63" s="254">
        <f t="shared" si="43"/>
        <v>0</v>
      </c>
      <c r="AC63" s="254">
        <f t="shared" si="43"/>
        <v>0</v>
      </c>
      <c r="AD63" s="254">
        <f t="shared" si="43"/>
        <v>0</v>
      </c>
      <c r="AE63" s="254">
        <f t="shared" si="43"/>
        <v>0</v>
      </c>
      <c r="AF63" s="254">
        <f t="shared" si="43"/>
        <v>0</v>
      </c>
      <c r="AG63" s="254">
        <f t="shared" si="43"/>
        <v>0</v>
      </c>
      <c r="AH63" s="254">
        <f t="shared" si="43"/>
        <v>0</v>
      </c>
      <c r="AI63" s="254">
        <f t="shared" si="43"/>
        <v>0</v>
      </c>
      <c r="AJ63" s="254">
        <f t="shared" si="43"/>
        <v>0</v>
      </c>
      <c r="AK63" s="254">
        <f t="shared" si="43"/>
        <v>0</v>
      </c>
      <c r="AL63" s="254">
        <f t="shared" si="43"/>
        <v>0</v>
      </c>
      <c r="AM63" s="254">
        <f t="shared" si="43"/>
        <v>0</v>
      </c>
      <c r="AN63" s="254">
        <f t="shared" si="43"/>
        <v>0</v>
      </c>
      <c r="AO63" s="254">
        <f t="shared" si="43"/>
        <v>0</v>
      </c>
      <c r="AP63" s="254">
        <f t="shared" si="43"/>
        <v>0</v>
      </c>
      <c r="AQ63" s="254">
        <f t="shared" si="43"/>
        <v>0</v>
      </c>
      <c r="AR63" s="254">
        <f t="shared" si="43"/>
        <v>0</v>
      </c>
      <c r="AS63" s="254">
        <f t="shared" si="43"/>
        <v>0</v>
      </c>
      <c r="AT63" s="254">
        <f t="shared" si="43"/>
        <v>0</v>
      </c>
      <c r="AU63" s="254">
        <f t="shared" si="43"/>
        <v>0</v>
      </c>
      <c r="AV63" s="254">
        <f t="shared" si="43"/>
        <v>0</v>
      </c>
      <c r="AW63" s="254">
        <f t="shared" si="43"/>
        <v>0</v>
      </c>
      <c r="AX63" s="254">
        <f t="shared" si="43"/>
        <v>0</v>
      </c>
      <c r="AY63" s="254">
        <f t="shared" si="43"/>
        <v>0</v>
      </c>
      <c r="AZ63" s="254">
        <f t="shared" si="43"/>
        <v>0</v>
      </c>
      <c r="BA63" s="254">
        <f t="shared" si="43"/>
        <v>0</v>
      </c>
      <c r="BB63" s="254">
        <f t="shared" si="43"/>
        <v>0</v>
      </c>
      <c r="BC63" s="254">
        <f t="shared" si="43"/>
        <v>0</v>
      </c>
      <c r="BD63" s="254">
        <f t="shared" si="43"/>
        <v>0</v>
      </c>
      <c r="BE63" s="254">
        <f t="shared" si="43"/>
        <v>0</v>
      </c>
      <c r="BF63" s="254">
        <f t="shared" si="43"/>
        <v>0</v>
      </c>
      <c r="BG63" s="254">
        <f t="shared" ref="BG63:CK63" si="44">IF(BG$16=0,-COST_ACQUISITION_D,0)</f>
        <v>0</v>
      </c>
      <c r="BH63" s="254">
        <f t="shared" si="44"/>
        <v>0</v>
      </c>
      <c r="BI63" s="254">
        <f t="shared" si="44"/>
        <v>0</v>
      </c>
      <c r="BJ63" s="254">
        <f t="shared" si="44"/>
        <v>0</v>
      </c>
      <c r="BK63" s="254">
        <f t="shared" si="44"/>
        <v>0</v>
      </c>
      <c r="BL63" s="254">
        <f t="shared" si="44"/>
        <v>0</v>
      </c>
      <c r="BM63" s="254">
        <f t="shared" si="44"/>
        <v>0</v>
      </c>
      <c r="BN63" s="254">
        <f t="shared" si="44"/>
        <v>0</v>
      </c>
      <c r="BO63" s="254">
        <f t="shared" si="44"/>
        <v>0</v>
      </c>
      <c r="BP63" s="254">
        <f t="shared" si="44"/>
        <v>0</v>
      </c>
      <c r="BQ63" s="254">
        <f t="shared" si="44"/>
        <v>0</v>
      </c>
      <c r="BR63" s="254">
        <f t="shared" si="44"/>
        <v>0</v>
      </c>
      <c r="BS63" s="254">
        <f t="shared" si="44"/>
        <v>0</v>
      </c>
      <c r="BT63" s="254">
        <f t="shared" si="44"/>
        <v>0</v>
      </c>
      <c r="BU63" s="254">
        <f t="shared" si="44"/>
        <v>0</v>
      </c>
      <c r="BV63" s="254">
        <f t="shared" si="44"/>
        <v>0</v>
      </c>
      <c r="BW63" s="254">
        <f t="shared" si="44"/>
        <v>0</v>
      </c>
      <c r="BX63" s="254">
        <f t="shared" si="44"/>
        <v>0</v>
      </c>
      <c r="BY63" s="254">
        <f t="shared" si="44"/>
        <v>0</v>
      </c>
      <c r="BZ63" s="254">
        <f t="shared" si="44"/>
        <v>0</v>
      </c>
      <c r="CA63" s="254">
        <f t="shared" si="44"/>
        <v>0</v>
      </c>
      <c r="CB63" s="254">
        <f t="shared" si="44"/>
        <v>0</v>
      </c>
      <c r="CC63" s="254">
        <f t="shared" si="44"/>
        <v>0</v>
      </c>
      <c r="CD63" s="254">
        <f t="shared" si="44"/>
        <v>0</v>
      </c>
      <c r="CE63" s="254">
        <f t="shared" si="44"/>
        <v>0</v>
      </c>
      <c r="CF63" s="254">
        <f t="shared" si="44"/>
        <v>0</v>
      </c>
      <c r="CG63" s="254">
        <f t="shared" si="44"/>
        <v>0</v>
      </c>
      <c r="CH63" s="254">
        <f t="shared" si="44"/>
        <v>0</v>
      </c>
      <c r="CI63" s="254">
        <f t="shared" si="44"/>
        <v>0</v>
      </c>
      <c r="CJ63" s="254">
        <f t="shared" si="44"/>
        <v>0</v>
      </c>
      <c r="CK63" s="254">
        <f t="shared" si="44"/>
        <v>0</v>
      </c>
    </row>
    <row r="64" spans="1:89">
      <c r="A64" s="25" t="s">
        <v>202</v>
      </c>
      <c r="Q64" s="7"/>
      <c r="R64" s="68"/>
      <c r="S64" s="68"/>
      <c r="T64" s="88">
        <v>31</v>
      </c>
      <c r="V64" s="38" t="s">
        <v>1</v>
      </c>
      <c r="W64" s="349">
        <f>-COST_PRECONSTRUCTION_D</f>
        <v>-734558.82358319999</v>
      </c>
      <c r="X64" s="254">
        <f>SUM(AA64:CK64)</f>
        <v>-734558.82358319999</v>
      </c>
      <c r="Y64" s="27"/>
      <c r="Z64" s="17"/>
      <c r="AA64" s="254">
        <f t="shared" ref="AA64:BF64" si="45">IF(AA$16=0,-COST_PRECONSTRUCTION_D,0)</f>
        <v>0</v>
      </c>
      <c r="AB64" s="254">
        <f t="shared" si="45"/>
        <v>-734558.82358319999</v>
      </c>
      <c r="AC64" s="254">
        <f t="shared" si="45"/>
        <v>0</v>
      </c>
      <c r="AD64" s="254">
        <f t="shared" si="45"/>
        <v>0</v>
      </c>
      <c r="AE64" s="254">
        <f t="shared" si="45"/>
        <v>0</v>
      </c>
      <c r="AF64" s="254">
        <f t="shared" si="45"/>
        <v>0</v>
      </c>
      <c r="AG64" s="254">
        <f t="shared" si="45"/>
        <v>0</v>
      </c>
      <c r="AH64" s="254">
        <f t="shared" si="45"/>
        <v>0</v>
      </c>
      <c r="AI64" s="254">
        <f t="shared" si="45"/>
        <v>0</v>
      </c>
      <c r="AJ64" s="254">
        <f t="shared" si="45"/>
        <v>0</v>
      </c>
      <c r="AK64" s="254">
        <f t="shared" si="45"/>
        <v>0</v>
      </c>
      <c r="AL64" s="254">
        <f t="shared" si="45"/>
        <v>0</v>
      </c>
      <c r="AM64" s="254">
        <f t="shared" si="45"/>
        <v>0</v>
      </c>
      <c r="AN64" s="254">
        <f t="shared" si="45"/>
        <v>0</v>
      </c>
      <c r="AO64" s="254">
        <f t="shared" si="45"/>
        <v>0</v>
      </c>
      <c r="AP64" s="254">
        <f t="shared" si="45"/>
        <v>0</v>
      </c>
      <c r="AQ64" s="254">
        <f t="shared" si="45"/>
        <v>0</v>
      </c>
      <c r="AR64" s="254">
        <f t="shared" si="45"/>
        <v>0</v>
      </c>
      <c r="AS64" s="254">
        <f t="shared" si="45"/>
        <v>0</v>
      </c>
      <c r="AT64" s="254">
        <f t="shared" si="45"/>
        <v>0</v>
      </c>
      <c r="AU64" s="254">
        <f t="shared" si="45"/>
        <v>0</v>
      </c>
      <c r="AV64" s="254">
        <f t="shared" si="45"/>
        <v>0</v>
      </c>
      <c r="AW64" s="254">
        <f t="shared" si="45"/>
        <v>0</v>
      </c>
      <c r="AX64" s="254">
        <f t="shared" si="45"/>
        <v>0</v>
      </c>
      <c r="AY64" s="254">
        <f t="shared" si="45"/>
        <v>0</v>
      </c>
      <c r="AZ64" s="254">
        <f t="shared" si="45"/>
        <v>0</v>
      </c>
      <c r="BA64" s="254">
        <f t="shared" si="45"/>
        <v>0</v>
      </c>
      <c r="BB64" s="254">
        <f t="shared" si="45"/>
        <v>0</v>
      </c>
      <c r="BC64" s="254">
        <f t="shared" si="45"/>
        <v>0</v>
      </c>
      <c r="BD64" s="254">
        <f t="shared" si="45"/>
        <v>0</v>
      </c>
      <c r="BE64" s="254">
        <f t="shared" si="45"/>
        <v>0</v>
      </c>
      <c r="BF64" s="254">
        <f t="shared" si="45"/>
        <v>0</v>
      </c>
      <c r="BG64" s="254">
        <f t="shared" ref="BG64:CK64" si="46">IF(BG$16=0,-COST_PRECONSTRUCTION_D,0)</f>
        <v>0</v>
      </c>
      <c r="BH64" s="254">
        <f t="shared" si="46"/>
        <v>0</v>
      </c>
      <c r="BI64" s="254">
        <f t="shared" si="46"/>
        <v>0</v>
      </c>
      <c r="BJ64" s="254">
        <f t="shared" si="46"/>
        <v>0</v>
      </c>
      <c r="BK64" s="254">
        <f t="shared" si="46"/>
        <v>0</v>
      </c>
      <c r="BL64" s="254">
        <f t="shared" si="46"/>
        <v>0</v>
      </c>
      <c r="BM64" s="254">
        <f t="shared" si="46"/>
        <v>0</v>
      </c>
      <c r="BN64" s="254">
        <f t="shared" si="46"/>
        <v>0</v>
      </c>
      <c r="BO64" s="254">
        <f t="shared" si="46"/>
        <v>0</v>
      </c>
      <c r="BP64" s="254">
        <f t="shared" si="46"/>
        <v>0</v>
      </c>
      <c r="BQ64" s="254">
        <f t="shared" si="46"/>
        <v>0</v>
      </c>
      <c r="BR64" s="254">
        <f t="shared" si="46"/>
        <v>0</v>
      </c>
      <c r="BS64" s="254">
        <f t="shared" si="46"/>
        <v>0</v>
      </c>
      <c r="BT64" s="254">
        <f t="shared" si="46"/>
        <v>0</v>
      </c>
      <c r="BU64" s="254">
        <f t="shared" si="46"/>
        <v>0</v>
      </c>
      <c r="BV64" s="254">
        <f t="shared" si="46"/>
        <v>0</v>
      </c>
      <c r="BW64" s="254">
        <f t="shared" si="46"/>
        <v>0</v>
      </c>
      <c r="BX64" s="254">
        <f t="shared" si="46"/>
        <v>0</v>
      </c>
      <c r="BY64" s="254">
        <f t="shared" si="46"/>
        <v>0</v>
      </c>
      <c r="BZ64" s="254">
        <f t="shared" si="46"/>
        <v>0</v>
      </c>
      <c r="CA64" s="254">
        <f t="shared" si="46"/>
        <v>0</v>
      </c>
      <c r="CB64" s="254">
        <f t="shared" si="46"/>
        <v>0</v>
      </c>
      <c r="CC64" s="254">
        <f t="shared" si="46"/>
        <v>0</v>
      </c>
      <c r="CD64" s="254">
        <f t="shared" si="46"/>
        <v>0</v>
      </c>
      <c r="CE64" s="254">
        <f t="shared" si="46"/>
        <v>0</v>
      </c>
      <c r="CF64" s="254">
        <f t="shared" si="46"/>
        <v>0</v>
      </c>
      <c r="CG64" s="254">
        <f t="shared" si="46"/>
        <v>0</v>
      </c>
      <c r="CH64" s="254">
        <f t="shared" si="46"/>
        <v>0</v>
      </c>
      <c r="CI64" s="254">
        <f t="shared" si="46"/>
        <v>0</v>
      </c>
      <c r="CJ64" s="254">
        <f t="shared" si="46"/>
        <v>0</v>
      </c>
      <c r="CK64" s="254">
        <f t="shared" si="46"/>
        <v>0</v>
      </c>
    </row>
    <row r="65" spans="1:89">
      <c r="A65" s="25" t="s">
        <v>60</v>
      </c>
      <c r="B65" s="7"/>
      <c r="C65" s="7"/>
      <c r="D65" s="7"/>
      <c r="E65" s="7"/>
      <c r="F65" s="7"/>
      <c r="G65" s="7"/>
      <c r="H65" s="7"/>
      <c r="I65" s="7"/>
      <c r="J65" s="7"/>
      <c r="K65" s="7"/>
      <c r="L65" s="7"/>
      <c r="M65" s="7"/>
      <c r="N65" s="7"/>
      <c r="O65" s="7"/>
      <c r="P65" s="7"/>
      <c r="Q65" s="7"/>
      <c r="R65" s="68"/>
      <c r="S65" s="68"/>
      <c r="T65" s="88">
        <v>32</v>
      </c>
      <c r="U65" s="7"/>
      <c r="V65" s="38" t="s">
        <v>1</v>
      </c>
      <c r="W65" s="349">
        <f>-COST_CONSTRUCTION_D</f>
        <v>-9255441.1771483198</v>
      </c>
      <c r="X65" s="254">
        <f>SUM(AA65:CK65)</f>
        <v>-9255441.1771483198</v>
      </c>
      <c r="Y65" s="27"/>
      <c r="Z65" s="17"/>
      <c r="AA65" s="254">
        <f t="shared" ref="AA65:BF65" si="47">IF(AA$16=0,-COST_CONSTRUCTION_D,0)</f>
        <v>0</v>
      </c>
      <c r="AB65" s="254">
        <f t="shared" si="47"/>
        <v>-9255441.1771483198</v>
      </c>
      <c r="AC65" s="254">
        <f t="shared" si="47"/>
        <v>0</v>
      </c>
      <c r="AD65" s="254">
        <f t="shared" si="47"/>
        <v>0</v>
      </c>
      <c r="AE65" s="254">
        <f t="shared" si="47"/>
        <v>0</v>
      </c>
      <c r="AF65" s="254">
        <f t="shared" si="47"/>
        <v>0</v>
      </c>
      <c r="AG65" s="254">
        <f t="shared" si="47"/>
        <v>0</v>
      </c>
      <c r="AH65" s="254">
        <f t="shared" si="47"/>
        <v>0</v>
      </c>
      <c r="AI65" s="254">
        <f t="shared" si="47"/>
        <v>0</v>
      </c>
      <c r="AJ65" s="254">
        <f t="shared" si="47"/>
        <v>0</v>
      </c>
      <c r="AK65" s="254">
        <f t="shared" si="47"/>
        <v>0</v>
      </c>
      <c r="AL65" s="254">
        <f t="shared" si="47"/>
        <v>0</v>
      </c>
      <c r="AM65" s="254">
        <f t="shared" si="47"/>
        <v>0</v>
      </c>
      <c r="AN65" s="254">
        <f t="shared" si="47"/>
        <v>0</v>
      </c>
      <c r="AO65" s="254">
        <f t="shared" si="47"/>
        <v>0</v>
      </c>
      <c r="AP65" s="254">
        <f t="shared" si="47"/>
        <v>0</v>
      </c>
      <c r="AQ65" s="254">
        <f t="shared" si="47"/>
        <v>0</v>
      </c>
      <c r="AR65" s="254">
        <f t="shared" si="47"/>
        <v>0</v>
      </c>
      <c r="AS65" s="254">
        <f t="shared" si="47"/>
        <v>0</v>
      </c>
      <c r="AT65" s="254">
        <f t="shared" si="47"/>
        <v>0</v>
      </c>
      <c r="AU65" s="254">
        <f t="shared" si="47"/>
        <v>0</v>
      </c>
      <c r="AV65" s="254">
        <f t="shared" si="47"/>
        <v>0</v>
      </c>
      <c r="AW65" s="254">
        <f t="shared" si="47"/>
        <v>0</v>
      </c>
      <c r="AX65" s="254">
        <f t="shared" si="47"/>
        <v>0</v>
      </c>
      <c r="AY65" s="254">
        <f t="shared" si="47"/>
        <v>0</v>
      </c>
      <c r="AZ65" s="254">
        <f t="shared" si="47"/>
        <v>0</v>
      </c>
      <c r="BA65" s="254">
        <f t="shared" si="47"/>
        <v>0</v>
      </c>
      <c r="BB65" s="254">
        <f t="shared" si="47"/>
        <v>0</v>
      </c>
      <c r="BC65" s="254">
        <f t="shared" si="47"/>
        <v>0</v>
      </c>
      <c r="BD65" s="254">
        <f t="shared" si="47"/>
        <v>0</v>
      </c>
      <c r="BE65" s="254">
        <f t="shared" si="47"/>
        <v>0</v>
      </c>
      <c r="BF65" s="254">
        <f t="shared" si="47"/>
        <v>0</v>
      </c>
      <c r="BG65" s="254">
        <f t="shared" ref="BG65:CK65" si="48">IF(BG$16=0,-COST_CONSTRUCTION_D,0)</f>
        <v>0</v>
      </c>
      <c r="BH65" s="254">
        <f t="shared" si="48"/>
        <v>0</v>
      </c>
      <c r="BI65" s="254">
        <f t="shared" si="48"/>
        <v>0</v>
      </c>
      <c r="BJ65" s="254">
        <f t="shared" si="48"/>
        <v>0</v>
      </c>
      <c r="BK65" s="254">
        <f t="shared" si="48"/>
        <v>0</v>
      </c>
      <c r="BL65" s="254">
        <f t="shared" si="48"/>
        <v>0</v>
      </c>
      <c r="BM65" s="254">
        <f t="shared" si="48"/>
        <v>0</v>
      </c>
      <c r="BN65" s="254">
        <f t="shared" si="48"/>
        <v>0</v>
      </c>
      <c r="BO65" s="254">
        <f t="shared" si="48"/>
        <v>0</v>
      </c>
      <c r="BP65" s="254">
        <f t="shared" si="48"/>
        <v>0</v>
      </c>
      <c r="BQ65" s="254">
        <f t="shared" si="48"/>
        <v>0</v>
      </c>
      <c r="BR65" s="254">
        <f t="shared" si="48"/>
        <v>0</v>
      </c>
      <c r="BS65" s="254">
        <f t="shared" si="48"/>
        <v>0</v>
      </c>
      <c r="BT65" s="254">
        <f t="shared" si="48"/>
        <v>0</v>
      </c>
      <c r="BU65" s="254">
        <f t="shared" si="48"/>
        <v>0</v>
      </c>
      <c r="BV65" s="254">
        <f t="shared" si="48"/>
        <v>0</v>
      </c>
      <c r="BW65" s="254">
        <f t="shared" si="48"/>
        <v>0</v>
      </c>
      <c r="BX65" s="254">
        <f t="shared" si="48"/>
        <v>0</v>
      </c>
      <c r="BY65" s="254">
        <f t="shared" si="48"/>
        <v>0</v>
      </c>
      <c r="BZ65" s="254">
        <f t="shared" si="48"/>
        <v>0</v>
      </c>
      <c r="CA65" s="254">
        <f t="shared" si="48"/>
        <v>0</v>
      </c>
      <c r="CB65" s="254">
        <f t="shared" si="48"/>
        <v>0</v>
      </c>
      <c r="CC65" s="254">
        <f t="shared" si="48"/>
        <v>0</v>
      </c>
      <c r="CD65" s="254">
        <f t="shared" si="48"/>
        <v>0</v>
      </c>
      <c r="CE65" s="254">
        <f t="shared" si="48"/>
        <v>0</v>
      </c>
      <c r="CF65" s="254">
        <f t="shared" si="48"/>
        <v>0</v>
      </c>
      <c r="CG65" s="254">
        <f t="shared" si="48"/>
        <v>0</v>
      </c>
      <c r="CH65" s="254">
        <f t="shared" si="48"/>
        <v>0</v>
      </c>
      <c r="CI65" s="254">
        <f t="shared" si="48"/>
        <v>0</v>
      </c>
      <c r="CJ65" s="254">
        <f t="shared" si="48"/>
        <v>0</v>
      </c>
      <c r="CK65" s="254">
        <f t="shared" si="48"/>
        <v>0</v>
      </c>
    </row>
    <row r="66" spans="1:89" ht="5.25" customHeight="1">
      <c r="Q66" s="7"/>
      <c r="R66" s="68"/>
      <c r="S66" s="68"/>
      <c r="T66" s="88">
        <v>26</v>
      </c>
      <c r="V66" s="38"/>
      <c r="W66" s="33"/>
      <c r="X66" s="60"/>
      <c r="Z66" s="14"/>
    </row>
    <row r="67" spans="1:89">
      <c r="A67" s="24" t="s">
        <v>61</v>
      </c>
      <c r="Q67" s="7"/>
      <c r="R67" s="68"/>
      <c r="S67" s="68"/>
      <c r="T67" s="88">
        <v>35</v>
      </c>
      <c r="V67" s="38"/>
      <c r="W67" s="33"/>
      <c r="X67" s="61"/>
      <c r="Z67" s="14"/>
    </row>
    <row r="68" spans="1:89">
      <c r="A68" s="37" t="s">
        <v>62</v>
      </c>
      <c r="Q68" s="7"/>
      <c r="R68" s="68"/>
      <c r="S68" s="68"/>
      <c r="T68" s="88">
        <v>36</v>
      </c>
      <c r="V68" s="38" t="s">
        <v>1</v>
      </c>
      <c r="W68" s="87"/>
      <c r="X68" s="254">
        <f>SUM(AA68:CK68)</f>
        <v>-2106505.5810420383</v>
      </c>
      <c r="Z68" s="14"/>
      <c r="AA68" s="254">
        <f t="shared" ref="AA68:BF68" si="49">IF(OR(AA$17="",AA$17=0),0,-COST_MAINTENANCE_D*AA$33)*ACRES_D</f>
        <v>0</v>
      </c>
      <c r="AB68" s="254">
        <f t="shared" si="49"/>
        <v>0</v>
      </c>
      <c r="AC68" s="254">
        <f t="shared" si="49"/>
        <v>-78235.738491561176</v>
      </c>
      <c r="AD68" s="254">
        <f t="shared" si="49"/>
        <v>-80598.457794006317</v>
      </c>
      <c r="AE68" s="254">
        <f t="shared" si="49"/>
        <v>-83032.531219385317</v>
      </c>
      <c r="AF68" s="254">
        <f t="shared" si="49"/>
        <v>-85540.113662210744</v>
      </c>
      <c r="AG68" s="254">
        <f t="shared" si="49"/>
        <v>-88123.425094809514</v>
      </c>
      <c r="AH68" s="254">
        <f t="shared" si="49"/>
        <v>-90784.752532672763</v>
      </c>
      <c r="AI68" s="254">
        <f t="shared" si="49"/>
        <v>-93526.452059159463</v>
      </c>
      <c r="AJ68" s="254">
        <f t="shared" si="49"/>
        <v>-96350.950911346095</v>
      </c>
      <c r="AK68" s="254">
        <f t="shared" si="49"/>
        <v>-99260.749628868754</v>
      </c>
      <c r="AL68" s="254">
        <f t="shared" si="49"/>
        <v>-102258.42426766058</v>
      </c>
      <c r="AM68" s="254">
        <f t="shared" si="49"/>
        <v>-105346.62868054393</v>
      </c>
      <c r="AN68" s="254">
        <f t="shared" si="49"/>
        <v>-108528.09686669635</v>
      </c>
      <c r="AO68" s="254">
        <f t="shared" si="49"/>
        <v>-111805.6453920706</v>
      </c>
      <c r="AP68" s="254">
        <f t="shared" si="49"/>
        <v>-115182.17588291112</v>
      </c>
      <c r="AQ68" s="254">
        <f t="shared" si="49"/>
        <v>-118660.67759457503</v>
      </c>
      <c r="AR68" s="254">
        <f t="shared" si="49"/>
        <v>-122244.23005793121</v>
      </c>
      <c r="AS68" s="254">
        <f t="shared" si="49"/>
        <v>-125936.00580568072</v>
      </c>
      <c r="AT68" s="254">
        <f t="shared" si="49"/>
        <v>-129739.27318101228</v>
      </c>
      <c r="AU68" s="254">
        <f t="shared" si="49"/>
        <v>-133657.39923107883</v>
      </c>
      <c r="AV68" s="254">
        <f t="shared" si="49"/>
        <v>-137693.85268785743</v>
      </c>
      <c r="AW68" s="254">
        <f t="shared" si="49"/>
        <v>0</v>
      </c>
      <c r="AX68" s="254">
        <f t="shared" si="49"/>
        <v>0</v>
      </c>
      <c r="AY68" s="254">
        <f t="shared" si="49"/>
        <v>0</v>
      </c>
      <c r="AZ68" s="254">
        <f t="shared" si="49"/>
        <v>0</v>
      </c>
      <c r="BA68" s="254">
        <f t="shared" si="49"/>
        <v>0</v>
      </c>
      <c r="BB68" s="254">
        <f t="shared" si="49"/>
        <v>0</v>
      </c>
      <c r="BC68" s="254">
        <f t="shared" si="49"/>
        <v>0</v>
      </c>
      <c r="BD68" s="254">
        <f t="shared" si="49"/>
        <v>0</v>
      </c>
      <c r="BE68" s="254">
        <f t="shared" si="49"/>
        <v>0</v>
      </c>
      <c r="BF68" s="254">
        <f t="shared" si="49"/>
        <v>0</v>
      </c>
      <c r="BG68" s="254">
        <f t="shared" ref="BG68:CK68" si="50">IF(OR(BG$17="",BG$17=0),0,-COST_MAINTENANCE_D*BG$33)*ACRES_D</f>
        <v>0</v>
      </c>
      <c r="BH68" s="254">
        <f t="shared" si="50"/>
        <v>0</v>
      </c>
      <c r="BI68" s="254">
        <f t="shared" si="50"/>
        <v>0</v>
      </c>
      <c r="BJ68" s="254">
        <f t="shared" si="50"/>
        <v>0</v>
      </c>
      <c r="BK68" s="254">
        <f t="shared" si="50"/>
        <v>0</v>
      </c>
      <c r="BL68" s="254">
        <f t="shared" si="50"/>
        <v>0</v>
      </c>
      <c r="BM68" s="254">
        <f t="shared" si="50"/>
        <v>0</v>
      </c>
      <c r="BN68" s="254">
        <f t="shared" si="50"/>
        <v>0</v>
      </c>
      <c r="BO68" s="254">
        <f t="shared" si="50"/>
        <v>0</v>
      </c>
      <c r="BP68" s="254">
        <f t="shared" si="50"/>
        <v>0</v>
      </c>
      <c r="BQ68" s="254">
        <f t="shared" si="50"/>
        <v>0</v>
      </c>
      <c r="BR68" s="254">
        <f t="shared" si="50"/>
        <v>0</v>
      </c>
      <c r="BS68" s="254">
        <f t="shared" si="50"/>
        <v>0</v>
      </c>
      <c r="BT68" s="254">
        <f t="shared" si="50"/>
        <v>0</v>
      </c>
      <c r="BU68" s="254">
        <f t="shared" si="50"/>
        <v>0</v>
      </c>
      <c r="BV68" s="254">
        <f t="shared" si="50"/>
        <v>0</v>
      </c>
      <c r="BW68" s="254">
        <f t="shared" si="50"/>
        <v>0</v>
      </c>
      <c r="BX68" s="254">
        <f t="shared" si="50"/>
        <v>0</v>
      </c>
      <c r="BY68" s="254">
        <f t="shared" si="50"/>
        <v>0</v>
      </c>
      <c r="BZ68" s="254">
        <f t="shared" si="50"/>
        <v>0</v>
      </c>
      <c r="CA68" s="254">
        <f t="shared" si="50"/>
        <v>0</v>
      </c>
      <c r="CB68" s="254">
        <f t="shared" si="50"/>
        <v>0</v>
      </c>
      <c r="CC68" s="254">
        <f t="shared" si="50"/>
        <v>0</v>
      </c>
      <c r="CD68" s="254">
        <f t="shared" si="50"/>
        <v>0</v>
      </c>
      <c r="CE68" s="254">
        <f t="shared" si="50"/>
        <v>0</v>
      </c>
      <c r="CF68" s="254">
        <f t="shared" si="50"/>
        <v>0</v>
      </c>
      <c r="CG68" s="254">
        <f t="shared" si="50"/>
        <v>0</v>
      </c>
      <c r="CH68" s="254">
        <f t="shared" si="50"/>
        <v>0</v>
      </c>
      <c r="CI68" s="254">
        <f t="shared" si="50"/>
        <v>0</v>
      </c>
      <c r="CJ68" s="254">
        <f t="shared" si="50"/>
        <v>0</v>
      </c>
      <c r="CK68" s="254">
        <f t="shared" si="50"/>
        <v>0</v>
      </c>
    </row>
    <row r="69" spans="1:89">
      <c r="A69" s="37" t="s">
        <v>63</v>
      </c>
      <c r="Q69" s="7"/>
      <c r="R69" s="68"/>
      <c r="S69" s="68"/>
      <c r="T69" s="88">
        <v>37</v>
      </c>
      <c r="V69" s="38" t="s">
        <v>1</v>
      </c>
      <c r="W69" s="87"/>
      <c r="X69" s="254">
        <f>SUM(AA69:CK69)</f>
        <v>0</v>
      </c>
      <c r="Y69" s="27"/>
      <c r="Z69" s="17"/>
      <c r="AA69" s="254">
        <f t="shared" ref="AA69:BF69" si="51">IF(OR(AA$17="",AA$17=0),0,-COST_MONITORING_D*AA$33)*ACRES_D</f>
        <v>0</v>
      </c>
      <c r="AB69" s="254">
        <f t="shared" si="51"/>
        <v>0</v>
      </c>
      <c r="AC69" s="254">
        <f t="shared" si="51"/>
        <v>0</v>
      </c>
      <c r="AD69" s="254">
        <f t="shared" si="51"/>
        <v>0</v>
      </c>
      <c r="AE69" s="254">
        <f t="shared" si="51"/>
        <v>0</v>
      </c>
      <c r="AF69" s="254">
        <f t="shared" si="51"/>
        <v>0</v>
      </c>
      <c r="AG69" s="254">
        <f t="shared" si="51"/>
        <v>0</v>
      </c>
      <c r="AH69" s="254">
        <f t="shared" si="51"/>
        <v>0</v>
      </c>
      <c r="AI69" s="254">
        <f t="shared" si="51"/>
        <v>0</v>
      </c>
      <c r="AJ69" s="254">
        <f t="shared" si="51"/>
        <v>0</v>
      </c>
      <c r="AK69" s="254">
        <f t="shared" si="51"/>
        <v>0</v>
      </c>
      <c r="AL69" s="254">
        <f t="shared" si="51"/>
        <v>0</v>
      </c>
      <c r="AM69" s="254">
        <f t="shared" si="51"/>
        <v>0</v>
      </c>
      <c r="AN69" s="254">
        <f t="shared" si="51"/>
        <v>0</v>
      </c>
      <c r="AO69" s="254">
        <f t="shared" si="51"/>
        <v>0</v>
      </c>
      <c r="AP69" s="254">
        <f t="shared" si="51"/>
        <v>0</v>
      </c>
      <c r="AQ69" s="254">
        <f t="shared" si="51"/>
        <v>0</v>
      </c>
      <c r="AR69" s="254">
        <f t="shared" si="51"/>
        <v>0</v>
      </c>
      <c r="AS69" s="254">
        <f t="shared" si="51"/>
        <v>0</v>
      </c>
      <c r="AT69" s="254">
        <f t="shared" si="51"/>
        <v>0</v>
      </c>
      <c r="AU69" s="254">
        <f t="shared" si="51"/>
        <v>0</v>
      </c>
      <c r="AV69" s="254">
        <f t="shared" si="51"/>
        <v>0</v>
      </c>
      <c r="AW69" s="254">
        <f t="shared" si="51"/>
        <v>0</v>
      </c>
      <c r="AX69" s="254">
        <f t="shared" si="51"/>
        <v>0</v>
      </c>
      <c r="AY69" s="254">
        <f t="shared" si="51"/>
        <v>0</v>
      </c>
      <c r="AZ69" s="254">
        <f t="shared" si="51"/>
        <v>0</v>
      </c>
      <c r="BA69" s="254">
        <f t="shared" si="51"/>
        <v>0</v>
      </c>
      <c r="BB69" s="254">
        <f t="shared" si="51"/>
        <v>0</v>
      </c>
      <c r="BC69" s="254">
        <f t="shared" si="51"/>
        <v>0</v>
      </c>
      <c r="BD69" s="254">
        <f t="shared" si="51"/>
        <v>0</v>
      </c>
      <c r="BE69" s="254">
        <f t="shared" si="51"/>
        <v>0</v>
      </c>
      <c r="BF69" s="254">
        <f t="shared" si="51"/>
        <v>0</v>
      </c>
      <c r="BG69" s="254">
        <f t="shared" ref="BG69:CK69" si="52">IF(OR(BG$17="",BG$17=0),0,-COST_MONITORING_D*BG$33)*ACRES_D</f>
        <v>0</v>
      </c>
      <c r="BH69" s="254">
        <f t="shared" si="52"/>
        <v>0</v>
      </c>
      <c r="BI69" s="254">
        <f t="shared" si="52"/>
        <v>0</v>
      </c>
      <c r="BJ69" s="254">
        <f t="shared" si="52"/>
        <v>0</v>
      </c>
      <c r="BK69" s="254">
        <f t="shared" si="52"/>
        <v>0</v>
      </c>
      <c r="BL69" s="254">
        <f t="shared" si="52"/>
        <v>0</v>
      </c>
      <c r="BM69" s="254">
        <f t="shared" si="52"/>
        <v>0</v>
      </c>
      <c r="BN69" s="254">
        <f t="shared" si="52"/>
        <v>0</v>
      </c>
      <c r="BO69" s="254">
        <f t="shared" si="52"/>
        <v>0</v>
      </c>
      <c r="BP69" s="254">
        <f t="shared" si="52"/>
        <v>0</v>
      </c>
      <c r="BQ69" s="254">
        <f t="shared" si="52"/>
        <v>0</v>
      </c>
      <c r="BR69" s="254">
        <f t="shared" si="52"/>
        <v>0</v>
      </c>
      <c r="BS69" s="254">
        <f t="shared" si="52"/>
        <v>0</v>
      </c>
      <c r="BT69" s="254">
        <f t="shared" si="52"/>
        <v>0</v>
      </c>
      <c r="BU69" s="254">
        <f t="shared" si="52"/>
        <v>0</v>
      </c>
      <c r="BV69" s="254">
        <f t="shared" si="52"/>
        <v>0</v>
      </c>
      <c r="BW69" s="254">
        <f t="shared" si="52"/>
        <v>0</v>
      </c>
      <c r="BX69" s="254">
        <f t="shared" si="52"/>
        <v>0</v>
      </c>
      <c r="BY69" s="254">
        <f t="shared" si="52"/>
        <v>0</v>
      </c>
      <c r="BZ69" s="254">
        <f t="shared" si="52"/>
        <v>0</v>
      </c>
      <c r="CA69" s="254">
        <f t="shared" si="52"/>
        <v>0</v>
      </c>
      <c r="CB69" s="254">
        <f t="shared" si="52"/>
        <v>0</v>
      </c>
      <c r="CC69" s="254">
        <f t="shared" si="52"/>
        <v>0</v>
      </c>
      <c r="CD69" s="254">
        <f t="shared" si="52"/>
        <v>0</v>
      </c>
      <c r="CE69" s="254">
        <f t="shared" si="52"/>
        <v>0</v>
      </c>
      <c r="CF69" s="254">
        <f t="shared" si="52"/>
        <v>0</v>
      </c>
      <c r="CG69" s="254">
        <f t="shared" si="52"/>
        <v>0</v>
      </c>
      <c r="CH69" s="254">
        <f t="shared" si="52"/>
        <v>0</v>
      </c>
      <c r="CI69" s="254">
        <f t="shared" si="52"/>
        <v>0</v>
      </c>
      <c r="CJ69" s="254">
        <f t="shared" si="52"/>
        <v>0</v>
      </c>
      <c r="CK69" s="254">
        <f t="shared" si="52"/>
        <v>0</v>
      </c>
    </row>
    <row r="70" spans="1:89" s="43" customFormat="1">
      <c r="A70" s="37" t="s">
        <v>64</v>
      </c>
      <c r="Q70" s="7"/>
      <c r="R70" s="68"/>
      <c r="S70" s="68"/>
      <c r="T70" s="88">
        <v>38</v>
      </c>
      <c r="U70" s="23"/>
      <c r="V70" s="38" t="s">
        <v>1</v>
      </c>
      <c r="W70" s="87"/>
      <c r="X70" s="254">
        <f>SUM(AA70:CK70)</f>
        <v>0</v>
      </c>
      <c r="Y70" s="27"/>
      <c r="Z70" s="17"/>
      <c r="AA70" s="254">
        <f t="shared" ref="AA70:BF70" si="53">IF(OR(AA$17="",AA$17=0),0,-COST_MARKETING_D*AA$33)*ACRES_D</f>
        <v>0</v>
      </c>
      <c r="AB70" s="254">
        <f t="shared" si="53"/>
        <v>0</v>
      </c>
      <c r="AC70" s="254">
        <f t="shared" si="53"/>
        <v>0</v>
      </c>
      <c r="AD70" s="254">
        <f t="shared" si="53"/>
        <v>0</v>
      </c>
      <c r="AE70" s="254">
        <f t="shared" si="53"/>
        <v>0</v>
      </c>
      <c r="AF70" s="254">
        <f t="shared" si="53"/>
        <v>0</v>
      </c>
      <c r="AG70" s="254">
        <f t="shared" si="53"/>
        <v>0</v>
      </c>
      <c r="AH70" s="254">
        <f t="shared" si="53"/>
        <v>0</v>
      </c>
      <c r="AI70" s="254">
        <f t="shared" si="53"/>
        <v>0</v>
      </c>
      <c r="AJ70" s="254">
        <f t="shared" si="53"/>
        <v>0</v>
      </c>
      <c r="AK70" s="254">
        <f t="shared" si="53"/>
        <v>0</v>
      </c>
      <c r="AL70" s="254">
        <f t="shared" si="53"/>
        <v>0</v>
      </c>
      <c r="AM70" s="254">
        <f t="shared" si="53"/>
        <v>0</v>
      </c>
      <c r="AN70" s="254">
        <f t="shared" si="53"/>
        <v>0</v>
      </c>
      <c r="AO70" s="254">
        <f t="shared" si="53"/>
        <v>0</v>
      </c>
      <c r="AP70" s="254">
        <f t="shared" si="53"/>
        <v>0</v>
      </c>
      <c r="AQ70" s="254">
        <f t="shared" si="53"/>
        <v>0</v>
      </c>
      <c r="AR70" s="254">
        <f t="shared" si="53"/>
        <v>0</v>
      </c>
      <c r="AS70" s="254">
        <f t="shared" si="53"/>
        <v>0</v>
      </c>
      <c r="AT70" s="254">
        <f t="shared" si="53"/>
        <v>0</v>
      </c>
      <c r="AU70" s="254">
        <f t="shared" si="53"/>
        <v>0</v>
      </c>
      <c r="AV70" s="254">
        <f t="shared" si="53"/>
        <v>0</v>
      </c>
      <c r="AW70" s="254">
        <f t="shared" si="53"/>
        <v>0</v>
      </c>
      <c r="AX70" s="254">
        <f t="shared" si="53"/>
        <v>0</v>
      </c>
      <c r="AY70" s="254">
        <f t="shared" si="53"/>
        <v>0</v>
      </c>
      <c r="AZ70" s="254">
        <f t="shared" si="53"/>
        <v>0</v>
      </c>
      <c r="BA70" s="254">
        <f t="shared" si="53"/>
        <v>0</v>
      </c>
      <c r="BB70" s="254">
        <f t="shared" si="53"/>
        <v>0</v>
      </c>
      <c r="BC70" s="254">
        <f t="shared" si="53"/>
        <v>0</v>
      </c>
      <c r="BD70" s="254">
        <f t="shared" si="53"/>
        <v>0</v>
      </c>
      <c r="BE70" s="254">
        <f t="shared" si="53"/>
        <v>0</v>
      </c>
      <c r="BF70" s="254">
        <f t="shared" si="53"/>
        <v>0</v>
      </c>
      <c r="BG70" s="254">
        <f t="shared" ref="BG70:CK70" si="54">IF(OR(BG$17="",BG$17=0),0,-COST_MARKETING_D*BG$33)*ACRES_D</f>
        <v>0</v>
      </c>
      <c r="BH70" s="254">
        <f t="shared" si="54"/>
        <v>0</v>
      </c>
      <c r="BI70" s="254">
        <f t="shared" si="54"/>
        <v>0</v>
      </c>
      <c r="BJ70" s="254">
        <f t="shared" si="54"/>
        <v>0</v>
      </c>
      <c r="BK70" s="254">
        <f t="shared" si="54"/>
        <v>0</v>
      </c>
      <c r="BL70" s="254">
        <f t="shared" si="54"/>
        <v>0</v>
      </c>
      <c r="BM70" s="254">
        <f t="shared" si="54"/>
        <v>0</v>
      </c>
      <c r="BN70" s="254">
        <f t="shared" si="54"/>
        <v>0</v>
      </c>
      <c r="BO70" s="254">
        <f t="shared" si="54"/>
        <v>0</v>
      </c>
      <c r="BP70" s="254">
        <f t="shared" si="54"/>
        <v>0</v>
      </c>
      <c r="BQ70" s="254">
        <f t="shared" si="54"/>
        <v>0</v>
      </c>
      <c r="BR70" s="254">
        <f t="shared" si="54"/>
        <v>0</v>
      </c>
      <c r="BS70" s="254">
        <f t="shared" si="54"/>
        <v>0</v>
      </c>
      <c r="BT70" s="254">
        <f t="shared" si="54"/>
        <v>0</v>
      </c>
      <c r="BU70" s="254">
        <f t="shared" si="54"/>
        <v>0</v>
      </c>
      <c r="BV70" s="254">
        <f t="shared" si="54"/>
        <v>0</v>
      </c>
      <c r="BW70" s="254">
        <f t="shared" si="54"/>
        <v>0</v>
      </c>
      <c r="BX70" s="254">
        <f t="shared" si="54"/>
        <v>0</v>
      </c>
      <c r="BY70" s="254">
        <f t="shared" si="54"/>
        <v>0</v>
      </c>
      <c r="BZ70" s="254">
        <f t="shared" si="54"/>
        <v>0</v>
      </c>
      <c r="CA70" s="254">
        <f t="shared" si="54"/>
        <v>0</v>
      </c>
      <c r="CB70" s="254">
        <f t="shared" si="54"/>
        <v>0</v>
      </c>
      <c r="CC70" s="254">
        <f t="shared" si="54"/>
        <v>0</v>
      </c>
      <c r="CD70" s="254">
        <f t="shared" si="54"/>
        <v>0</v>
      </c>
      <c r="CE70" s="254">
        <f t="shared" si="54"/>
        <v>0</v>
      </c>
      <c r="CF70" s="254">
        <f t="shared" si="54"/>
        <v>0</v>
      </c>
      <c r="CG70" s="254">
        <f t="shared" si="54"/>
        <v>0</v>
      </c>
      <c r="CH70" s="254">
        <f t="shared" si="54"/>
        <v>0</v>
      </c>
      <c r="CI70" s="254">
        <f t="shared" si="54"/>
        <v>0</v>
      </c>
      <c r="CJ70" s="254">
        <f t="shared" si="54"/>
        <v>0</v>
      </c>
      <c r="CK70" s="254">
        <f t="shared" si="54"/>
        <v>0</v>
      </c>
    </row>
    <row r="71" spans="1:89">
      <c r="A71" s="25" t="s">
        <v>65</v>
      </c>
      <c r="Q71" s="7"/>
      <c r="R71" s="68"/>
      <c r="S71" s="68"/>
      <c r="T71" s="88">
        <v>39</v>
      </c>
      <c r="U71" s="26"/>
      <c r="V71" s="38" t="s">
        <v>1</v>
      </c>
      <c r="W71" s="87"/>
      <c r="X71" s="254">
        <f>SUM(AA71:CK71)</f>
        <v>-210650.55810420384</v>
      </c>
      <c r="Y71" s="27"/>
      <c r="Z71" s="17"/>
      <c r="AA71" s="254">
        <f t="shared" ref="AA71:BF71" si="55">IF(OR(AA$17="",AA$17=0),0,-COST_MISCELLANEOUS_D*AA$33)*ACRES_D</f>
        <v>0</v>
      </c>
      <c r="AB71" s="254">
        <f t="shared" si="55"/>
        <v>0</v>
      </c>
      <c r="AC71" s="254">
        <f t="shared" si="55"/>
        <v>-7823.5738491561178</v>
      </c>
      <c r="AD71" s="254">
        <f t="shared" si="55"/>
        <v>-8059.8457794006317</v>
      </c>
      <c r="AE71" s="254">
        <f t="shared" si="55"/>
        <v>-8303.2531219385328</v>
      </c>
      <c r="AF71" s="254">
        <f t="shared" si="55"/>
        <v>-8554.0113662210733</v>
      </c>
      <c r="AG71" s="254">
        <f t="shared" si="55"/>
        <v>-8812.34250948095</v>
      </c>
      <c r="AH71" s="254">
        <f t="shared" si="55"/>
        <v>-9078.4752532672755</v>
      </c>
      <c r="AI71" s="254">
        <f t="shared" si="55"/>
        <v>-9352.6452059159474</v>
      </c>
      <c r="AJ71" s="254">
        <f t="shared" si="55"/>
        <v>-9635.0950911346099</v>
      </c>
      <c r="AK71" s="254">
        <f t="shared" si="55"/>
        <v>-9926.0749628868743</v>
      </c>
      <c r="AL71" s="254">
        <f t="shared" si="55"/>
        <v>-10225.842426766058</v>
      </c>
      <c r="AM71" s="254">
        <f t="shared" si="55"/>
        <v>-10534.662868054393</v>
      </c>
      <c r="AN71" s="254">
        <f t="shared" si="55"/>
        <v>-10852.809686669636</v>
      </c>
      <c r="AO71" s="254">
        <f t="shared" si="55"/>
        <v>-11180.564539207058</v>
      </c>
      <c r="AP71" s="254">
        <f t="shared" si="55"/>
        <v>-11518.217588291111</v>
      </c>
      <c r="AQ71" s="254">
        <f t="shared" si="55"/>
        <v>-11866.067759457503</v>
      </c>
      <c r="AR71" s="254">
        <f t="shared" si="55"/>
        <v>-12224.42300579312</v>
      </c>
      <c r="AS71" s="254">
        <f t="shared" si="55"/>
        <v>-12593.600580568072</v>
      </c>
      <c r="AT71" s="254">
        <f t="shared" si="55"/>
        <v>-12973.927318101229</v>
      </c>
      <c r="AU71" s="254">
        <f t="shared" si="55"/>
        <v>-13365.739923107885</v>
      </c>
      <c r="AV71" s="254">
        <f t="shared" si="55"/>
        <v>-13769.385268785743</v>
      </c>
      <c r="AW71" s="254">
        <f t="shared" si="55"/>
        <v>0</v>
      </c>
      <c r="AX71" s="254">
        <f t="shared" si="55"/>
        <v>0</v>
      </c>
      <c r="AY71" s="254">
        <f t="shared" si="55"/>
        <v>0</v>
      </c>
      <c r="AZ71" s="254">
        <f t="shared" si="55"/>
        <v>0</v>
      </c>
      <c r="BA71" s="254">
        <f t="shared" si="55"/>
        <v>0</v>
      </c>
      <c r="BB71" s="254">
        <f t="shared" si="55"/>
        <v>0</v>
      </c>
      <c r="BC71" s="254">
        <f t="shared" si="55"/>
        <v>0</v>
      </c>
      <c r="BD71" s="254">
        <f t="shared" si="55"/>
        <v>0</v>
      </c>
      <c r="BE71" s="254">
        <f t="shared" si="55"/>
        <v>0</v>
      </c>
      <c r="BF71" s="254">
        <f t="shared" si="55"/>
        <v>0</v>
      </c>
      <c r="BG71" s="254">
        <f t="shared" ref="BG71:CK71" si="56">IF(OR(BG$17="",BG$17=0),0,-COST_MISCELLANEOUS_D*BG$33)*ACRES_D</f>
        <v>0</v>
      </c>
      <c r="BH71" s="254">
        <f t="shared" si="56"/>
        <v>0</v>
      </c>
      <c r="BI71" s="254">
        <f t="shared" si="56"/>
        <v>0</v>
      </c>
      <c r="BJ71" s="254">
        <f t="shared" si="56"/>
        <v>0</v>
      </c>
      <c r="BK71" s="254">
        <f t="shared" si="56"/>
        <v>0</v>
      </c>
      <c r="BL71" s="254">
        <f t="shared" si="56"/>
        <v>0</v>
      </c>
      <c r="BM71" s="254">
        <f t="shared" si="56"/>
        <v>0</v>
      </c>
      <c r="BN71" s="254">
        <f t="shared" si="56"/>
        <v>0</v>
      </c>
      <c r="BO71" s="254">
        <f t="shared" si="56"/>
        <v>0</v>
      </c>
      <c r="BP71" s="254">
        <f t="shared" si="56"/>
        <v>0</v>
      </c>
      <c r="BQ71" s="254">
        <f t="shared" si="56"/>
        <v>0</v>
      </c>
      <c r="BR71" s="254">
        <f t="shared" si="56"/>
        <v>0</v>
      </c>
      <c r="BS71" s="254">
        <f t="shared" si="56"/>
        <v>0</v>
      </c>
      <c r="BT71" s="254">
        <f t="shared" si="56"/>
        <v>0</v>
      </c>
      <c r="BU71" s="254">
        <f t="shared" si="56"/>
        <v>0</v>
      </c>
      <c r="BV71" s="254">
        <f t="shared" si="56"/>
        <v>0</v>
      </c>
      <c r="BW71" s="254">
        <f t="shared" si="56"/>
        <v>0</v>
      </c>
      <c r="BX71" s="254">
        <f t="shared" si="56"/>
        <v>0</v>
      </c>
      <c r="BY71" s="254">
        <f t="shared" si="56"/>
        <v>0</v>
      </c>
      <c r="BZ71" s="254">
        <f t="shared" si="56"/>
        <v>0</v>
      </c>
      <c r="CA71" s="254">
        <f t="shared" si="56"/>
        <v>0</v>
      </c>
      <c r="CB71" s="254">
        <f t="shared" si="56"/>
        <v>0</v>
      </c>
      <c r="CC71" s="254">
        <f t="shared" si="56"/>
        <v>0</v>
      </c>
      <c r="CD71" s="254">
        <f t="shared" si="56"/>
        <v>0</v>
      </c>
      <c r="CE71" s="254">
        <f t="shared" si="56"/>
        <v>0</v>
      </c>
      <c r="CF71" s="254">
        <f t="shared" si="56"/>
        <v>0</v>
      </c>
      <c r="CG71" s="254">
        <f t="shared" si="56"/>
        <v>0</v>
      </c>
      <c r="CH71" s="254">
        <f t="shared" si="56"/>
        <v>0</v>
      </c>
      <c r="CI71" s="254">
        <f t="shared" si="56"/>
        <v>0</v>
      </c>
      <c r="CJ71" s="254">
        <f t="shared" si="56"/>
        <v>0</v>
      </c>
      <c r="CK71" s="254">
        <f t="shared" si="56"/>
        <v>0</v>
      </c>
    </row>
    <row r="72" spans="1:89">
      <c r="A72" s="25" t="s">
        <v>216</v>
      </c>
      <c r="Q72" s="7"/>
      <c r="R72" s="68"/>
      <c r="S72" s="68"/>
      <c r="T72" s="88"/>
      <c r="U72" s="26"/>
      <c r="V72" s="38" t="s">
        <v>1</v>
      </c>
      <c r="W72" s="87"/>
      <c r="X72" s="254">
        <f>SUM(AA72:CK72)</f>
        <v>1860072.8462580717</v>
      </c>
      <c r="Z72" s="17"/>
      <c r="AA72" s="254">
        <f t="shared" ref="AA72:BF72" si="57">IF(EST_ENDOWMENT_D="NO",0,-AA$39)</f>
        <v>0</v>
      </c>
      <c r="AB72" s="254">
        <f t="shared" si="57"/>
        <v>0</v>
      </c>
      <c r="AC72" s="254">
        <f t="shared" si="57"/>
        <v>0</v>
      </c>
      <c r="AD72" s="254">
        <f t="shared" si="57"/>
        <v>0</v>
      </c>
      <c r="AE72" s="254">
        <f t="shared" si="57"/>
        <v>0</v>
      </c>
      <c r="AF72" s="254">
        <f t="shared" si="57"/>
        <v>0</v>
      </c>
      <c r="AG72" s="254">
        <f t="shared" si="57"/>
        <v>0</v>
      </c>
      <c r="AH72" s="254">
        <f t="shared" si="57"/>
        <v>99863.227785940035</v>
      </c>
      <c r="AI72" s="254">
        <f t="shared" si="57"/>
        <v>102879.09726507541</v>
      </c>
      <c r="AJ72" s="254">
        <f t="shared" si="57"/>
        <v>105986.04600248071</v>
      </c>
      <c r="AK72" s="254">
        <f t="shared" si="57"/>
        <v>109186.82459175563</v>
      </c>
      <c r="AL72" s="254">
        <f t="shared" si="57"/>
        <v>112484.26669442664</v>
      </c>
      <c r="AM72" s="254">
        <f t="shared" si="57"/>
        <v>115881.29154859832</v>
      </c>
      <c r="AN72" s="254">
        <f t="shared" si="57"/>
        <v>119380.90655336599</v>
      </c>
      <c r="AO72" s="254">
        <f t="shared" si="57"/>
        <v>122986.20993127766</v>
      </c>
      <c r="AP72" s="254">
        <f t="shared" si="57"/>
        <v>126700.39347120223</v>
      </c>
      <c r="AQ72" s="254">
        <f t="shared" si="57"/>
        <v>130526.74535403252</v>
      </c>
      <c r="AR72" s="254">
        <f t="shared" si="57"/>
        <v>134468.65306372434</v>
      </c>
      <c r="AS72" s="254">
        <f t="shared" si="57"/>
        <v>138529.60638624878</v>
      </c>
      <c r="AT72" s="254">
        <f t="shared" si="57"/>
        <v>142713.2004991135</v>
      </c>
      <c r="AU72" s="254">
        <f t="shared" si="57"/>
        <v>147023.13915418671</v>
      </c>
      <c r="AV72" s="254">
        <f t="shared" si="57"/>
        <v>151463.23795664331</v>
      </c>
      <c r="AW72" s="254">
        <f t="shared" si="57"/>
        <v>0</v>
      </c>
      <c r="AX72" s="254">
        <f t="shared" si="57"/>
        <v>0</v>
      </c>
      <c r="AY72" s="254">
        <f t="shared" si="57"/>
        <v>0</v>
      </c>
      <c r="AZ72" s="254">
        <f t="shared" si="57"/>
        <v>0</v>
      </c>
      <c r="BA72" s="254">
        <f t="shared" si="57"/>
        <v>0</v>
      </c>
      <c r="BB72" s="254">
        <f t="shared" si="57"/>
        <v>0</v>
      </c>
      <c r="BC72" s="254">
        <f t="shared" si="57"/>
        <v>0</v>
      </c>
      <c r="BD72" s="254">
        <f t="shared" si="57"/>
        <v>0</v>
      </c>
      <c r="BE72" s="254">
        <f t="shared" si="57"/>
        <v>0</v>
      </c>
      <c r="BF72" s="254">
        <f t="shared" si="57"/>
        <v>0</v>
      </c>
      <c r="BG72" s="254">
        <f t="shared" ref="BG72:CK72" si="58">IF(EST_ENDOWMENT_D="NO",0,-BG$39)</f>
        <v>0</v>
      </c>
      <c r="BH72" s="254">
        <f t="shared" si="58"/>
        <v>0</v>
      </c>
      <c r="BI72" s="254">
        <f t="shared" si="58"/>
        <v>0</v>
      </c>
      <c r="BJ72" s="254">
        <f t="shared" si="58"/>
        <v>0</v>
      </c>
      <c r="BK72" s="254">
        <f t="shared" si="58"/>
        <v>0</v>
      </c>
      <c r="BL72" s="254">
        <f t="shared" si="58"/>
        <v>0</v>
      </c>
      <c r="BM72" s="254">
        <f t="shared" si="58"/>
        <v>0</v>
      </c>
      <c r="BN72" s="254">
        <f t="shared" si="58"/>
        <v>0</v>
      </c>
      <c r="BO72" s="254">
        <f t="shared" si="58"/>
        <v>0</v>
      </c>
      <c r="BP72" s="254">
        <f t="shared" si="58"/>
        <v>0</v>
      </c>
      <c r="BQ72" s="254">
        <f t="shared" si="58"/>
        <v>0</v>
      </c>
      <c r="BR72" s="254">
        <f t="shared" si="58"/>
        <v>0</v>
      </c>
      <c r="BS72" s="254">
        <f t="shared" si="58"/>
        <v>0</v>
      </c>
      <c r="BT72" s="254">
        <f t="shared" si="58"/>
        <v>0</v>
      </c>
      <c r="BU72" s="254">
        <f t="shared" si="58"/>
        <v>0</v>
      </c>
      <c r="BV72" s="254">
        <f t="shared" si="58"/>
        <v>0</v>
      </c>
      <c r="BW72" s="254">
        <f t="shared" si="58"/>
        <v>0</v>
      </c>
      <c r="BX72" s="254">
        <f t="shared" si="58"/>
        <v>0</v>
      </c>
      <c r="BY72" s="254">
        <f t="shared" si="58"/>
        <v>0</v>
      </c>
      <c r="BZ72" s="254">
        <f t="shared" si="58"/>
        <v>0</v>
      </c>
      <c r="CA72" s="254">
        <f t="shared" si="58"/>
        <v>0</v>
      </c>
      <c r="CB72" s="254">
        <f t="shared" si="58"/>
        <v>0</v>
      </c>
      <c r="CC72" s="254">
        <f t="shared" si="58"/>
        <v>0</v>
      </c>
      <c r="CD72" s="254">
        <f t="shared" si="58"/>
        <v>0</v>
      </c>
      <c r="CE72" s="254">
        <f t="shared" si="58"/>
        <v>0</v>
      </c>
      <c r="CF72" s="254">
        <f t="shared" si="58"/>
        <v>0</v>
      </c>
      <c r="CG72" s="254">
        <f t="shared" si="58"/>
        <v>0</v>
      </c>
      <c r="CH72" s="254">
        <f t="shared" si="58"/>
        <v>0</v>
      </c>
      <c r="CI72" s="254">
        <f t="shared" si="58"/>
        <v>0</v>
      </c>
      <c r="CJ72" s="254">
        <f t="shared" si="58"/>
        <v>0</v>
      </c>
      <c r="CK72" s="254">
        <f t="shared" si="58"/>
        <v>0</v>
      </c>
    </row>
    <row r="73" spans="1:89" ht="5.25" customHeight="1">
      <c r="Q73" s="7"/>
      <c r="R73" s="68"/>
      <c r="S73" s="68"/>
      <c r="T73" s="88">
        <v>26</v>
      </c>
      <c r="V73" s="38"/>
      <c r="W73" s="33"/>
      <c r="X73" s="60"/>
      <c r="Z73" s="14"/>
    </row>
    <row r="74" spans="1:89">
      <c r="A74" s="90" t="s">
        <v>120</v>
      </c>
      <c r="Q74" s="7"/>
      <c r="R74" s="68"/>
      <c r="S74" s="68"/>
      <c r="T74" s="88">
        <v>41</v>
      </c>
      <c r="V74" s="13" t="s">
        <v>1</v>
      </c>
      <c r="W74" s="33"/>
      <c r="X74" s="254">
        <f>SUM(AA74:CK74)</f>
        <v>-2500000.0001828801</v>
      </c>
      <c r="Z74" s="14"/>
      <c r="AA74" s="254">
        <f t="shared" ref="AA74:BF74" si="59">IF(OR(AA$16="",AA$16=0),0,-COST_MGMTFEES_D*(PROJECTVALUE_D))</f>
        <v>0</v>
      </c>
      <c r="AB74" s="254">
        <f t="shared" si="59"/>
        <v>0</v>
      </c>
      <c r="AC74" s="254">
        <f t="shared" si="59"/>
        <v>-500000.00003657606</v>
      </c>
      <c r="AD74" s="254">
        <f t="shared" si="59"/>
        <v>-500000.00003657606</v>
      </c>
      <c r="AE74" s="254">
        <f t="shared" si="59"/>
        <v>-500000.00003657606</v>
      </c>
      <c r="AF74" s="254">
        <f t="shared" si="59"/>
        <v>-500000.00003657606</v>
      </c>
      <c r="AG74" s="254">
        <f t="shared" si="59"/>
        <v>-500000.00003657606</v>
      </c>
      <c r="AH74" s="254">
        <f t="shared" si="59"/>
        <v>0</v>
      </c>
      <c r="AI74" s="254">
        <f t="shared" si="59"/>
        <v>0</v>
      </c>
      <c r="AJ74" s="254">
        <f t="shared" si="59"/>
        <v>0</v>
      </c>
      <c r="AK74" s="254">
        <f t="shared" si="59"/>
        <v>0</v>
      </c>
      <c r="AL74" s="254">
        <f t="shared" si="59"/>
        <v>0</v>
      </c>
      <c r="AM74" s="254">
        <f t="shared" si="59"/>
        <v>0</v>
      </c>
      <c r="AN74" s="254">
        <f t="shared" si="59"/>
        <v>0</v>
      </c>
      <c r="AO74" s="254">
        <f t="shared" si="59"/>
        <v>0</v>
      </c>
      <c r="AP74" s="254">
        <f t="shared" si="59"/>
        <v>0</v>
      </c>
      <c r="AQ74" s="254">
        <f t="shared" si="59"/>
        <v>0</v>
      </c>
      <c r="AR74" s="254">
        <f t="shared" si="59"/>
        <v>0</v>
      </c>
      <c r="AS74" s="254">
        <f t="shared" si="59"/>
        <v>0</v>
      </c>
      <c r="AT74" s="254">
        <f t="shared" si="59"/>
        <v>0</v>
      </c>
      <c r="AU74" s="254">
        <f t="shared" si="59"/>
        <v>0</v>
      </c>
      <c r="AV74" s="254">
        <f t="shared" si="59"/>
        <v>0</v>
      </c>
      <c r="AW74" s="254">
        <f t="shared" si="59"/>
        <v>0</v>
      </c>
      <c r="AX74" s="254">
        <f t="shared" si="59"/>
        <v>0</v>
      </c>
      <c r="AY74" s="254">
        <f t="shared" si="59"/>
        <v>0</v>
      </c>
      <c r="AZ74" s="254">
        <f t="shared" si="59"/>
        <v>0</v>
      </c>
      <c r="BA74" s="254">
        <f t="shared" si="59"/>
        <v>0</v>
      </c>
      <c r="BB74" s="254">
        <f t="shared" si="59"/>
        <v>0</v>
      </c>
      <c r="BC74" s="254">
        <f t="shared" si="59"/>
        <v>0</v>
      </c>
      <c r="BD74" s="254">
        <f t="shared" si="59"/>
        <v>0</v>
      </c>
      <c r="BE74" s="254">
        <f t="shared" si="59"/>
        <v>0</v>
      </c>
      <c r="BF74" s="254">
        <f t="shared" si="59"/>
        <v>0</v>
      </c>
      <c r="BG74" s="254">
        <f t="shared" ref="BG74:CK74" si="60">IF(OR(BG$16="",BG$16=0),0,-COST_MGMTFEES_D*(PROJECTVALUE_D))</f>
        <v>0</v>
      </c>
      <c r="BH74" s="254">
        <f t="shared" si="60"/>
        <v>0</v>
      </c>
      <c r="BI74" s="254">
        <f t="shared" si="60"/>
        <v>0</v>
      </c>
      <c r="BJ74" s="254">
        <f t="shared" si="60"/>
        <v>0</v>
      </c>
      <c r="BK74" s="254">
        <f t="shared" si="60"/>
        <v>0</v>
      </c>
      <c r="BL74" s="254">
        <f t="shared" si="60"/>
        <v>0</v>
      </c>
      <c r="BM74" s="254">
        <f t="shared" si="60"/>
        <v>0</v>
      </c>
      <c r="BN74" s="254">
        <f t="shared" si="60"/>
        <v>0</v>
      </c>
      <c r="BO74" s="254">
        <f t="shared" si="60"/>
        <v>0</v>
      </c>
      <c r="BP74" s="254">
        <f t="shared" si="60"/>
        <v>0</v>
      </c>
      <c r="BQ74" s="254">
        <f t="shared" si="60"/>
        <v>0</v>
      </c>
      <c r="BR74" s="254">
        <f t="shared" si="60"/>
        <v>0</v>
      </c>
      <c r="BS74" s="254">
        <f t="shared" si="60"/>
        <v>0</v>
      </c>
      <c r="BT74" s="254">
        <f t="shared" si="60"/>
        <v>0</v>
      </c>
      <c r="BU74" s="254">
        <f t="shared" si="60"/>
        <v>0</v>
      </c>
      <c r="BV74" s="254">
        <f t="shared" si="60"/>
        <v>0</v>
      </c>
      <c r="BW74" s="254">
        <f t="shared" si="60"/>
        <v>0</v>
      </c>
      <c r="BX74" s="254">
        <f t="shared" si="60"/>
        <v>0</v>
      </c>
      <c r="BY74" s="254">
        <f t="shared" si="60"/>
        <v>0</v>
      </c>
      <c r="BZ74" s="254">
        <f t="shared" si="60"/>
        <v>0</v>
      </c>
      <c r="CA74" s="254">
        <f t="shared" si="60"/>
        <v>0</v>
      </c>
      <c r="CB74" s="254">
        <f t="shared" si="60"/>
        <v>0</v>
      </c>
      <c r="CC74" s="254">
        <f t="shared" si="60"/>
        <v>0</v>
      </c>
      <c r="CD74" s="254">
        <f t="shared" si="60"/>
        <v>0</v>
      </c>
      <c r="CE74" s="254">
        <f t="shared" si="60"/>
        <v>0</v>
      </c>
      <c r="CF74" s="254">
        <f t="shared" si="60"/>
        <v>0</v>
      </c>
      <c r="CG74" s="254">
        <f t="shared" si="60"/>
        <v>0</v>
      </c>
      <c r="CH74" s="254">
        <f t="shared" si="60"/>
        <v>0</v>
      </c>
      <c r="CI74" s="254">
        <f t="shared" si="60"/>
        <v>0</v>
      </c>
      <c r="CJ74" s="254">
        <f t="shared" si="60"/>
        <v>0</v>
      </c>
      <c r="CK74" s="254">
        <f t="shared" si="60"/>
        <v>0</v>
      </c>
    </row>
    <row r="75" spans="1:89" ht="5.25" customHeight="1">
      <c r="Q75" s="7"/>
      <c r="R75" s="68"/>
      <c r="S75" s="68"/>
      <c r="T75" s="88">
        <v>26</v>
      </c>
      <c r="V75" s="38"/>
      <c r="W75" s="33"/>
      <c r="X75" s="60"/>
      <c r="Z75" s="14"/>
    </row>
    <row r="76" spans="1:89">
      <c r="A76" s="12" t="s">
        <v>67</v>
      </c>
      <c r="Q76" s="7"/>
      <c r="R76" s="68"/>
      <c r="S76" s="68"/>
      <c r="T76" s="88">
        <v>43</v>
      </c>
      <c r="V76" s="108" t="s">
        <v>1</v>
      </c>
      <c r="W76" s="33"/>
      <c r="X76" s="255">
        <f>SUM(AA76:CK76)</f>
        <v>-12947083.293802569</v>
      </c>
      <c r="Z76" s="14"/>
      <c r="AA76" s="255">
        <f t="shared" ref="AA76:BF76" si="61">SUM(AA63:AA74)</f>
        <v>0</v>
      </c>
      <c r="AB76" s="255">
        <f t="shared" si="61"/>
        <v>-9990000.0007315204</v>
      </c>
      <c r="AC76" s="255">
        <f t="shared" si="61"/>
        <v>-586059.31237729336</v>
      </c>
      <c r="AD76" s="255">
        <f t="shared" si="61"/>
        <v>-588658.30360998306</v>
      </c>
      <c r="AE76" s="255">
        <f t="shared" si="61"/>
        <v>-591335.78437789995</v>
      </c>
      <c r="AF76" s="255">
        <f t="shared" si="61"/>
        <v>-594094.12506500795</v>
      </c>
      <c r="AG76" s="255">
        <f t="shared" si="61"/>
        <v>-596935.76764086657</v>
      </c>
      <c r="AH76" s="255">
        <f t="shared" si="61"/>
        <v>0</v>
      </c>
      <c r="AI76" s="255">
        <f t="shared" si="61"/>
        <v>0</v>
      </c>
      <c r="AJ76" s="255">
        <f t="shared" si="61"/>
        <v>0</v>
      </c>
      <c r="AK76" s="255">
        <f t="shared" si="61"/>
        <v>0</v>
      </c>
      <c r="AL76" s="255">
        <f t="shared" si="61"/>
        <v>0</v>
      </c>
      <c r="AM76" s="255">
        <f t="shared" si="61"/>
        <v>0</v>
      </c>
      <c r="AN76" s="255">
        <f t="shared" si="61"/>
        <v>0</v>
      </c>
      <c r="AO76" s="255">
        <f t="shared" si="61"/>
        <v>0</v>
      </c>
      <c r="AP76" s="255">
        <f t="shared" si="61"/>
        <v>0</v>
      </c>
      <c r="AQ76" s="255">
        <f t="shared" si="61"/>
        <v>0</v>
      </c>
      <c r="AR76" s="255">
        <f t="shared" si="61"/>
        <v>0</v>
      </c>
      <c r="AS76" s="255">
        <f t="shared" si="61"/>
        <v>0</v>
      </c>
      <c r="AT76" s="255">
        <f t="shared" si="61"/>
        <v>0</v>
      </c>
      <c r="AU76" s="255">
        <f t="shared" si="61"/>
        <v>0</v>
      </c>
      <c r="AV76" s="255">
        <f t="shared" si="61"/>
        <v>1.4551915228366852E-10</v>
      </c>
      <c r="AW76" s="255">
        <f t="shared" si="61"/>
        <v>0</v>
      </c>
      <c r="AX76" s="255">
        <f t="shared" si="61"/>
        <v>0</v>
      </c>
      <c r="AY76" s="255">
        <f t="shared" si="61"/>
        <v>0</v>
      </c>
      <c r="AZ76" s="255">
        <f t="shared" si="61"/>
        <v>0</v>
      </c>
      <c r="BA76" s="255">
        <f t="shared" si="61"/>
        <v>0</v>
      </c>
      <c r="BB76" s="255">
        <f t="shared" si="61"/>
        <v>0</v>
      </c>
      <c r="BC76" s="255">
        <f t="shared" si="61"/>
        <v>0</v>
      </c>
      <c r="BD76" s="255">
        <f t="shared" si="61"/>
        <v>0</v>
      </c>
      <c r="BE76" s="255">
        <f t="shared" si="61"/>
        <v>0</v>
      </c>
      <c r="BF76" s="255">
        <f t="shared" si="61"/>
        <v>0</v>
      </c>
      <c r="BG76" s="255">
        <f t="shared" ref="BG76:CK76" si="62">SUM(BG63:BG74)</f>
        <v>0</v>
      </c>
      <c r="BH76" s="255">
        <f t="shared" si="62"/>
        <v>0</v>
      </c>
      <c r="BI76" s="255">
        <f t="shared" si="62"/>
        <v>0</v>
      </c>
      <c r="BJ76" s="255">
        <f t="shared" si="62"/>
        <v>0</v>
      </c>
      <c r="BK76" s="255">
        <f t="shared" si="62"/>
        <v>0</v>
      </c>
      <c r="BL76" s="255">
        <f t="shared" si="62"/>
        <v>0</v>
      </c>
      <c r="BM76" s="255">
        <f t="shared" si="62"/>
        <v>0</v>
      </c>
      <c r="BN76" s="255">
        <f t="shared" si="62"/>
        <v>0</v>
      </c>
      <c r="BO76" s="255">
        <f t="shared" si="62"/>
        <v>0</v>
      </c>
      <c r="BP76" s="255">
        <f t="shared" si="62"/>
        <v>0</v>
      </c>
      <c r="BQ76" s="255">
        <f t="shared" si="62"/>
        <v>0</v>
      </c>
      <c r="BR76" s="255">
        <f t="shared" si="62"/>
        <v>0</v>
      </c>
      <c r="BS76" s="255">
        <f t="shared" si="62"/>
        <v>0</v>
      </c>
      <c r="BT76" s="255">
        <f t="shared" si="62"/>
        <v>0</v>
      </c>
      <c r="BU76" s="255">
        <f t="shared" si="62"/>
        <v>0</v>
      </c>
      <c r="BV76" s="255">
        <f t="shared" si="62"/>
        <v>0</v>
      </c>
      <c r="BW76" s="255">
        <f t="shared" si="62"/>
        <v>0</v>
      </c>
      <c r="BX76" s="255">
        <f t="shared" si="62"/>
        <v>0</v>
      </c>
      <c r="BY76" s="255">
        <f t="shared" si="62"/>
        <v>0</v>
      </c>
      <c r="BZ76" s="255">
        <f t="shared" si="62"/>
        <v>0</v>
      </c>
      <c r="CA76" s="255">
        <f t="shared" si="62"/>
        <v>0</v>
      </c>
      <c r="CB76" s="255">
        <f t="shared" si="62"/>
        <v>0</v>
      </c>
      <c r="CC76" s="255">
        <f t="shared" si="62"/>
        <v>0</v>
      </c>
      <c r="CD76" s="255">
        <f t="shared" si="62"/>
        <v>0</v>
      </c>
      <c r="CE76" s="255">
        <f t="shared" si="62"/>
        <v>0</v>
      </c>
      <c r="CF76" s="255">
        <f t="shared" si="62"/>
        <v>0</v>
      </c>
      <c r="CG76" s="255">
        <f t="shared" si="62"/>
        <v>0</v>
      </c>
      <c r="CH76" s="255">
        <f t="shared" si="62"/>
        <v>0</v>
      </c>
      <c r="CI76" s="255">
        <f t="shared" si="62"/>
        <v>0</v>
      </c>
      <c r="CJ76" s="255">
        <f t="shared" si="62"/>
        <v>0</v>
      </c>
      <c r="CK76" s="255">
        <f t="shared" si="62"/>
        <v>0</v>
      </c>
    </row>
    <row r="77" spans="1:89" ht="5.25" customHeight="1">
      <c r="Q77" s="7"/>
      <c r="R77" s="68"/>
      <c r="S77" s="68"/>
      <c r="T77" s="88">
        <v>26</v>
      </c>
      <c r="V77" s="38"/>
      <c r="W77" s="33"/>
      <c r="X77" s="60"/>
      <c r="Z77" s="14"/>
    </row>
    <row r="78" spans="1:89">
      <c r="A78" s="260" t="s">
        <v>83</v>
      </c>
      <c r="Q78" s="7"/>
      <c r="R78" s="68"/>
      <c r="S78" s="68"/>
      <c r="T78" s="88"/>
      <c r="V78" s="108" t="s">
        <v>1</v>
      </c>
      <c r="W78" s="33"/>
      <c r="X78" s="255">
        <f>SUM(AA78:CK78)</f>
        <v>3247549.1570124193</v>
      </c>
      <c r="Y78" s="36"/>
      <c r="Z78" s="16"/>
      <c r="AA78" s="255">
        <f t="shared" ref="AA78:BF78" si="63">AA59+AA76</f>
        <v>0</v>
      </c>
      <c r="AB78" s="255">
        <f t="shared" si="63"/>
        <v>-9990000.0007315204</v>
      </c>
      <c r="AC78" s="255">
        <f t="shared" si="63"/>
        <v>2525875.2524810592</v>
      </c>
      <c r="AD78" s="255">
        <f t="shared" si="63"/>
        <v>2585514.9525455367</v>
      </c>
      <c r="AE78" s="255">
        <f t="shared" si="63"/>
        <v>2646320.9369007307</v>
      </c>
      <c r="AF78" s="255">
        <f t="shared" si="63"/>
        <v>2708315.7306391951</v>
      </c>
      <c r="AG78" s="255">
        <f t="shared" si="63"/>
        <v>2771522.285177418</v>
      </c>
      <c r="AH78" s="255">
        <f t="shared" si="63"/>
        <v>0</v>
      </c>
      <c r="AI78" s="255">
        <f t="shared" si="63"/>
        <v>0</v>
      </c>
      <c r="AJ78" s="255">
        <f t="shared" si="63"/>
        <v>0</v>
      </c>
      <c r="AK78" s="255">
        <f t="shared" si="63"/>
        <v>0</v>
      </c>
      <c r="AL78" s="255">
        <f t="shared" si="63"/>
        <v>0</v>
      </c>
      <c r="AM78" s="255">
        <f t="shared" si="63"/>
        <v>0</v>
      </c>
      <c r="AN78" s="255">
        <f t="shared" si="63"/>
        <v>0</v>
      </c>
      <c r="AO78" s="255">
        <f t="shared" si="63"/>
        <v>0</v>
      </c>
      <c r="AP78" s="255">
        <f t="shared" si="63"/>
        <v>0</v>
      </c>
      <c r="AQ78" s="255">
        <f t="shared" si="63"/>
        <v>0</v>
      </c>
      <c r="AR78" s="255">
        <f t="shared" si="63"/>
        <v>0</v>
      </c>
      <c r="AS78" s="255">
        <f t="shared" si="63"/>
        <v>0</v>
      </c>
      <c r="AT78" s="255">
        <f t="shared" si="63"/>
        <v>0</v>
      </c>
      <c r="AU78" s="255">
        <f t="shared" si="63"/>
        <v>0</v>
      </c>
      <c r="AV78" s="255">
        <f t="shared" si="63"/>
        <v>1.4551915228366852E-10</v>
      </c>
      <c r="AW78" s="255">
        <f t="shared" si="63"/>
        <v>0</v>
      </c>
      <c r="AX78" s="255">
        <f t="shared" si="63"/>
        <v>0</v>
      </c>
      <c r="AY78" s="255">
        <f t="shared" si="63"/>
        <v>0</v>
      </c>
      <c r="AZ78" s="255">
        <f t="shared" si="63"/>
        <v>0</v>
      </c>
      <c r="BA78" s="255">
        <f t="shared" si="63"/>
        <v>0</v>
      </c>
      <c r="BB78" s="255">
        <f t="shared" si="63"/>
        <v>0</v>
      </c>
      <c r="BC78" s="255">
        <f t="shared" si="63"/>
        <v>0</v>
      </c>
      <c r="BD78" s="255">
        <f t="shared" si="63"/>
        <v>0</v>
      </c>
      <c r="BE78" s="255">
        <f t="shared" si="63"/>
        <v>0</v>
      </c>
      <c r="BF78" s="255">
        <f t="shared" si="63"/>
        <v>0</v>
      </c>
      <c r="BG78" s="255">
        <f t="shared" ref="BG78:CK78" si="64">BG59+BG76</f>
        <v>0</v>
      </c>
      <c r="BH78" s="255">
        <f t="shared" si="64"/>
        <v>0</v>
      </c>
      <c r="BI78" s="255">
        <f t="shared" si="64"/>
        <v>0</v>
      </c>
      <c r="BJ78" s="255">
        <f t="shared" si="64"/>
        <v>0</v>
      </c>
      <c r="BK78" s="255">
        <f t="shared" si="64"/>
        <v>0</v>
      </c>
      <c r="BL78" s="255">
        <f t="shared" si="64"/>
        <v>0</v>
      </c>
      <c r="BM78" s="255">
        <f t="shared" si="64"/>
        <v>0</v>
      </c>
      <c r="BN78" s="255">
        <f t="shared" si="64"/>
        <v>0</v>
      </c>
      <c r="BO78" s="255">
        <f t="shared" si="64"/>
        <v>0</v>
      </c>
      <c r="BP78" s="255">
        <f t="shared" si="64"/>
        <v>0</v>
      </c>
      <c r="BQ78" s="255">
        <f t="shared" si="64"/>
        <v>0</v>
      </c>
      <c r="BR78" s="255">
        <f t="shared" si="64"/>
        <v>0</v>
      </c>
      <c r="BS78" s="255">
        <f t="shared" si="64"/>
        <v>0</v>
      </c>
      <c r="BT78" s="255">
        <f t="shared" si="64"/>
        <v>0</v>
      </c>
      <c r="BU78" s="255">
        <f t="shared" si="64"/>
        <v>0</v>
      </c>
      <c r="BV78" s="255">
        <f t="shared" si="64"/>
        <v>0</v>
      </c>
      <c r="BW78" s="255">
        <f t="shared" si="64"/>
        <v>0</v>
      </c>
      <c r="BX78" s="255">
        <f t="shared" si="64"/>
        <v>0</v>
      </c>
      <c r="BY78" s="255">
        <f t="shared" si="64"/>
        <v>0</v>
      </c>
      <c r="BZ78" s="255">
        <f t="shared" si="64"/>
        <v>0</v>
      </c>
      <c r="CA78" s="255">
        <f t="shared" si="64"/>
        <v>0</v>
      </c>
      <c r="CB78" s="255">
        <f t="shared" si="64"/>
        <v>0</v>
      </c>
      <c r="CC78" s="255">
        <f t="shared" si="64"/>
        <v>0</v>
      </c>
      <c r="CD78" s="255">
        <f t="shared" si="64"/>
        <v>0</v>
      </c>
      <c r="CE78" s="255">
        <f t="shared" si="64"/>
        <v>0</v>
      </c>
      <c r="CF78" s="255">
        <f t="shared" si="64"/>
        <v>0</v>
      </c>
      <c r="CG78" s="255">
        <f t="shared" si="64"/>
        <v>0</v>
      </c>
      <c r="CH78" s="255">
        <f t="shared" si="64"/>
        <v>0</v>
      </c>
      <c r="CI78" s="255">
        <f t="shared" si="64"/>
        <v>0</v>
      </c>
      <c r="CJ78" s="255">
        <f t="shared" si="64"/>
        <v>0</v>
      </c>
      <c r="CK78" s="255">
        <f t="shared" si="64"/>
        <v>0</v>
      </c>
    </row>
    <row r="79" spans="1:89" ht="5.25" customHeight="1">
      <c r="Q79" s="7"/>
      <c r="R79" s="68"/>
      <c r="S79" s="68"/>
      <c r="T79" s="88">
        <v>26</v>
      </c>
      <c r="V79" s="38"/>
      <c r="W79" s="33"/>
      <c r="X79" s="60"/>
      <c r="Z79" s="14"/>
    </row>
    <row r="80" spans="1:89">
      <c r="A80" s="5" t="s">
        <v>53</v>
      </c>
      <c r="Q80" s="7"/>
      <c r="R80" s="68"/>
      <c r="S80" s="68"/>
      <c r="T80" s="88"/>
      <c r="V80" s="13"/>
      <c r="X80" s="22"/>
      <c r="Y80" s="36"/>
      <c r="Z80" s="16"/>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89">
      <c r="A81" s="12" t="s">
        <v>81</v>
      </c>
      <c r="Q81" s="7"/>
      <c r="R81" s="68"/>
      <c r="S81" s="68"/>
      <c r="T81" s="88"/>
      <c r="V81" s="13"/>
      <c r="X81" s="22"/>
      <c r="Y81" s="36"/>
      <c r="Z81" s="16"/>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89">
      <c r="A82" s="25" t="s">
        <v>86</v>
      </c>
      <c r="Q82" s="7"/>
      <c r="R82" s="68"/>
      <c r="S82" s="68"/>
      <c r="T82" s="88"/>
      <c r="V82" s="38" t="s">
        <v>1</v>
      </c>
      <c r="W82" s="33"/>
      <c r="X82" s="254">
        <f>SUM(AA82:CK82)</f>
        <v>7500000.0005486403</v>
      </c>
      <c r="Y82" s="36"/>
      <c r="Z82" s="16"/>
      <c r="AA82" s="254">
        <f t="shared" ref="AA82:BF82" si="65">IF(AA$16=0,FINANCINGA_D_PRINCIPAL,0)</f>
        <v>0</v>
      </c>
      <c r="AB82" s="254">
        <f t="shared" si="65"/>
        <v>7500000.0005486403</v>
      </c>
      <c r="AC82" s="254">
        <f t="shared" si="65"/>
        <v>0</v>
      </c>
      <c r="AD82" s="254">
        <f t="shared" si="65"/>
        <v>0</v>
      </c>
      <c r="AE82" s="254">
        <f t="shared" si="65"/>
        <v>0</v>
      </c>
      <c r="AF82" s="254">
        <f t="shared" si="65"/>
        <v>0</v>
      </c>
      <c r="AG82" s="254">
        <f t="shared" si="65"/>
        <v>0</v>
      </c>
      <c r="AH82" s="254">
        <f t="shared" si="65"/>
        <v>0</v>
      </c>
      <c r="AI82" s="254">
        <f t="shared" si="65"/>
        <v>0</v>
      </c>
      <c r="AJ82" s="254">
        <f t="shared" si="65"/>
        <v>0</v>
      </c>
      <c r="AK82" s="254">
        <f t="shared" si="65"/>
        <v>0</v>
      </c>
      <c r="AL82" s="254">
        <f t="shared" si="65"/>
        <v>0</v>
      </c>
      <c r="AM82" s="254">
        <f t="shared" si="65"/>
        <v>0</v>
      </c>
      <c r="AN82" s="254">
        <f t="shared" si="65"/>
        <v>0</v>
      </c>
      <c r="AO82" s="254">
        <f t="shared" si="65"/>
        <v>0</v>
      </c>
      <c r="AP82" s="254">
        <f t="shared" si="65"/>
        <v>0</v>
      </c>
      <c r="AQ82" s="254">
        <f t="shared" si="65"/>
        <v>0</v>
      </c>
      <c r="AR82" s="254">
        <f t="shared" si="65"/>
        <v>0</v>
      </c>
      <c r="AS82" s="254">
        <f t="shared" si="65"/>
        <v>0</v>
      </c>
      <c r="AT82" s="254">
        <f t="shared" si="65"/>
        <v>0</v>
      </c>
      <c r="AU82" s="254">
        <f t="shared" si="65"/>
        <v>0</v>
      </c>
      <c r="AV82" s="254">
        <f t="shared" si="65"/>
        <v>0</v>
      </c>
      <c r="AW82" s="254">
        <f t="shared" si="65"/>
        <v>0</v>
      </c>
      <c r="AX82" s="254">
        <f t="shared" si="65"/>
        <v>0</v>
      </c>
      <c r="AY82" s="254">
        <f t="shared" si="65"/>
        <v>0</v>
      </c>
      <c r="AZ82" s="254">
        <f t="shared" si="65"/>
        <v>0</v>
      </c>
      <c r="BA82" s="254">
        <f t="shared" si="65"/>
        <v>0</v>
      </c>
      <c r="BB82" s="254">
        <f t="shared" si="65"/>
        <v>0</v>
      </c>
      <c r="BC82" s="254">
        <f t="shared" si="65"/>
        <v>0</v>
      </c>
      <c r="BD82" s="254">
        <f t="shared" si="65"/>
        <v>0</v>
      </c>
      <c r="BE82" s="254">
        <f t="shared" si="65"/>
        <v>0</v>
      </c>
      <c r="BF82" s="254">
        <f t="shared" si="65"/>
        <v>0</v>
      </c>
      <c r="BG82" s="254">
        <f t="shared" ref="BG82:CK82" si="66">IF(BG$16=0,FINANCINGA_D_PRINCIPAL,0)</f>
        <v>0</v>
      </c>
      <c r="BH82" s="254">
        <f t="shared" si="66"/>
        <v>0</v>
      </c>
      <c r="BI82" s="254">
        <f t="shared" si="66"/>
        <v>0</v>
      </c>
      <c r="BJ82" s="254">
        <f t="shared" si="66"/>
        <v>0</v>
      </c>
      <c r="BK82" s="254">
        <f t="shared" si="66"/>
        <v>0</v>
      </c>
      <c r="BL82" s="254">
        <f t="shared" si="66"/>
        <v>0</v>
      </c>
      <c r="BM82" s="254">
        <f t="shared" si="66"/>
        <v>0</v>
      </c>
      <c r="BN82" s="254">
        <f t="shared" si="66"/>
        <v>0</v>
      </c>
      <c r="BO82" s="254">
        <f t="shared" si="66"/>
        <v>0</v>
      </c>
      <c r="BP82" s="254">
        <f t="shared" si="66"/>
        <v>0</v>
      </c>
      <c r="BQ82" s="254">
        <f t="shared" si="66"/>
        <v>0</v>
      </c>
      <c r="BR82" s="254">
        <f t="shared" si="66"/>
        <v>0</v>
      </c>
      <c r="BS82" s="254">
        <f t="shared" si="66"/>
        <v>0</v>
      </c>
      <c r="BT82" s="254">
        <f t="shared" si="66"/>
        <v>0</v>
      </c>
      <c r="BU82" s="254">
        <f t="shared" si="66"/>
        <v>0</v>
      </c>
      <c r="BV82" s="254">
        <f t="shared" si="66"/>
        <v>0</v>
      </c>
      <c r="BW82" s="254">
        <f t="shared" si="66"/>
        <v>0</v>
      </c>
      <c r="BX82" s="254">
        <f t="shared" si="66"/>
        <v>0</v>
      </c>
      <c r="BY82" s="254">
        <f t="shared" si="66"/>
        <v>0</v>
      </c>
      <c r="BZ82" s="254">
        <f t="shared" si="66"/>
        <v>0</v>
      </c>
      <c r="CA82" s="254">
        <f t="shared" si="66"/>
        <v>0</v>
      </c>
      <c r="CB82" s="254">
        <f t="shared" si="66"/>
        <v>0</v>
      </c>
      <c r="CC82" s="254">
        <f t="shared" si="66"/>
        <v>0</v>
      </c>
      <c r="CD82" s="254">
        <f t="shared" si="66"/>
        <v>0</v>
      </c>
      <c r="CE82" s="254">
        <f t="shared" si="66"/>
        <v>0</v>
      </c>
      <c r="CF82" s="254">
        <f t="shared" si="66"/>
        <v>0</v>
      </c>
      <c r="CG82" s="254">
        <f t="shared" si="66"/>
        <v>0</v>
      </c>
      <c r="CH82" s="254">
        <f t="shared" si="66"/>
        <v>0</v>
      </c>
      <c r="CI82" s="254">
        <f t="shared" si="66"/>
        <v>0</v>
      </c>
      <c r="CJ82" s="254">
        <f t="shared" si="66"/>
        <v>0</v>
      </c>
      <c r="CK82" s="254">
        <f t="shared" si="66"/>
        <v>0</v>
      </c>
    </row>
    <row r="83" spans="1:89">
      <c r="A83" s="25" t="s">
        <v>69</v>
      </c>
      <c r="Q83" s="7"/>
      <c r="R83" s="68"/>
      <c r="S83" s="68"/>
      <c r="T83" s="88"/>
      <c r="V83" s="38" t="s">
        <v>1</v>
      </c>
      <c r="X83" s="254">
        <f>SUM(AA83:CK83)</f>
        <v>-8018731.4924996253</v>
      </c>
      <c r="Y83" s="36"/>
      <c r="Z83" s="16"/>
      <c r="AA83" s="254">
        <f t="shared" ref="AA83:BF83" si="67">-SUMIF(FINANCINGA_D_YEAR,AA$16,FINANCINGA_D_TOTALDEBTSERVICE)
+IF(OR(AA16="",AA16&lt;YEAR_PROJECTLENGTH_D),0,-VLOOKUP(AA$16*12,FINANCINGA_D_TABLE,3,FALSE))</f>
        <v>0</v>
      </c>
      <c r="AB83" s="254">
        <f t="shared" si="67"/>
        <v>0</v>
      </c>
      <c r="AC83" s="254">
        <f t="shared" si="67"/>
        <v>-1577498.4049073327</v>
      </c>
      <c r="AD83" s="254">
        <f t="shared" si="67"/>
        <v>-1577498.4049073327</v>
      </c>
      <c r="AE83" s="254">
        <f t="shared" si="67"/>
        <v>-1577498.4049073327</v>
      </c>
      <c r="AF83" s="254">
        <f t="shared" si="67"/>
        <v>-1577498.4049073327</v>
      </c>
      <c r="AG83" s="254">
        <f t="shared" si="67"/>
        <v>-1708737.8728702944</v>
      </c>
      <c r="AH83" s="254">
        <f t="shared" si="67"/>
        <v>0</v>
      </c>
      <c r="AI83" s="254">
        <f t="shared" si="67"/>
        <v>0</v>
      </c>
      <c r="AJ83" s="254">
        <f t="shared" si="67"/>
        <v>0</v>
      </c>
      <c r="AK83" s="254">
        <f t="shared" si="67"/>
        <v>0</v>
      </c>
      <c r="AL83" s="254">
        <f t="shared" si="67"/>
        <v>0</v>
      </c>
      <c r="AM83" s="254">
        <f t="shared" si="67"/>
        <v>0</v>
      </c>
      <c r="AN83" s="254">
        <f t="shared" si="67"/>
        <v>0</v>
      </c>
      <c r="AO83" s="254">
        <f t="shared" si="67"/>
        <v>0</v>
      </c>
      <c r="AP83" s="254">
        <f t="shared" si="67"/>
        <v>0</v>
      </c>
      <c r="AQ83" s="254">
        <f t="shared" si="67"/>
        <v>0</v>
      </c>
      <c r="AR83" s="254">
        <f t="shared" si="67"/>
        <v>0</v>
      </c>
      <c r="AS83" s="254">
        <f t="shared" si="67"/>
        <v>0</v>
      </c>
      <c r="AT83" s="254">
        <f t="shared" si="67"/>
        <v>0</v>
      </c>
      <c r="AU83" s="254">
        <f t="shared" si="67"/>
        <v>0</v>
      </c>
      <c r="AV83" s="254">
        <f t="shared" si="67"/>
        <v>0</v>
      </c>
      <c r="AW83" s="254">
        <f t="shared" si="67"/>
        <v>0</v>
      </c>
      <c r="AX83" s="254">
        <f t="shared" si="67"/>
        <v>0</v>
      </c>
      <c r="AY83" s="254">
        <f t="shared" si="67"/>
        <v>0</v>
      </c>
      <c r="AZ83" s="254">
        <f t="shared" si="67"/>
        <v>0</v>
      </c>
      <c r="BA83" s="254">
        <f t="shared" si="67"/>
        <v>0</v>
      </c>
      <c r="BB83" s="254">
        <f t="shared" si="67"/>
        <v>0</v>
      </c>
      <c r="BC83" s="254">
        <f t="shared" si="67"/>
        <v>0</v>
      </c>
      <c r="BD83" s="254">
        <f t="shared" si="67"/>
        <v>0</v>
      </c>
      <c r="BE83" s="254">
        <f t="shared" si="67"/>
        <v>0</v>
      </c>
      <c r="BF83" s="254">
        <f t="shared" si="67"/>
        <v>0</v>
      </c>
      <c r="BG83" s="254">
        <f t="shared" ref="BG83:CK83" si="68">-SUMIF(FINANCINGA_D_YEAR,BG$16,FINANCINGA_D_TOTALDEBTSERVICE)
+IF(OR(BG16="",BG16&lt;YEAR_PROJECTLENGTH_D),0,-VLOOKUP(BG$16*12,FINANCINGA_D_TABLE,3,FALSE))</f>
        <v>0</v>
      </c>
      <c r="BH83" s="254">
        <f t="shared" si="68"/>
        <v>0</v>
      </c>
      <c r="BI83" s="254">
        <f t="shared" si="68"/>
        <v>0</v>
      </c>
      <c r="BJ83" s="254">
        <f t="shared" si="68"/>
        <v>0</v>
      </c>
      <c r="BK83" s="254">
        <f t="shared" si="68"/>
        <v>0</v>
      </c>
      <c r="BL83" s="254">
        <f t="shared" si="68"/>
        <v>0</v>
      </c>
      <c r="BM83" s="254">
        <f t="shared" si="68"/>
        <v>0</v>
      </c>
      <c r="BN83" s="254">
        <f t="shared" si="68"/>
        <v>0</v>
      </c>
      <c r="BO83" s="254">
        <f t="shared" si="68"/>
        <v>0</v>
      </c>
      <c r="BP83" s="254">
        <f t="shared" si="68"/>
        <v>0</v>
      </c>
      <c r="BQ83" s="254">
        <f t="shared" si="68"/>
        <v>0</v>
      </c>
      <c r="BR83" s="254">
        <f t="shared" si="68"/>
        <v>0</v>
      </c>
      <c r="BS83" s="254">
        <f t="shared" si="68"/>
        <v>0</v>
      </c>
      <c r="BT83" s="254">
        <f t="shared" si="68"/>
        <v>0</v>
      </c>
      <c r="BU83" s="254">
        <f t="shared" si="68"/>
        <v>0</v>
      </c>
      <c r="BV83" s="254">
        <f t="shared" si="68"/>
        <v>0</v>
      </c>
      <c r="BW83" s="254">
        <f t="shared" si="68"/>
        <v>0</v>
      </c>
      <c r="BX83" s="254">
        <f t="shared" si="68"/>
        <v>0</v>
      </c>
      <c r="BY83" s="254">
        <f t="shared" si="68"/>
        <v>0</v>
      </c>
      <c r="BZ83" s="254">
        <f t="shared" si="68"/>
        <v>0</v>
      </c>
      <c r="CA83" s="254">
        <f t="shared" si="68"/>
        <v>0</v>
      </c>
      <c r="CB83" s="254">
        <f t="shared" si="68"/>
        <v>0</v>
      </c>
      <c r="CC83" s="254">
        <f t="shared" si="68"/>
        <v>0</v>
      </c>
      <c r="CD83" s="254">
        <f t="shared" si="68"/>
        <v>0</v>
      </c>
      <c r="CE83" s="254">
        <f t="shared" si="68"/>
        <v>0</v>
      </c>
      <c r="CF83" s="254">
        <f t="shared" si="68"/>
        <v>0</v>
      </c>
      <c r="CG83" s="254">
        <f t="shared" si="68"/>
        <v>0</v>
      </c>
      <c r="CH83" s="254">
        <f t="shared" si="68"/>
        <v>0</v>
      </c>
      <c r="CI83" s="254">
        <f t="shared" si="68"/>
        <v>0</v>
      </c>
      <c r="CJ83" s="254">
        <f t="shared" si="68"/>
        <v>0</v>
      </c>
      <c r="CK83" s="254">
        <f t="shared" si="68"/>
        <v>0</v>
      </c>
    </row>
    <row r="84" spans="1:89">
      <c r="A84" s="12" t="s">
        <v>82</v>
      </c>
      <c r="Q84" s="7"/>
      <c r="R84" s="68"/>
      <c r="S84" s="68"/>
      <c r="T84" s="88"/>
      <c r="X84" s="60"/>
      <c r="Y84" s="36"/>
      <c r="Z84" s="16"/>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row>
    <row r="85" spans="1:89">
      <c r="A85" s="25" t="s">
        <v>86</v>
      </c>
      <c r="Q85" s="7"/>
      <c r="R85" s="68"/>
      <c r="S85" s="68"/>
      <c r="T85" s="88"/>
      <c r="V85" s="38" t="s">
        <v>1</v>
      </c>
      <c r="X85" s="254">
        <f>SUM(AA85:CK85)</f>
        <v>0</v>
      </c>
      <c r="Y85" s="36"/>
      <c r="Z85" s="16"/>
      <c r="AA85" s="254">
        <f t="shared" ref="AA85:BF85" si="69">IF(AA$16=0,FINANCINGB_D_PRINCIPAL,0)</f>
        <v>0</v>
      </c>
      <c r="AB85" s="254">
        <f t="shared" si="69"/>
        <v>0</v>
      </c>
      <c r="AC85" s="254">
        <f t="shared" si="69"/>
        <v>0</v>
      </c>
      <c r="AD85" s="254">
        <f t="shared" si="69"/>
        <v>0</v>
      </c>
      <c r="AE85" s="254">
        <f t="shared" si="69"/>
        <v>0</v>
      </c>
      <c r="AF85" s="254">
        <f t="shared" si="69"/>
        <v>0</v>
      </c>
      <c r="AG85" s="254">
        <f t="shared" si="69"/>
        <v>0</v>
      </c>
      <c r="AH85" s="254">
        <f t="shared" si="69"/>
        <v>0</v>
      </c>
      <c r="AI85" s="254">
        <f t="shared" si="69"/>
        <v>0</v>
      </c>
      <c r="AJ85" s="254">
        <f t="shared" si="69"/>
        <v>0</v>
      </c>
      <c r="AK85" s="254">
        <f t="shared" si="69"/>
        <v>0</v>
      </c>
      <c r="AL85" s="254">
        <f t="shared" si="69"/>
        <v>0</v>
      </c>
      <c r="AM85" s="254">
        <f t="shared" si="69"/>
        <v>0</v>
      </c>
      <c r="AN85" s="254">
        <f t="shared" si="69"/>
        <v>0</v>
      </c>
      <c r="AO85" s="254">
        <f t="shared" si="69"/>
        <v>0</v>
      </c>
      <c r="AP85" s="254">
        <f t="shared" si="69"/>
        <v>0</v>
      </c>
      <c r="AQ85" s="254">
        <f t="shared" si="69"/>
        <v>0</v>
      </c>
      <c r="AR85" s="254">
        <f t="shared" si="69"/>
        <v>0</v>
      </c>
      <c r="AS85" s="254">
        <f t="shared" si="69"/>
        <v>0</v>
      </c>
      <c r="AT85" s="254">
        <f t="shared" si="69"/>
        <v>0</v>
      </c>
      <c r="AU85" s="254">
        <f t="shared" si="69"/>
        <v>0</v>
      </c>
      <c r="AV85" s="254">
        <f t="shared" si="69"/>
        <v>0</v>
      </c>
      <c r="AW85" s="254">
        <f t="shared" si="69"/>
        <v>0</v>
      </c>
      <c r="AX85" s="254">
        <f t="shared" si="69"/>
        <v>0</v>
      </c>
      <c r="AY85" s="254">
        <f t="shared" si="69"/>
        <v>0</v>
      </c>
      <c r="AZ85" s="254">
        <f t="shared" si="69"/>
        <v>0</v>
      </c>
      <c r="BA85" s="254">
        <f t="shared" si="69"/>
        <v>0</v>
      </c>
      <c r="BB85" s="254">
        <f t="shared" si="69"/>
        <v>0</v>
      </c>
      <c r="BC85" s="254">
        <f t="shared" si="69"/>
        <v>0</v>
      </c>
      <c r="BD85" s="254">
        <f t="shared" si="69"/>
        <v>0</v>
      </c>
      <c r="BE85" s="254">
        <f t="shared" si="69"/>
        <v>0</v>
      </c>
      <c r="BF85" s="254">
        <f t="shared" si="69"/>
        <v>0</v>
      </c>
      <c r="BG85" s="254">
        <f t="shared" ref="BG85:CK85" si="70">IF(BG$16=0,FINANCINGB_D_PRINCIPAL,0)</f>
        <v>0</v>
      </c>
      <c r="BH85" s="254">
        <f t="shared" si="70"/>
        <v>0</v>
      </c>
      <c r="BI85" s="254">
        <f t="shared" si="70"/>
        <v>0</v>
      </c>
      <c r="BJ85" s="254">
        <f t="shared" si="70"/>
        <v>0</v>
      </c>
      <c r="BK85" s="254">
        <f t="shared" si="70"/>
        <v>0</v>
      </c>
      <c r="BL85" s="254">
        <f t="shared" si="70"/>
        <v>0</v>
      </c>
      <c r="BM85" s="254">
        <f t="shared" si="70"/>
        <v>0</v>
      </c>
      <c r="BN85" s="254">
        <f t="shared" si="70"/>
        <v>0</v>
      </c>
      <c r="BO85" s="254">
        <f t="shared" si="70"/>
        <v>0</v>
      </c>
      <c r="BP85" s="254">
        <f t="shared" si="70"/>
        <v>0</v>
      </c>
      <c r="BQ85" s="254">
        <f t="shared" si="70"/>
        <v>0</v>
      </c>
      <c r="BR85" s="254">
        <f t="shared" si="70"/>
        <v>0</v>
      </c>
      <c r="BS85" s="254">
        <f t="shared" si="70"/>
        <v>0</v>
      </c>
      <c r="BT85" s="254">
        <f t="shared" si="70"/>
        <v>0</v>
      </c>
      <c r="BU85" s="254">
        <f t="shared" si="70"/>
        <v>0</v>
      </c>
      <c r="BV85" s="254">
        <f t="shared" si="70"/>
        <v>0</v>
      </c>
      <c r="BW85" s="254">
        <f t="shared" si="70"/>
        <v>0</v>
      </c>
      <c r="BX85" s="254">
        <f t="shared" si="70"/>
        <v>0</v>
      </c>
      <c r="BY85" s="254">
        <f t="shared" si="70"/>
        <v>0</v>
      </c>
      <c r="BZ85" s="254">
        <f t="shared" si="70"/>
        <v>0</v>
      </c>
      <c r="CA85" s="254">
        <f t="shared" si="70"/>
        <v>0</v>
      </c>
      <c r="CB85" s="254">
        <f t="shared" si="70"/>
        <v>0</v>
      </c>
      <c r="CC85" s="254">
        <f t="shared" si="70"/>
        <v>0</v>
      </c>
      <c r="CD85" s="254">
        <f t="shared" si="70"/>
        <v>0</v>
      </c>
      <c r="CE85" s="254">
        <f t="shared" si="70"/>
        <v>0</v>
      </c>
      <c r="CF85" s="254">
        <f t="shared" si="70"/>
        <v>0</v>
      </c>
      <c r="CG85" s="254">
        <f t="shared" si="70"/>
        <v>0</v>
      </c>
      <c r="CH85" s="254">
        <f t="shared" si="70"/>
        <v>0</v>
      </c>
      <c r="CI85" s="254">
        <f t="shared" si="70"/>
        <v>0</v>
      </c>
      <c r="CJ85" s="254">
        <f t="shared" si="70"/>
        <v>0</v>
      </c>
      <c r="CK85" s="254">
        <f t="shared" si="70"/>
        <v>0</v>
      </c>
    </row>
    <row r="86" spans="1:89">
      <c r="A86" s="25" t="s">
        <v>69</v>
      </c>
      <c r="Q86" s="7"/>
      <c r="R86" s="68"/>
      <c r="S86" s="68"/>
      <c r="T86" s="88"/>
      <c r="V86" s="38" t="s">
        <v>1</v>
      </c>
      <c r="X86" s="254">
        <f>SUM(AA86:CK86)</f>
        <v>0</v>
      </c>
      <c r="Y86" s="36"/>
      <c r="Z86" s="16"/>
      <c r="AA86" s="254">
        <f t="shared" ref="AA86:BF86" si="71">-SUMIF(FINANCINGB_D_YEAR,AA$16,FINANCINGB_D_TOTALDEBTSERVICE)
+IF(OR(AA20="",AA20&lt;YEAR_PROJECTLENGTH_D),0,VLOOKUP(AA$16*12,FINANCINGA_D_TABLE,3,FALSE))</f>
        <v>0</v>
      </c>
      <c r="AB86" s="254">
        <f t="shared" si="71"/>
        <v>0</v>
      </c>
      <c r="AC86" s="254">
        <f t="shared" si="71"/>
        <v>0</v>
      </c>
      <c r="AD86" s="254">
        <f t="shared" si="71"/>
        <v>0</v>
      </c>
      <c r="AE86" s="254">
        <f t="shared" si="71"/>
        <v>0</v>
      </c>
      <c r="AF86" s="254">
        <f t="shared" si="71"/>
        <v>0</v>
      </c>
      <c r="AG86" s="254">
        <f t="shared" si="71"/>
        <v>0</v>
      </c>
      <c r="AH86" s="254">
        <f t="shared" si="71"/>
        <v>0</v>
      </c>
      <c r="AI86" s="254">
        <f t="shared" si="71"/>
        <v>0</v>
      </c>
      <c r="AJ86" s="254">
        <f t="shared" si="71"/>
        <v>0</v>
      </c>
      <c r="AK86" s="254">
        <f t="shared" si="71"/>
        <v>0</v>
      </c>
      <c r="AL86" s="254">
        <f t="shared" si="71"/>
        <v>0</v>
      </c>
      <c r="AM86" s="254">
        <f t="shared" si="71"/>
        <v>0</v>
      </c>
      <c r="AN86" s="254">
        <f t="shared" si="71"/>
        <v>0</v>
      </c>
      <c r="AO86" s="254">
        <f t="shared" si="71"/>
        <v>0</v>
      </c>
      <c r="AP86" s="254">
        <f t="shared" si="71"/>
        <v>0</v>
      </c>
      <c r="AQ86" s="254">
        <f t="shared" si="71"/>
        <v>0</v>
      </c>
      <c r="AR86" s="254">
        <f t="shared" si="71"/>
        <v>0</v>
      </c>
      <c r="AS86" s="254">
        <f t="shared" si="71"/>
        <v>0</v>
      </c>
      <c r="AT86" s="254">
        <f t="shared" si="71"/>
        <v>0</v>
      </c>
      <c r="AU86" s="254">
        <f t="shared" si="71"/>
        <v>0</v>
      </c>
      <c r="AV86" s="254">
        <f t="shared" si="71"/>
        <v>0</v>
      </c>
      <c r="AW86" s="254">
        <f t="shared" si="71"/>
        <v>0</v>
      </c>
      <c r="AX86" s="254">
        <f t="shared" si="71"/>
        <v>0</v>
      </c>
      <c r="AY86" s="254">
        <f t="shared" si="71"/>
        <v>0</v>
      </c>
      <c r="AZ86" s="254">
        <f t="shared" si="71"/>
        <v>0</v>
      </c>
      <c r="BA86" s="254">
        <f t="shared" si="71"/>
        <v>0</v>
      </c>
      <c r="BB86" s="254">
        <f t="shared" si="71"/>
        <v>0</v>
      </c>
      <c r="BC86" s="254">
        <f t="shared" si="71"/>
        <v>0</v>
      </c>
      <c r="BD86" s="254">
        <f t="shared" si="71"/>
        <v>0</v>
      </c>
      <c r="BE86" s="254">
        <f t="shared" si="71"/>
        <v>0</v>
      </c>
      <c r="BF86" s="254">
        <f t="shared" si="71"/>
        <v>0</v>
      </c>
      <c r="BG86" s="254">
        <f t="shared" ref="BG86:CK86" si="72">-SUMIF(FINANCINGB_D_YEAR,BG$16,FINANCINGB_D_TOTALDEBTSERVICE)
+IF(OR(BG20="",BG20&lt;YEAR_PROJECTLENGTH_D),0,VLOOKUP(BG$16*12,FINANCINGA_D_TABLE,3,FALSE))</f>
        <v>0</v>
      </c>
      <c r="BH86" s="254">
        <f t="shared" si="72"/>
        <v>0</v>
      </c>
      <c r="BI86" s="254">
        <f t="shared" si="72"/>
        <v>0</v>
      </c>
      <c r="BJ86" s="254">
        <f t="shared" si="72"/>
        <v>0</v>
      </c>
      <c r="BK86" s="254">
        <f t="shared" si="72"/>
        <v>0</v>
      </c>
      <c r="BL86" s="254">
        <f t="shared" si="72"/>
        <v>0</v>
      </c>
      <c r="BM86" s="254">
        <f t="shared" si="72"/>
        <v>0</v>
      </c>
      <c r="BN86" s="254">
        <f t="shared" si="72"/>
        <v>0</v>
      </c>
      <c r="BO86" s="254">
        <f t="shared" si="72"/>
        <v>0</v>
      </c>
      <c r="BP86" s="254">
        <f t="shared" si="72"/>
        <v>0</v>
      </c>
      <c r="BQ86" s="254">
        <f t="shared" si="72"/>
        <v>0</v>
      </c>
      <c r="BR86" s="254">
        <f t="shared" si="72"/>
        <v>0</v>
      </c>
      <c r="BS86" s="254">
        <f t="shared" si="72"/>
        <v>0</v>
      </c>
      <c r="BT86" s="254">
        <f t="shared" si="72"/>
        <v>0</v>
      </c>
      <c r="BU86" s="254">
        <f t="shared" si="72"/>
        <v>0</v>
      </c>
      <c r="BV86" s="254">
        <f t="shared" si="72"/>
        <v>0</v>
      </c>
      <c r="BW86" s="254">
        <f t="shared" si="72"/>
        <v>0</v>
      </c>
      <c r="BX86" s="254">
        <f t="shared" si="72"/>
        <v>0</v>
      </c>
      <c r="BY86" s="254">
        <f t="shared" si="72"/>
        <v>0</v>
      </c>
      <c r="BZ86" s="254">
        <f t="shared" si="72"/>
        <v>0</v>
      </c>
      <c r="CA86" s="254">
        <f t="shared" si="72"/>
        <v>0</v>
      </c>
      <c r="CB86" s="254">
        <f t="shared" si="72"/>
        <v>0</v>
      </c>
      <c r="CC86" s="254">
        <f t="shared" si="72"/>
        <v>0</v>
      </c>
      <c r="CD86" s="254">
        <f t="shared" si="72"/>
        <v>0</v>
      </c>
      <c r="CE86" s="254">
        <f t="shared" si="72"/>
        <v>0</v>
      </c>
      <c r="CF86" s="254">
        <f t="shared" si="72"/>
        <v>0</v>
      </c>
      <c r="CG86" s="254">
        <f t="shared" si="72"/>
        <v>0</v>
      </c>
      <c r="CH86" s="254">
        <f t="shared" si="72"/>
        <v>0</v>
      </c>
      <c r="CI86" s="254">
        <f t="shared" si="72"/>
        <v>0</v>
      </c>
      <c r="CJ86" s="254">
        <f t="shared" si="72"/>
        <v>0</v>
      </c>
      <c r="CK86" s="254">
        <f t="shared" si="72"/>
        <v>0</v>
      </c>
    </row>
    <row r="87" spans="1:89" ht="5.25" customHeight="1">
      <c r="Q87" s="7"/>
      <c r="R87" s="68"/>
      <c r="S87" s="68"/>
      <c r="T87" s="88">
        <v>26</v>
      </c>
      <c r="V87" s="38"/>
      <c r="W87" s="33"/>
      <c r="X87" s="60"/>
      <c r="Z87" s="14"/>
    </row>
    <row r="88" spans="1:89" s="29" customFormat="1">
      <c r="A88" s="12" t="s">
        <v>106</v>
      </c>
      <c r="R88" s="66"/>
      <c r="S88" s="66"/>
      <c r="T88" s="88">
        <v>45</v>
      </c>
      <c r="V88" s="108" t="s">
        <v>1</v>
      </c>
      <c r="W88" s="6"/>
      <c r="X88" s="255">
        <f>SUM(AA88:CK88)</f>
        <v>-518731.49195098504</v>
      </c>
      <c r="Z88" s="14"/>
      <c r="AA88" s="258">
        <f>SUM(AA82:AA86)</f>
        <v>0</v>
      </c>
      <c r="AB88" s="258">
        <f t="shared" ref="AB88:BG88" si="73">SUM(AB82:AB86)</f>
        <v>7500000.0005486403</v>
      </c>
      <c r="AC88" s="258">
        <f t="shared" si="73"/>
        <v>-1577498.4049073327</v>
      </c>
      <c r="AD88" s="258">
        <f t="shared" si="73"/>
        <v>-1577498.4049073327</v>
      </c>
      <c r="AE88" s="258">
        <f t="shared" si="73"/>
        <v>-1577498.4049073327</v>
      </c>
      <c r="AF88" s="258">
        <f t="shared" si="73"/>
        <v>-1577498.4049073327</v>
      </c>
      <c r="AG88" s="258">
        <f t="shared" si="73"/>
        <v>-1708737.8728702944</v>
      </c>
      <c r="AH88" s="258">
        <f t="shared" si="73"/>
        <v>0</v>
      </c>
      <c r="AI88" s="258">
        <f t="shared" si="73"/>
        <v>0</v>
      </c>
      <c r="AJ88" s="258">
        <f t="shared" si="73"/>
        <v>0</v>
      </c>
      <c r="AK88" s="258">
        <f t="shared" si="73"/>
        <v>0</v>
      </c>
      <c r="AL88" s="258">
        <f t="shared" si="73"/>
        <v>0</v>
      </c>
      <c r="AM88" s="258">
        <f t="shared" si="73"/>
        <v>0</v>
      </c>
      <c r="AN88" s="258">
        <f t="shared" si="73"/>
        <v>0</v>
      </c>
      <c r="AO88" s="258">
        <f t="shared" si="73"/>
        <v>0</v>
      </c>
      <c r="AP88" s="258">
        <f t="shared" si="73"/>
        <v>0</v>
      </c>
      <c r="AQ88" s="258">
        <f t="shared" si="73"/>
        <v>0</v>
      </c>
      <c r="AR88" s="258">
        <f t="shared" si="73"/>
        <v>0</v>
      </c>
      <c r="AS88" s="258">
        <f t="shared" si="73"/>
        <v>0</v>
      </c>
      <c r="AT88" s="258">
        <f t="shared" si="73"/>
        <v>0</v>
      </c>
      <c r="AU88" s="258">
        <f t="shared" si="73"/>
        <v>0</v>
      </c>
      <c r="AV88" s="258">
        <f t="shared" si="73"/>
        <v>0</v>
      </c>
      <c r="AW88" s="258">
        <f t="shared" si="73"/>
        <v>0</v>
      </c>
      <c r="AX88" s="258">
        <f t="shared" si="73"/>
        <v>0</v>
      </c>
      <c r="AY88" s="258">
        <f t="shared" si="73"/>
        <v>0</v>
      </c>
      <c r="AZ88" s="258">
        <f t="shared" si="73"/>
        <v>0</v>
      </c>
      <c r="BA88" s="258">
        <f t="shared" si="73"/>
        <v>0</v>
      </c>
      <c r="BB88" s="258">
        <f t="shared" si="73"/>
        <v>0</v>
      </c>
      <c r="BC88" s="258">
        <f t="shared" si="73"/>
        <v>0</v>
      </c>
      <c r="BD88" s="258">
        <f t="shared" si="73"/>
        <v>0</v>
      </c>
      <c r="BE88" s="258">
        <f t="shared" si="73"/>
        <v>0</v>
      </c>
      <c r="BF88" s="258">
        <f t="shared" si="73"/>
        <v>0</v>
      </c>
      <c r="BG88" s="258">
        <f t="shared" si="73"/>
        <v>0</v>
      </c>
      <c r="BH88" s="258">
        <f t="shared" ref="BH88:CK88" si="74">SUM(BH82:BH86)</f>
        <v>0</v>
      </c>
      <c r="BI88" s="258">
        <f t="shared" si="74"/>
        <v>0</v>
      </c>
      <c r="BJ88" s="258">
        <f t="shared" si="74"/>
        <v>0</v>
      </c>
      <c r="BK88" s="258">
        <f t="shared" si="74"/>
        <v>0</v>
      </c>
      <c r="BL88" s="258">
        <f t="shared" si="74"/>
        <v>0</v>
      </c>
      <c r="BM88" s="258">
        <f t="shared" si="74"/>
        <v>0</v>
      </c>
      <c r="BN88" s="258">
        <f t="shared" si="74"/>
        <v>0</v>
      </c>
      <c r="BO88" s="258">
        <f t="shared" si="74"/>
        <v>0</v>
      </c>
      <c r="BP88" s="258">
        <f t="shared" si="74"/>
        <v>0</v>
      </c>
      <c r="BQ88" s="258">
        <f t="shared" si="74"/>
        <v>0</v>
      </c>
      <c r="BR88" s="258">
        <f t="shared" si="74"/>
        <v>0</v>
      </c>
      <c r="BS88" s="258">
        <f t="shared" si="74"/>
        <v>0</v>
      </c>
      <c r="BT88" s="258">
        <f t="shared" si="74"/>
        <v>0</v>
      </c>
      <c r="BU88" s="258">
        <f t="shared" si="74"/>
        <v>0</v>
      </c>
      <c r="BV88" s="258">
        <f t="shared" si="74"/>
        <v>0</v>
      </c>
      <c r="BW88" s="258">
        <f t="shared" si="74"/>
        <v>0</v>
      </c>
      <c r="BX88" s="258">
        <f t="shared" si="74"/>
        <v>0</v>
      </c>
      <c r="BY88" s="258">
        <f t="shared" si="74"/>
        <v>0</v>
      </c>
      <c r="BZ88" s="258">
        <f t="shared" si="74"/>
        <v>0</v>
      </c>
      <c r="CA88" s="258">
        <f t="shared" si="74"/>
        <v>0</v>
      </c>
      <c r="CB88" s="258">
        <f t="shared" si="74"/>
        <v>0</v>
      </c>
      <c r="CC88" s="258">
        <f t="shared" si="74"/>
        <v>0</v>
      </c>
      <c r="CD88" s="258">
        <f t="shared" si="74"/>
        <v>0</v>
      </c>
      <c r="CE88" s="258">
        <f t="shared" si="74"/>
        <v>0</v>
      </c>
      <c r="CF88" s="258">
        <f t="shared" si="74"/>
        <v>0</v>
      </c>
      <c r="CG88" s="258">
        <f t="shared" si="74"/>
        <v>0</v>
      </c>
      <c r="CH88" s="258">
        <f t="shared" si="74"/>
        <v>0</v>
      </c>
      <c r="CI88" s="258">
        <f t="shared" si="74"/>
        <v>0</v>
      </c>
      <c r="CJ88" s="258">
        <f t="shared" si="74"/>
        <v>0</v>
      </c>
      <c r="CK88" s="258">
        <f t="shared" si="74"/>
        <v>0</v>
      </c>
    </row>
    <row r="89" spans="1:89" ht="5.25" customHeight="1">
      <c r="Q89" s="7"/>
      <c r="R89" s="68"/>
      <c r="S89" s="68"/>
      <c r="T89" s="88">
        <v>26</v>
      </c>
      <c r="V89" s="38"/>
      <c r="W89" s="33"/>
      <c r="X89" s="60"/>
      <c r="Z89" s="14"/>
    </row>
    <row r="90" spans="1:89">
      <c r="A90" s="260" t="s">
        <v>84</v>
      </c>
      <c r="R90" s="66"/>
      <c r="S90" s="66"/>
      <c r="T90" s="88">
        <v>47</v>
      </c>
      <c r="V90" s="108" t="s">
        <v>1</v>
      </c>
      <c r="W90" s="33"/>
      <c r="X90" s="255">
        <f>SUM(AA90:CK90)</f>
        <v>2728817.6650614343</v>
      </c>
      <c r="Y90" s="27"/>
      <c r="Z90" s="17"/>
      <c r="AA90" s="255">
        <f t="shared" ref="AA90:BG90" si="75">AA78+AA88</f>
        <v>0</v>
      </c>
      <c r="AB90" s="255">
        <f t="shared" si="75"/>
        <v>-2490000.0001828801</v>
      </c>
      <c r="AC90" s="255">
        <f t="shared" si="75"/>
        <v>948376.84757372644</v>
      </c>
      <c r="AD90" s="255">
        <f t="shared" si="75"/>
        <v>1008016.5476382039</v>
      </c>
      <c r="AE90" s="255">
        <f t="shared" si="75"/>
        <v>1068822.531993398</v>
      </c>
      <c r="AF90" s="255">
        <f t="shared" si="75"/>
        <v>1130817.3257318623</v>
      </c>
      <c r="AG90" s="255">
        <f t="shared" si="75"/>
        <v>1062784.4123071237</v>
      </c>
      <c r="AH90" s="255">
        <f t="shared" si="75"/>
        <v>0</v>
      </c>
      <c r="AI90" s="255">
        <f t="shared" si="75"/>
        <v>0</v>
      </c>
      <c r="AJ90" s="255">
        <f t="shared" si="75"/>
        <v>0</v>
      </c>
      <c r="AK90" s="255">
        <f t="shared" si="75"/>
        <v>0</v>
      </c>
      <c r="AL90" s="255">
        <f t="shared" si="75"/>
        <v>0</v>
      </c>
      <c r="AM90" s="255">
        <f t="shared" si="75"/>
        <v>0</v>
      </c>
      <c r="AN90" s="255">
        <f t="shared" si="75"/>
        <v>0</v>
      </c>
      <c r="AO90" s="255">
        <f t="shared" si="75"/>
        <v>0</v>
      </c>
      <c r="AP90" s="255">
        <f t="shared" si="75"/>
        <v>0</v>
      </c>
      <c r="AQ90" s="255">
        <f t="shared" si="75"/>
        <v>0</v>
      </c>
      <c r="AR90" s="255">
        <f t="shared" si="75"/>
        <v>0</v>
      </c>
      <c r="AS90" s="255">
        <f t="shared" si="75"/>
        <v>0</v>
      </c>
      <c r="AT90" s="255">
        <f t="shared" si="75"/>
        <v>0</v>
      </c>
      <c r="AU90" s="255">
        <f t="shared" si="75"/>
        <v>0</v>
      </c>
      <c r="AV90" s="255">
        <f t="shared" si="75"/>
        <v>1.4551915228366852E-10</v>
      </c>
      <c r="AW90" s="255">
        <f t="shared" si="75"/>
        <v>0</v>
      </c>
      <c r="AX90" s="255">
        <f t="shared" si="75"/>
        <v>0</v>
      </c>
      <c r="AY90" s="255">
        <f t="shared" si="75"/>
        <v>0</v>
      </c>
      <c r="AZ90" s="255">
        <f t="shared" si="75"/>
        <v>0</v>
      </c>
      <c r="BA90" s="255">
        <f t="shared" si="75"/>
        <v>0</v>
      </c>
      <c r="BB90" s="255">
        <f t="shared" si="75"/>
        <v>0</v>
      </c>
      <c r="BC90" s="255">
        <f t="shared" si="75"/>
        <v>0</v>
      </c>
      <c r="BD90" s="255">
        <f t="shared" si="75"/>
        <v>0</v>
      </c>
      <c r="BE90" s="255">
        <f t="shared" si="75"/>
        <v>0</v>
      </c>
      <c r="BF90" s="255">
        <f t="shared" si="75"/>
        <v>0</v>
      </c>
      <c r="BG90" s="255">
        <f t="shared" si="75"/>
        <v>0</v>
      </c>
      <c r="BH90" s="255">
        <f t="shared" ref="BH90:CK90" si="76">BH78+BH88</f>
        <v>0</v>
      </c>
      <c r="BI90" s="255">
        <f t="shared" si="76"/>
        <v>0</v>
      </c>
      <c r="BJ90" s="255">
        <f t="shared" si="76"/>
        <v>0</v>
      </c>
      <c r="BK90" s="255">
        <f t="shared" si="76"/>
        <v>0</v>
      </c>
      <c r="BL90" s="255">
        <f t="shared" si="76"/>
        <v>0</v>
      </c>
      <c r="BM90" s="255">
        <f t="shared" si="76"/>
        <v>0</v>
      </c>
      <c r="BN90" s="255">
        <f t="shared" si="76"/>
        <v>0</v>
      </c>
      <c r="BO90" s="255">
        <f t="shared" si="76"/>
        <v>0</v>
      </c>
      <c r="BP90" s="255">
        <f t="shared" si="76"/>
        <v>0</v>
      </c>
      <c r="BQ90" s="255">
        <f t="shared" si="76"/>
        <v>0</v>
      </c>
      <c r="BR90" s="255">
        <f t="shared" si="76"/>
        <v>0</v>
      </c>
      <c r="BS90" s="255">
        <f t="shared" si="76"/>
        <v>0</v>
      </c>
      <c r="BT90" s="255">
        <f t="shared" si="76"/>
        <v>0</v>
      </c>
      <c r="BU90" s="255">
        <f t="shared" si="76"/>
        <v>0</v>
      </c>
      <c r="BV90" s="255">
        <f t="shared" si="76"/>
        <v>0</v>
      </c>
      <c r="BW90" s="255">
        <f t="shared" si="76"/>
        <v>0</v>
      </c>
      <c r="BX90" s="255">
        <f t="shared" si="76"/>
        <v>0</v>
      </c>
      <c r="BY90" s="255">
        <f t="shared" si="76"/>
        <v>0</v>
      </c>
      <c r="BZ90" s="255">
        <f t="shared" si="76"/>
        <v>0</v>
      </c>
      <c r="CA90" s="255">
        <f t="shared" si="76"/>
        <v>0</v>
      </c>
      <c r="CB90" s="255">
        <f t="shared" si="76"/>
        <v>0</v>
      </c>
      <c r="CC90" s="255">
        <f t="shared" si="76"/>
        <v>0</v>
      </c>
      <c r="CD90" s="255">
        <f t="shared" si="76"/>
        <v>0</v>
      </c>
      <c r="CE90" s="255">
        <f t="shared" si="76"/>
        <v>0</v>
      </c>
      <c r="CF90" s="255">
        <f t="shared" si="76"/>
        <v>0</v>
      </c>
      <c r="CG90" s="255">
        <f t="shared" si="76"/>
        <v>0</v>
      </c>
      <c r="CH90" s="255">
        <f t="shared" si="76"/>
        <v>0</v>
      </c>
      <c r="CI90" s="255">
        <f t="shared" si="76"/>
        <v>0</v>
      </c>
      <c r="CJ90" s="255">
        <f t="shared" si="76"/>
        <v>0</v>
      </c>
      <c r="CK90" s="255">
        <f t="shared" si="76"/>
        <v>0</v>
      </c>
    </row>
    <row r="91" spans="1:89" ht="5.25" customHeight="1">
      <c r="Q91" s="7"/>
      <c r="R91" s="68"/>
      <c r="S91" s="68"/>
      <c r="T91" s="88">
        <v>26</v>
      </c>
      <c r="V91" s="38"/>
      <c r="W91" s="33"/>
      <c r="X91" s="60"/>
      <c r="Z91" s="14"/>
    </row>
    <row r="92" spans="1:89" s="29" customFormat="1">
      <c r="A92" s="109" t="s">
        <v>85</v>
      </c>
      <c r="Q92" s="6"/>
      <c r="R92" s="66"/>
      <c r="S92" s="66"/>
      <c r="T92" s="88">
        <v>49</v>
      </c>
      <c r="V92" s="13" t="s">
        <v>1</v>
      </c>
      <c r="W92" s="6"/>
      <c r="X92" s="254">
        <f>SUM(AA92:CK92)</f>
        <v>0</v>
      </c>
      <c r="Z92" s="14"/>
      <c r="AA92" s="254">
        <f>IF(AA$16="",0,
IF(AA$16=0,MIN(-RESERVE_OPENING_D,-AA90),
IF(AA$16=YEAR_PROJECTLENGTH_D,-SUM(Z92:$AA92),
IF(AA$16=1,-Z92-RESERVE_OPENING_D,0))))</f>
        <v>0</v>
      </c>
      <c r="AB92" s="254">
        <f>IF(AB$16="",0,
IF(AB$16=0,MIN(-RESERVE_OPENING_D,-AB90),
IF(AB$16=YEAR_PROJECTLENGTH_D,-SUM(AA92:$AA92),
IF(AB$16=1,-AA92-RESERVE_OPENING_D,0))))</f>
        <v>-10000</v>
      </c>
      <c r="AC92" s="254">
        <f>IF(AC$16="",0,
IF(AC$16=0,MIN(-RESERVE_OPENING_D,-AC90),
IF(AC$16=YEAR_PROJECTLENGTH_D,-SUM($AA92:AB92),
IF(AC$16=1,-AB92-RESERVE_OPENING_D,0))))</f>
        <v>0</v>
      </c>
      <c r="AD92" s="254">
        <f>IF(AD$16="",0,
IF(AD$16=0,MIN(-RESERVE_OPENING_D,-AD90),
IF(AD$16=YEAR_PROJECTLENGTH_D,-SUM($AA92:AC92),
IF(AD$16=1,-AC92-RESERVE_OPENING_D,0))))</f>
        <v>0</v>
      </c>
      <c r="AE92" s="254">
        <f>IF(AE$16="",0,
IF(AE$16=0,MIN(-RESERVE_OPENING_D,-AE90),
IF(AE$16=YEAR_PROJECTLENGTH_D,-SUM($AA92:AD92),
IF(AE$16=1,-AD92-RESERVE_OPENING_D,0))))</f>
        <v>0</v>
      </c>
      <c r="AF92" s="254">
        <f>IF(AF$16="",0,
IF(AF$16=0,MIN(-RESERVE_OPENING_D,-AF90),
IF(AF$16=YEAR_PROJECTLENGTH_D,-SUM($AA92:AE92),
IF(AF$16=1,-AE92-RESERVE_OPENING_D,0))))</f>
        <v>0</v>
      </c>
      <c r="AG92" s="254">
        <f>IF(AG$16="",0,
IF(AG$16=0,MIN(-RESERVE_OPENING_D,-AG90),
IF(AG$16=YEAR_PROJECTLENGTH_D,-SUM($AA92:AF92),
IF(AG$16=1,-AF92-RESERVE_OPENING_D,0))))</f>
        <v>10000</v>
      </c>
      <c r="AH92" s="254">
        <f>IF(AH$16="",0,
IF(AH$16=0,MIN(-RESERVE_OPENING_D,-AH90),
IF(AH$16=YEAR_PROJECTLENGTH_D,-SUM($AA92:AG92),
IF(AH$16=1,-AG92-RESERVE_OPENING_D,0))))</f>
        <v>0</v>
      </c>
      <c r="AI92" s="254">
        <f>IF(AI$16="",0,
IF(AI$16=0,MIN(-RESERVE_OPENING_D,-AI90),
IF(AI$16=YEAR_PROJECTLENGTH_D,-SUM($AA92:AH92),
IF(AI$16=1,-AH92-RESERVE_OPENING_D,0))))</f>
        <v>0</v>
      </c>
      <c r="AJ92" s="254">
        <f>IF(AJ$16="",0,
IF(AJ$16=0,MIN(-RESERVE_OPENING_D,-AJ90),
IF(AJ$16=YEAR_PROJECTLENGTH_D,-SUM($AA92:AI92),
IF(AJ$16=1,-AI92-RESERVE_OPENING_D,0))))</f>
        <v>0</v>
      </c>
      <c r="AK92" s="254">
        <f>IF(AK$16="",0,
IF(AK$16=0,MIN(-RESERVE_OPENING_D,-AK90),
IF(AK$16=YEAR_PROJECTLENGTH_D,-SUM($AA92:AJ92),
IF(AK$16=1,-AJ92-RESERVE_OPENING_D,0))))</f>
        <v>0</v>
      </c>
      <c r="AL92" s="254">
        <f>IF(AL$16="",0,
IF(AL$16=0,MIN(-RESERVE_OPENING_D,-AL90),
IF(AL$16=YEAR_PROJECTLENGTH_D,-SUM($AA92:AK92),
IF(AL$16=1,-AK92-RESERVE_OPENING_D,0))))</f>
        <v>0</v>
      </c>
      <c r="AM92" s="254">
        <f>IF(AM$16="",0,
IF(AM$16=0,MIN(-RESERVE_OPENING_D,-AM90),
IF(AM$16=YEAR_PROJECTLENGTH_D,-SUM($AA92:AL92),
IF(AM$16=1,-AL92-RESERVE_OPENING_D,0))))</f>
        <v>0</v>
      </c>
      <c r="AN92" s="254">
        <f>IF(AN$16="",0,
IF(AN$16=0,MIN(-RESERVE_OPENING_D,-AN90),
IF(AN$16=YEAR_PROJECTLENGTH_D,-SUM($AA92:AM92),
IF(AN$16=1,-AM92-RESERVE_OPENING_D,0))))</f>
        <v>0</v>
      </c>
      <c r="AO92" s="254">
        <f>IF(AO$16="",0,
IF(AO$16=0,MIN(-RESERVE_OPENING_D,-AO90),
IF(AO$16=YEAR_PROJECTLENGTH_D,-SUM($AA92:AN92),
IF(AO$16=1,-AN92-RESERVE_OPENING_D,0))))</f>
        <v>0</v>
      </c>
      <c r="AP92" s="254">
        <f>IF(AP$16="",0,
IF(AP$16=0,MIN(-RESERVE_OPENING_D,-AP90),
IF(AP$16=YEAR_PROJECTLENGTH_D,-SUM($AA92:AO92),
IF(AP$16=1,-AO92-RESERVE_OPENING_D,0))))</f>
        <v>0</v>
      </c>
      <c r="AQ92" s="254">
        <f>IF(AQ$16="",0,
IF(AQ$16=0,MIN(-RESERVE_OPENING_D,-AQ90),
IF(AQ$16=YEAR_PROJECTLENGTH_D,-SUM($AA92:AP92),
IF(AQ$16=1,-AP92-RESERVE_OPENING_D,0))))</f>
        <v>0</v>
      </c>
      <c r="AR92" s="254">
        <f>IF(AR$16="",0,
IF(AR$16=0,MIN(-RESERVE_OPENING_D,-AR90),
IF(AR$16=YEAR_PROJECTLENGTH_D,-SUM($AA92:AQ92),
IF(AR$16=1,-AQ92-RESERVE_OPENING_D,0))))</f>
        <v>0</v>
      </c>
      <c r="AS92" s="254">
        <f>IF(AS$16="",0,
IF(AS$16=0,MIN(-RESERVE_OPENING_D,-AS90),
IF(AS$16=YEAR_PROJECTLENGTH_D,-SUM($AA92:AR92),
IF(AS$16=1,-AR92-RESERVE_OPENING_D,0))))</f>
        <v>0</v>
      </c>
      <c r="AT92" s="254">
        <f>IF(AT$16="",0,
IF(AT$16=0,MIN(-RESERVE_OPENING_D,-AT90),
IF(AT$16=YEAR_PROJECTLENGTH_D,-SUM($AA92:AS92),
IF(AT$16=1,-AS92-RESERVE_OPENING_D,0))))</f>
        <v>0</v>
      </c>
      <c r="AU92" s="254">
        <f>IF(AU$16="",0,
IF(AU$16=0,MIN(-RESERVE_OPENING_D,-AU90),
IF(AU$16=YEAR_PROJECTLENGTH_D,-SUM($AA92:AT92),
IF(AU$16=1,-AT92-RESERVE_OPENING_D,0))))</f>
        <v>0</v>
      </c>
      <c r="AV92" s="254">
        <f>IF(AV$16="",0,
IF(AV$16=0,MIN(-RESERVE_OPENING_D,-AV90),
IF(AV$16=YEAR_PROJECTLENGTH_D,-SUM($AA92:AU92),
IF(AV$16=1,-AU92-RESERVE_OPENING_D,0))))</f>
        <v>0</v>
      </c>
      <c r="AW92" s="254">
        <f>IF(AW$16="",0,
IF(AW$16=0,MIN(-RESERVE_OPENING_D,-AW90),
IF(AW$16=YEAR_PROJECTLENGTH_D,-SUM($AA92:AV92),
IF(AW$16=1,-AV92-RESERVE_OPENING_D,0))))</f>
        <v>0</v>
      </c>
      <c r="AX92" s="254">
        <f>IF(AX$16="",0,
IF(AX$16=0,MIN(-RESERVE_OPENING_D,-AX90),
IF(AX$16=YEAR_PROJECTLENGTH_D,-SUM($AA92:AW92),
IF(AX$16=1,-AW92-RESERVE_OPENING_D,0))))</f>
        <v>0</v>
      </c>
      <c r="AY92" s="254">
        <f>IF(AY$16="",0,
IF(AY$16=0,MIN(-RESERVE_OPENING_D,-AY90),
IF(AY$16=YEAR_PROJECTLENGTH_D,-SUM($AA92:AX92),
IF(AY$16=1,-AX92-RESERVE_OPENING_D,0))))</f>
        <v>0</v>
      </c>
      <c r="AZ92" s="254">
        <f>IF(AZ$16="",0,
IF(AZ$16=0,MIN(-RESERVE_OPENING_D,-AZ90),
IF(AZ$16=YEAR_PROJECTLENGTH_D,-SUM($AA92:AY92),
IF(AZ$16=1,-AY92-RESERVE_OPENING_D,0))))</f>
        <v>0</v>
      </c>
      <c r="BA92" s="254">
        <f>IF(BA$16="",0,
IF(BA$16=0,MIN(-RESERVE_OPENING_D,-BA90),
IF(BA$16=YEAR_PROJECTLENGTH_D,-SUM($AA92:AZ92),
IF(BA$16=1,-AZ92-RESERVE_OPENING_D,0))))</f>
        <v>0</v>
      </c>
      <c r="BB92" s="254">
        <f>IF(BB$16="",0,
IF(BB$16=0,MIN(-RESERVE_OPENING_D,-BB90),
IF(BB$16=YEAR_PROJECTLENGTH_D,-SUM($AA92:BA92),
IF(BB$16=1,-BA92-RESERVE_OPENING_D,0))))</f>
        <v>0</v>
      </c>
      <c r="BC92" s="254">
        <f>IF(BC$16="",0,
IF(BC$16=0,MIN(-RESERVE_OPENING_D,-BC90),
IF(BC$16=YEAR_PROJECTLENGTH_D,-SUM($AA92:BB92),
IF(BC$16=1,-BB92-RESERVE_OPENING_D,0))))</f>
        <v>0</v>
      </c>
      <c r="BD92" s="254">
        <f>IF(BD$16="",0,
IF(BD$16=0,MIN(-RESERVE_OPENING_D,-BD90),
IF(BD$16=YEAR_PROJECTLENGTH_D,-SUM($AA92:BC92),
IF(BD$16=1,-BC92-RESERVE_OPENING_D,0))))</f>
        <v>0</v>
      </c>
      <c r="BE92" s="254">
        <f>IF(BE$16="",0,
IF(BE$16=0,MIN(-RESERVE_OPENING_D,-BE90),
IF(BE$16=YEAR_PROJECTLENGTH_D,-SUM($AA92:BD92),
IF(BE$16=1,-BD92-RESERVE_OPENING_D,0))))</f>
        <v>0</v>
      </c>
      <c r="BF92" s="254">
        <f>IF(BF$16="",0,
IF(BF$16=0,MIN(-RESERVE_OPENING_D,-BF90),
IF(BF$16=YEAR_PROJECTLENGTH_D,-SUM($AA92:BE92),
IF(BF$16=1,-BE92-RESERVE_OPENING_D,0))))</f>
        <v>0</v>
      </c>
      <c r="BG92" s="254">
        <f>IF(BG$16="",0,
IF(BG$16=0,MIN(-RESERVE_OPENING_D,-BG90),
IF(BG$16=YEAR_PROJECTLENGTH_D,-SUM($AA92:BF92),
IF(BG$16=1,-BF92-RESERVE_OPENING_D,0))))</f>
        <v>0</v>
      </c>
      <c r="BH92" s="254">
        <f>IF(BH$16="",0,
IF(BH$16=0,MIN(-RESERVE_OPENING_D,-BH90),
IF(BH$16=YEAR_PROJECTLENGTH_D,-SUM($AA92:BG92),
IF(BH$16=1,-BG92-RESERVE_OPENING_D,0))))</f>
        <v>0</v>
      </c>
      <c r="BI92" s="254">
        <f>IF(BI$16="",0,
IF(BI$16=0,MIN(-RESERVE_OPENING_D,-BI90),
IF(BI$16=YEAR_PROJECTLENGTH_D,-SUM($AA92:BH92),
IF(BI$16=1,-BH92-RESERVE_OPENING_D,0))))</f>
        <v>0</v>
      </c>
      <c r="BJ92" s="254">
        <f>IF(BJ$16="",0,
IF(BJ$16=0,MIN(-RESERVE_OPENING_D,-BJ90),
IF(BJ$16=YEAR_PROJECTLENGTH_D,-SUM($AA92:BI92),
IF(BJ$16=1,-BI92-RESERVE_OPENING_D,0))))</f>
        <v>0</v>
      </c>
      <c r="BK92" s="254">
        <f>IF(BK$16="",0,
IF(BK$16=0,MIN(-RESERVE_OPENING_D,-BK90),
IF(BK$16=YEAR_PROJECTLENGTH_D,-SUM($AA92:BJ92),
IF(BK$16=1,-BJ92-RESERVE_OPENING_D,0))))</f>
        <v>0</v>
      </c>
      <c r="BL92" s="254">
        <f>IF(BL$16="",0,
IF(BL$16=0,MIN(-RESERVE_OPENING_D,-BL90),
IF(BL$16=YEAR_PROJECTLENGTH_D,-SUM($AA92:BK92),
IF(BL$16=1,-BK92-RESERVE_OPENING_D,0))))</f>
        <v>0</v>
      </c>
      <c r="BM92" s="254">
        <f>IF(BM$16="",0,
IF(BM$16=0,MIN(-RESERVE_OPENING_D,-BM90),
IF(BM$16=YEAR_PROJECTLENGTH_D,-SUM($AA92:BL92),
IF(BM$16=1,-BL92-RESERVE_OPENING_D,0))))</f>
        <v>0</v>
      </c>
      <c r="BN92" s="254">
        <f>IF(BN$16="",0,
IF(BN$16=0,MIN(-RESERVE_OPENING_D,-BN90),
IF(BN$16=YEAR_PROJECTLENGTH_D,-SUM($AA92:BM92),
IF(BN$16=1,-BM92-RESERVE_OPENING_D,0))))</f>
        <v>0</v>
      </c>
      <c r="BO92" s="254">
        <f>IF(BO$16="",0,
IF(BO$16=0,MIN(-RESERVE_OPENING_D,-BO90),
IF(BO$16=YEAR_PROJECTLENGTH_D,-SUM($AA92:BN92),
IF(BO$16=1,-BN92-RESERVE_OPENING_D,0))))</f>
        <v>0</v>
      </c>
      <c r="BP92" s="254">
        <f>IF(BP$16="",0,
IF(BP$16=0,MIN(-RESERVE_OPENING_D,-BP90),
IF(BP$16=YEAR_PROJECTLENGTH_D,-SUM($AA92:BO92),
IF(BP$16=1,-BO92-RESERVE_OPENING_D,0))))</f>
        <v>0</v>
      </c>
      <c r="BQ92" s="254">
        <f>IF(BQ$16="",0,
IF(BQ$16=0,MIN(-RESERVE_OPENING_D,-BQ90),
IF(BQ$16=YEAR_PROJECTLENGTH_D,-SUM($AA92:BP92),
IF(BQ$16=1,-BP92-RESERVE_OPENING_D,0))))</f>
        <v>0</v>
      </c>
      <c r="BR92" s="254">
        <f>IF(BR$16="",0,
IF(BR$16=0,MIN(-RESERVE_OPENING_D,-BR90),
IF(BR$16=YEAR_PROJECTLENGTH_D,-SUM($AA92:BQ92),
IF(BR$16=1,-BQ92-RESERVE_OPENING_D,0))))</f>
        <v>0</v>
      </c>
      <c r="BS92" s="254">
        <f>IF(BS$16="",0,
IF(BS$16=0,MIN(-RESERVE_OPENING_D,-BS90),
IF(BS$16=YEAR_PROJECTLENGTH_D,-SUM($AA92:BR92),
IF(BS$16=1,-BR92-RESERVE_OPENING_D,0))))</f>
        <v>0</v>
      </c>
      <c r="BT92" s="254">
        <f>IF(BT$16="",0,
IF(BT$16=0,MIN(-RESERVE_OPENING_D,-BT90),
IF(BT$16=YEAR_PROJECTLENGTH_D,-SUM($AA92:BS92),
IF(BT$16=1,-BS92-RESERVE_OPENING_D,0))))</f>
        <v>0</v>
      </c>
      <c r="BU92" s="254">
        <f>IF(BU$16="",0,
IF(BU$16=0,MIN(-RESERVE_OPENING_D,-BU90),
IF(BU$16=YEAR_PROJECTLENGTH_D,-SUM($AA92:BT92),
IF(BU$16=1,-BT92-RESERVE_OPENING_D,0))))</f>
        <v>0</v>
      </c>
      <c r="BV92" s="254">
        <f>IF(BV$16="",0,
IF(BV$16=0,MIN(-RESERVE_OPENING_D,-BV90),
IF(BV$16=YEAR_PROJECTLENGTH_D,-SUM($AA92:BU92),
IF(BV$16=1,-BU92-RESERVE_OPENING_D,0))))</f>
        <v>0</v>
      </c>
      <c r="BW92" s="254">
        <f>IF(BW$16="",0,
IF(BW$16=0,MIN(-RESERVE_OPENING_D,-BW90),
IF(BW$16=YEAR_PROJECTLENGTH_D,-SUM($AA92:BV92),
IF(BW$16=1,-BV92-RESERVE_OPENING_D,0))))</f>
        <v>0</v>
      </c>
      <c r="BX92" s="254">
        <f>IF(BX$16="",0,
IF(BX$16=0,MIN(-RESERVE_OPENING_D,-BX90),
IF(BX$16=YEAR_PROJECTLENGTH_D,-SUM($AA92:BW92),
IF(BX$16=1,-BW92-RESERVE_OPENING_D,0))))</f>
        <v>0</v>
      </c>
      <c r="BY92" s="254">
        <f>IF(BY$16="",0,
IF(BY$16=0,MIN(-RESERVE_OPENING_D,-BY90),
IF(BY$16=YEAR_PROJECTLENGTH_D,-SUM($AA92:BX92),
IF(BY$16=1,-BX92-RESERVE_OPENING_D,0))))</f>
        <v>0</v>
      </c>
      <c r="BZ92" s="254">
        <f>IF(BZ$16="",0,
IF(BZ$16=0,MIN(-RESERVE_OPENING_D,-BZ90),
IF(BZ$16=YEAR_PROJECTLENGTH_D,-SUM($AA92:BY92),
IF(BZ$16=1,-BY92-RESERVE_OPENING_D,0))))</f>
        <v>0</v>
      </c>
      <c r="CA92" s="254">
        <f>IF(CA$16="",0,
IF(CA$16=0,MIN(-RESERVE_OPENING_D,-CA90),
IF(CA$16=YEAR_PROJECTLENGTH_D,-SUM($AA92:BZ92),
IF(CA$16=1,-BZ92-RESERVE_OPENING_D,0))))</f>
        <v>0</v>
      </c>
      <c r="CB92" s="254">
        <f>IF(CB$16="",0,
IF(CB$16=0,MIN(-RESERVE_OPENING_D,-CB90),
IF(CB$16=YEAR_PROJECTLENGTH_D,-SUM($AA92:CA92),
IF(CB$16=1,-CA92-RESERVE_OPENING_D,0))))</f>
        <v>0</v>
      </c>
      <c r="CC92" s="254">
        <f>IF(CC$16="",0,
IF(CC$16=0,MIN(-RESERVE_OPENING_D,-CC90),
IF(CC$16=YEAR_PROJECTLENGTH_D,-SUM($AA92:CB92),
IF(CC$16=1,-CB92-RESERVE_OPENING_D,0))))</f>
        <v>0</v>
      </c>
      <c r="CD92" s="254">
        <f>IF(CD$16="",0,
IF(CD$16=0,MIN(-RESERVE_OPENING_D,-CD90),
IF(CD$16=YEAR_PROJECTLENGTH_D,-SUM($AA92:CC92),
IF(CD$16=1,-CC92-RESERVE_OPENING_D,0))))</f>
        <v>0</v>
      </c>
      <c r="CE92" s="254">
        <f>IF(CE$16="",0,
IF(CE$16=0,MIN(-RESERVE_OPENING_D,-CE90),
IF(CE$16=YEAR_PROJECTLENGTH_D,-SUM($AA92:CD92),
IF(CE$16=1,-CD92-RESERVE_OPENING_D,0))))</f>
        <v>0</v>
      </c>
      <c r="CF92" s="254">
        <f>IF(CF$16="",0,
IF(CF$16=0,MIN(-RESERVE_OPENING_D,-CF90),
IF(CF$16=YEAR_PROJECTLENGTH_D,-SUM($AA92:CE92),
IF(CF$16=1,-CE92-RESERVE_OPENING_D,0))))</f>
        <v>0</v>
      </c>
      <c r="CG92" s="254">
        <f>IF(CG$16="",0,
IF(CG$16=0,MIN(-RESERVE_OPENING_D,-CG90),
IF(CG$16=YEAR_PROJECTLENGTH_D,-SUM($AA92:CF92),
IF(CG$16=1,-CF92-RESERVE_OPENING_D,0))))</f>
        <v>0</v>
      </c>
      <c r="CH92" s="254">
        <f>IF(CH$16="",0,
IF(CH$16=0,MIN(-RESERVE_OPENING_D,-CH90),
IF(CH$16=YEAR_PROJECTLENGTH_D,-SUM($AA92:CG92),
IF(CH$16=1,-CG92-RESERVE_OPENING_D,0))))</f>
        <v>0</v>
      </c>
      <c r="CI92" s="254">
        <f>IF(CI$16="",0,
IF(CI$16=0,MIN(-RESERVE_OPENING_D,-CI90),
IF(CI$16=YEAR_PROJECTLENGTH_D,-SUM($AA92:CH92),
IF(CI$16=1,-CH92-RESERVE_OPENING_D,0))))</f>
        <v>0</v>
      </c>
      <c r="CJ92" s="254">
        <f>IF(CJ$16="",0,
IF(CJ$16=0,MIN(-RESERVE_OPENING_D,-CJ90),
IF(CJ$16=YEAR_PROJECTLENGTH_D,-SUM($AA92:CI92),
IF(CJ$16=1,-CI92-RESERVE_OPENING_D,0))))</f>
        <v>0</v>
      </c>
      <c r="CK92" s="254">
        <f>IF(CK$16="",0,
IF(CK$16=0,MIN(-RESERVE_OPENING_D,-CK90),
IF(CK$16=YEAR_PROJECTLENGTH_D,-SUM($AA92:CJ92),
IF(CK$16=1,-CJ92-RESERVE_OPENING_D,0))))</f>
        <v>0</v>
      </c>
    </row>
    <row r="93" spans="1:89" ht="5.25" customHeight="1">
      <c r="Q93" s="7"/>
      <c r="R93" s="68"/>
      <c r="S93" s="68"/>
      <c r="T93" s="88">
        <v>26</v>
      </c>
      <c r="V93" s="38"/>
      <c r="W93" s="33"/>
      <c r="X93" s="60"/>
      <c r="Z93" s="14"/>
    </row>
    <row r="94" spans="1:89" s="29" customFormat="1">
      <c r="A94" s="259" t="s">
        <v>66</v>
      </c>
      <c r="R94" s="91"/>
      <c r="S94" s="91"/>
      <c r="T94" s="88">
        <v>51</v>
      </c>
      <c r="V94" s="70" t="s">
        <v>1</v>
      </c>
      <c r="X94" s="255">
        <f>SUM(AA94:CK94)</f>
        <v>2728817.6650614343</v>
      </c>
      <c r="Z94" s="14"/>
      <c r="AA94" s="255">
        <f>SUM(AA90:AA92)</f>
        <v>0</v>
      </c>
      <c r="AB94" s="255">
        <f t="shared" ref="AB94:BG94" si="77">SUM(AB90:AB92)</f>
        <v>-2500000.0001828801</v>
      </c>
      <c r="AC94" s="255">
        <f t="shared" si="77"/>
        <v>948376.84757372644</v>
      </c>
      <c r="AD94" s="255">
        <f t="shared" si="77"/>
        <v>1008016.5476382039</v>
      </c>
      <c r="AE94" s="255">
        <f t="shared" si="77"/>
        <v>1068822.531993398</v>
      </c>
      <c r="AF94" s="255">
        <f t="shared" si="77"/>
        <v>1130817.3257318623</v>
      </c>
      <c r="AG94" s="255">
        <f t="shared" si="77"/>
        <v>1072784.4123071237</v>
      </c>
      <c r="AH94" s="255">
        <f t="shared" si="77"/>
        <v>0</v>
      </c>
      <c r="AI94" s="255">
        <f t="shared" si="77"/>
        <v>0</v>
      </c>
      <c r="AJ94" s="255">
        <f t="shared" si="77"/>
        <v>0</v>
      </c>
      <c r="AK94" s="255">
        <f t="shared" si="77"/>
        <v>0</v>
      </c>
      <c r="AL94" s="255">
        <f t="shared" si="77"/>
        <v>0</v>
      </c>
      <c r="AM94" s="255">
        <f t="shared" si="77"/>
        <v>0</v>
      </c>
      <c r="AN94" s="255">
        <f t="shared" si="77"/>
        <v>0</v>
      </c>
      <c r="AO94" s="255">
        <f t="shared" si="77"/>
        <v>0</v>
      </c>
      <c r="AP94" s="255">
        <f t="shared" si="77"/>
        <v>0</v>
      </c>
      <c r="AQ94" s="255">
        <f t="shared" si="77"/>
        <v>0</v>
      </c>
      <c r="AR94" s="255">
        <f t="shared" si="77"/>
        <v>0</v>
      </c>
      <c r="AS94" s="255">
        <f t="shared" si="77"/>
        <v>0</v>
      </c>
      <c r="AT94" s="255">
        <f t="shared" si="77"/>
        <v>0</v>
      </c>
      <c r="AU94" s="255">
        <f t="shared" si="77"/>
        <v>0</v>
      </c>
      <c r="AV94" s="255">
        <f t="shared" si="77"/>
        <v>1.4551915228366852E-10</v>
      </c>
      <c r="AW94" s="255">
        <f t="shared" si="77"/>
        <v>0</v>
      </c>
      <c r="AX94" s="255">
        <f t="shared" si="77"/>
        <v>0</v>
      </c>
      <c r="AY94" s="255">
        <f t="shared" si="77"/>
        <v>0</v>
      </c>
      <c r="AZ94" s="255">
        <f t="shared" si="77"/>
        <v>0</v>
      </c>
      <c r="BA94" s="255">
        <f t="shared" si="77"/>
        <v>0</v>
      </c>
      <c r="BB94" s="255">
        <f t="shared" si="77"/>
        <v>0</v>
      </c>
      <c r="BC94" s="255">
        <f t="shared" si="77"/>
        <v>0</v>
      </c>
      <c r="BD94" s="255">
        <f t="shared" si="77"/>
        <v>0</v>
      </c>
      <c r="BE94" s="255">
        <f t="shared" si="77"/>
        <v>0</v>
      </c>
      <c r="BF94" s="255">
        <f t="shared" si="77"/>
        <v>0</v>
      </c>
      <c r="BG94" s="255">
        <f t="shared" si="77"/>
        <v>0</v>
      </c>
      <c r="BH94" s="255">
        <f t="shared" ref="BH94:CK94" si="78">SUM(BH90:BH92)</f>
        <v>0</v>
      </c>
      <c r="BI94" s="255">
        <f t="shared" si="78"/>
        <v>0</v>
      </c>
      <c r="BJ94" s="255">
        <f t="shared" si="78"/>
        <v>0</v>
      </c>
      <c r="BK94" s="255">
        <f t="shared" si="78"/>
        <v>0</v>
      </c>
      <c r="BL94" s="255">
        <f t="shared" si="78"/>
        <v>0</v>
      </c>
      <c r="BM94" s="255">
        <f t="shared" si="78"/>
        <v>0</v>
      </c>
      <c r="BN94" s="255">
        <f t="shared" si="78"/>
        <v>0</v>
      </c>
      <c r="BO94" s="255">
        <f t="shared" si="78"/>
        <v>0</v>
      </c>
      <c r="BP94" s="255">
        <f t="shared" si="78"/>
        <v>0</v>
      </c>
      <c r="BQ94" s="255">
        <f t="shared" si="78"/>
        <v>0</v>
      </c>
      <c r="BR94" s="255">
        <f t="shared" si="78"/>
        <v>0</v>
      </c>
      <c r="BS94" s="255">
        <f t="shared" si="78"/>
        <v>0</v>
      </c>
      <c r="BT94" s="255">
        <f t="shared" si="78"/>
        <v>0</v>
      </c>
      <c r="BU94" s="255">
        <f t="shared" si="78"/>
        <v>0</v>
      </c>
      <c r="BV94" s="255">
        <f t="shared" si="78"/>
        <v>0</v>
      </c>
      <c r="BW94" s="255">
        <f t="shared" si="78"/>
        <v>0</v>
      </c>
      <c r="BX94" s="255">
        <f t="shared" si="78"/>
        <v>0</v>
      </c>
      <c r="BY94" s="255">
        <f t="shared" si="78"/>
        <v>0</v>
      </c>
      <c r="BZ94" s="255">
        <f t="shared" si="78"/>
        <v>0</v>
      </c>
      <c r="CA94" s="255">
        <f t="shared" si="78"/>
        <v>0</v>
      </c>
      <c r="CB94" s="255">
        <f t="shared" si="78"/>
        <v>0</v>
      </c>
      <c r="CC94" s="255">
        <f t="shared" si="78"/>
        <v>0</v>
      </c>
      <c r="CD94" s="255">
        <f t="shared" si="78"/>
        <v>0</v>
      </c>
      <c r="CE94" s="255">
        <f t="shared" si="78"/>
        <v>0</v>
      </c>
      <c r="CF94" s="255">
        <f t="shared" si="78"/>
        <v>0</v>
      </c>
      <c r="CG94" s="255">
        <f t="shared" si="78"/>
        <v>0</v>
      </c>
      <c r="CH94" s="255">
        <f t="shared" si="78"/>
        <v>0</v>
      </c>
      <c r="CI94" s="255">
        <f t="shared" si="78"/>
        <v>0</v>
      </c>
      <c r="CJ94" s="255">
        <f t="shared" si="78"/>
        <v>0</v>
      </c>
      <c r="CK94" s="255">
        <f t="shared" si="78"/>
        <v>0</v>
      </c>
    </row>
    <row r="95" spans="1:89">
      <c r="A95" s="259" t="s">
        <v>139</v>
      </c>
      <c r="B95" s="29"/>
      <c r="C95" s="29"/>
      <c r="D95" s="29"/>
      <c r="E95" s="29"/>
      <c r="F95" s="29"/>
      <c r="G95" s="29"/>
      <c r="H95" s="29"/>
      <c r="I95" s="29"/>
      <c r="J95" s="29"/>
      <c r="K95" s="29"/>
      <c r="L95" s="29"/>
      <c r="M95" s="29"/>
      <c r="N95" s="29"/>
      <c r="O95" s="29"/>
      <c r="P95" s="29"/>
      <c r="Q95" s="29"/>
      <c r="R95" s="91"/>
      <c r="S95" s="91"/>
      <c r="T95" s="88"/>
      <c r="U95" s="29"/>
      <c r="V95" s="70" t="s">
        <v>1</v>
      </c>
      <c r="W95" s="29"/>
      <c r="X95" s="255">
        <f>SUM(AA95:CK95)</f>
        <v>2631037.1794424984</v>
      </c>
      <c r="Z95" s="14"/>
      <c r="AA95" s="255">
        <f>IF(AA$19=HLOOKUP(YEAR_FUNDLENGTH,FUND_DATES,4,FALSE),XNPV(DISCOUNTRATE_D,AA$94:$CK$94,AA$18:$CK$18),
IF(AA19&gt;HLOOKUP(YEAR_FUNDLENGTH,FUND_DATES,4,FALSE),0,AA$94))</f>
        <v>0</v>
      </c>
      <c r="AB95" s="255">
        <f>IF(AB$19=HLOOKUP(YEAR_FUNDLENGTH,FUND_DATES,4,FALSE),XNPV(DISCOUNTRATE_D,AB$94:$CK$94,AB$18:$CK$18),
IF(AB19&gt;HLOOKUP(YEAR_FUNDLENGTH,FUND_DATES,4,FALSE),0,AB$94))</f>
        <v>-2500000.0001828801</v>
      </c>
      <c r="AC95" s="255">
        <f>IF(AC$19=HLOOKUP(YEAR_FUNDLENGTH,FUND_DATES,4,FALSE),XNPV(DISCOUNTRATE_D,AC$94:$CK$94,AC$18:$CK$18),
IF(AC19&gt;HLOOKUP(YEAR_FUNDLENGTH,FUND_DATES,4,FALSE),0,AC$94))</f>
        <v>948376.84757372644</v>
      </c>
      <c r="AD95" s="255">
        <f>IF(AD$19=HLOOKUP(YEAR_FUNDLENGTH,FUND_DATES,4,FALSE),XNPV(DISCOUNTRATE_D,AD$94:$CK$94,AD$18:$CK$18),
IF(AD19&gt;HLOOKUP(YEAR_FUNDLENGTH,FUND_DATES,4,FALSE),0,AD$94))</f>
        <v>1008016.5476382039</v>
      </c>
      <c r="AE95" s="255">
        <f>IF(AE$19=HLOOKUP(YEAR_FUNDLENGTH,FUND_DATES,4,FALSE),XNPV(DISCOUNTRATE_D,AE$94:$CK$94,AE$18:$CK$18),
IF(AE19&gt;HLOOKUP(YEAR_FUNDLENGTH,FUND_DATES,4,FALSE),0,AE$94))</f>
        <v>1068822.531993398</v>
      </c>
      <c r="AF95" s="255">
        <f>IF(AF$19=HLOOKUP(YEAR_FUNDLENGTH,FUND_DATES,4,FALSE),XNPV(DISCOUNTRATE_D,AF$94:$CK$94,AF$18:$CK$18),
IF(AF19&gt;HLOOKUP(YEAR_FUNDLENGTH,FUND_DATES,4,FALSE),0,AF$94))</f>
        <v>2105821.2524200501</v>
      </c>
      <c r="AG95" s="255">
        <f>IF(AG$19=HLOOKUP(YEAR_FUNDLENGTH,FUND_DATES,4,FALSE),XNPV(DISCOUNTRATE_D,AG$94:$CK$94,AG$18:$CK$18),
IF(AG19&gt;HLOOKUP(YEAR_FUNDLENGTH,FUND_DATES,4,FALSE),0,AG$94))</f>
        <v>0</v>
      </c>
      <c r="AH95" s="255">
        <f>IF(AH$19=HLOOKUP(YEAR_FUNDLENGTH,FUND_DATES,4,FALSE),XNPV(DISCOUNTRATE_D,AH$94:$CK$94,AH$18:$CK$18),
IF(AH19&gt;HLOOKUP(YEAR_FUNDLENGTH,FUND_DATES,4,FALSE),0,AH$94))</f>
        <v>0</v>
      </c>
      <c r="AI95" s="255">
        <f>IF(AI$19=HLOOKUP(YEAR_FUNDLENGTH,FUND_DATES,4,FALSE),XNPV(DISCOUNTRATE_D,AI$94:$CK$94,AI$18:$CK$18),
IF(AI19&gt;HLOOKUP(YEAR_FUNDLENGTH,FUND_DATES,4,FALSE),0,AI$94))</f>
        <v>0</v>
      </c>
      <c r="AJ95" s="255">
        <f>IF(AJ$19=HLOOKUP(YEAR_FUNDLENGTH,FUND_DATES,4,FALSE),XNPV(DISCOUNTRATE_D,AJ$94:$CK$94,AJ$18:$CK$18),
IF(AJ19&gt;HLOOKUP(YEAR_FUNDLENGTH,FUND_DATES,4,FALSE),0,AJ$94))</f>
        <v>0</v>
      </c>
      <c r="AK95" s="255">
        <f>IF(AK$19=HLOOKUP(YEAR_FUNDLENGTH,FUND_DATES,4,FALSE),XNPV(DISCOUNTRATE_D,AK$94:$CK$94,AK$18:$CK$18),
IF(AK19&gt;HLOOKUP(YEAR_FUNDLENGTH,FUND_DATES,4,FALSE),0,AK$94))</f>
        <v>0</v>
      </c>
      <c r="AL95" s="255">
        <f>IF(AL$19=HLOOKUP(YEAR_FUNDLENGTH,FUND_DATES,4,FALSE),XNPV(DISCOUNTRATE_D,AL$94:$CK$94,AL$18:$CK$18),
IF(AL19&gt;HLOOKUP(YEAR_FUNDLENGTH,FUND_DATES,4,FALSE),0,AL$94))</f>
        <v>0</v>
      </c>
      <c r="AM95" s="255">
        <f>IF(AM$19=HLOOKUP(YEAR_FUNDLENGTH,FUND_DATES,4,FALSE),XNPV(DISCOUNTRATE_D,AM$94:$CK$94,AM$18:$CK$18),
IF(AM19&gt;HLOOKUP(YEAR_FUNDLENGTH,FUND_DATES,4,FALSE),0,AM$94))</f>
        <v>0</v>
      </c>
      <c r="AN95" s="255">
        <f>IF(AN$19=HLOOKUP(YEAR_FUNDLENGTH,FUND_DATES,4,FALSE),XNPV(DISCOUNTRATE_D,AN$94:$CK$94,AN$18:$CK$18),
IF(AN19&gt;HLOOKUP(YEAR_FUNDLENGTH,FUND_DATES,4,FALSE),0,AN$94))</f>
        <v>0</v>
      </c>
      <c r="AO95" s="255">
        <f>IF(AO$19=HLOOKUP(YEAR_FUNDLENGTH,FUND_DATES,4,FALSE),XNPV(DISCOUNTRATE_D,AO$94:$CK$94,AO$18:$CK$18),
IF(AO19&gt;HLOOKUP(YEAR_FUNDLENGTH,FUND_DATES,4,FALSE),0,AO$94))</f>
        <v>0</v>
      </c>
      <c r="AP95" s="255">
        <f>IF(AP$19=HLOOKUP(YEAR_FUNDLENGTH,FUND_DATES,4,FALSE),XNPV(DISCOUNTRATE_D,AP$94:$CK$94,AP$18:$CK$18),
IF(AP19&gt;HLOOKUP(YEAR_FUNDLENGTH,FUND_DATES,4,FALSE),0,AP$94))</f>
        <v>0</v>
      </c>
      <c r="AQ95" s="255">
        <f>IF(AQ$19=HLOOKUP(YEAR_FUNDLENGTH,FUND_DATES,4,FALSE),XNPV(DISCOUNTRATE_D,AQ$94:$CK$94,AQ$18:$CK$18),
IF(AQ19&gt;HLOOKUP(YEAR_FUNDLENGTH,FUND_DATES,4,FALSE),0,AQ$94))</f>
        <v>0</v>
      </c>
      <c r="AR95" s="255">
        <f>IF(AR$19=HLOOKUP(YEAR_FUNDLENGTH,FUND_DATES,4,FALSE),XNPV(DISCOUNTRATE_D,AR$94:$CK$94,AR$18:$CK$18),
IF(AR19&gt;HLOOKUP(YEAR_FUNDLENGTH,FUND_DATES,4,FALSE),0,AR$94))</f>
        <v>0</v>
      </c>
      <c r="AS95" s="255">
        <f>IF(AS$19=HLOOKUP(YEAR_FUNDLENGTH,FUND_DATES,4,FALSE),XNPV(DISCOUNTRATE_D,AS$94:$CK$94,AS$18:$CK$18),
IF(AS19&gt;HLOOKUP(YEAR_FUNDLENGTH,FUND_DATES,4,FALSE),0,AS$94))</f>
        <v>0</v>
      </c>
      <c r="AT95" s="255">
        <f>IF(AT$19=HLOOKUP(YEAR_FUNDLENGTH,FUND_DATES,4,FALSE),XNPV(DISCOUNTRATE_D,AT$94:$CK$94,AT$18:$CK$18),
IF(AT19&gt;HLOOKUP(YEAR_FUNDLENGTH,FUND_DATES,4,FALSE),0,AT$94))</f>
        <v>0</v>
      </c>
      <c r="AU95" s="255">
        <f>IF(AU$19=HLOOKUP(YEAR_FUNDLENGTH,FUND_DATES,4,FALSE),XNPV(DISCOUNTRATE_D,AU$94:$CK$94,AU$18:$CK$18),
IF(AU19&gt;HLOOKUP(YEAR_FUNDLENGTH,FUND_DATES,4,FALSE),0,AU$94))</f>
        <v>0</v>
      </c>
      <c r="AV95" s="255">
        <f>IF(AV$19=HLOOKUP(YEAR_FUNDLENGTH,FUND_DATES,4,FALSE),XNPV(DISCOUNTRATE_D,AV$94:$CK$94,AV$18:$CK$18),
IF(AV19&gt;HLOOKUP(YEAR_FUNDLENGTH,FUND_DATES,4,FALSE),0,AV$94))</f>
        <v>0</v>
      </c>
      <c r="AW95" s="255">
        <f>IF(AW$19=HLOOKUP(YEAR_FUNDLENGTH,FUND_DATES,4,FALSE),XNPV(DISCOUNTRATE_D,AW$94:$CK$94,AW$18:$CK$18),
IF(AW19&gt;HLOOKUP(YEAR_FUNDLENGTH,FUND_DATES,4,FALSE),0,AW$94))</f>
        <v>0</v>
      </c>
      <c r="AX95" s="255">
        <f>IF(AX$19=HLOOKUP(YEAR_FUNDLENGTH,FUND_DATES,4,FALSE),XNPV(DISCOUNTRATE_D,AX$94:$CK$94,AX$18:$CK$18),
IF(AX19&gt;HLOOKUP(YEAR_FUNDLENGTH,FUND_DATES,4,FALSE),0,AX$94))</f>
        <v>0</v>
      </c>
      <c r="AY95" s="255">
        <f>IF(AY$19=HLOOKUP(YEAR_FUNDLENGTH,FUND_DATES,4,FALSE),XNPV(DISCOUNTRATE_D,AY$94:$CK$94,AY$18:$CK$18),
IF(AY19&gt;HLOOKUP(YEAR_FUNDLENGTH,FUND_DATES,4,FALSE),0,AY$94))</f>
        <v>0</v>
      </c>
      <c r="AZ95" s="255">
        <f>IF(AZ$19=HLOOKUP(YEAR_FUNDLENGTH,FUND_DATES,4,FALSE),XNPV(DISCOUNTRATE_D,AZ$94:$CK$94,AZ$18:$CK$18),
IF(AZ19&gt;HLOOKUP(YEAR_FUNDLENGTH,FUND_DATES,4,FALSE),0,AZ$94))</f>
        <v>0</v>
      </c>
      <c r="BA95" s="255">
        <f>IF(BA$19=HLOOKUP(YEAR_FUNDLENGTH,FUND_DATES,4,FALSE),XNPV(DISCOUNTRATE_D,BA$94:$CK$94,BA$18:$CK$18),
IF(BA19&gt;HLOOKUP(YEAR_FUNDLENGTH,FUND_DATES,4,FALSE),0,BA$94))</f>
        <v>0</v>
      </c>
      <c r="BB95" s="255">
        <f>IF(BB$19=HLOOKUP(YEAR_FUNDLENGTH,FUND_DATES,4,FALSE),XNPV(DISCOUNTRATE_D,BB$94:$CK$94,BB$18:$CK$18),
IF(BB19&gt;HLOOKUP(YEAR_FUNDLENGTH,FUND_DATES,4,FALSE),0,BB$94))</f>
        <v>0</v>
      </c>
      <c r="BC95" s="255">
        <f>IF(BC$19=HLOOKUP(YEAR_FUNDLENGTH,FUND_DATES,4,FALSE),XNPV(DISCOUNTRATE_D,BC$94:$CK$94,BC$18:$CK$18),
IF(BC19&gt;HLOOKUP(YEAR_FUNDLENGTH,FUND_DATES,4,FALSE),0,BC$94))</f>
        <v>0</v>
      </c>
      <c r="BD95" s="255">
        <f>IF(BD$19=HLOOKUP(YEAR_FUNDLENGTH,FUND_DATES,4,FALSE),XNPV(DISCOUNTRATE_D,BD$94:$CK$94,BD$18:$CK$18),
IF(BD19&gt;HLOOKUP(YEAR_FUNDLENGTH,FUND_DATES,4,FALSE),0,BD$94))</f>
        <v>0</v>
      </c>
      <c r="BE95" s="255">
        <f>IF(BE$19=HLOOKUP(YEAR_FUNDLENGTH,FUND_DATES,4,FALSE),XNPV(DISCOUNTRATE_D,BE$94:$CK$94,BE$18:$CK$18),
IF(BE19&gt;HLOOKUP(YEAR_FUNDLENGTH,FUND_DATES,4,FALSE),0,BE$94))</f>
        <v>0</v>
      </c>
      <c r="BF95" s="255">
        <f>IF(BF$19=HLOOKUP(YEAR_FUNDLENGTH,FUND_DATES,4,FALSE),XNPV(DISCOUNTRATE_D,BF$94:$CK$94,BF$18:$CK$18),
IF(BF19&gt;HLOOKUP(YEAR_FUNDLENGTH,FUND_DATES,4,FALSE),0,BF$94))</f>
        <v>0</v>
      </c>
      <c r="BG95" s="255">
        <f>IF(BG$19=HLOOKUP(YEAR_FUNDLENGTH,FUND_DATES,4,FALSE),XNPV(DISCOUNTRATE_D,BG$94:$CK$94,BG$18:$CK$18),
IF(BG19&gt;HLOOKUP(YEAR_FUNDLENGTH,FUND_DATES,4,FALSE),0,BG$94))</f>
        <v>0</v>
      </c>
      <c r="BH95" s="255">
        <f>IF(BH$19=HLOOKUP(YEAR_FUNDLENGTH,FUND_DATES,4,FALSE),XNPV(DISCOUNTRATE_D,BH$94:$CK$94,BH$18:$CK$18),
IF(BH19&gt;HLOOKUP(YEAR_FUNDLENGTH,FUND_DATES,4,FALSE),0,BH$94))</f>
        <v>0</v>
      </c>
      <c r="BI95" s="255">
        <f>IF(BI$19=HLOOKUP(YEAR_FUNDLENGTH,FUND_DATES,4,FALSE),XNPV(DISCOUNTRATE_D,BI$94:$CK$94,BI$18:$CK$18),
IF(BI19&gt;HLOOKUP(YEAR_FUNDLENGTH,FUND_DATES,4,FALSE),0,BI$94))</f>
        <v>0</v>
      </c>
      <c r="BJ95" s="255">
        <f>IF(BJ$19=HLOOKUP(YEAR_FUNDLENGTH,FUND_DATES,4,FALSE),XNPV(DISCOUNTRATE_D,BJ$94:$CK$94,BJ$18:$CK$18),
IF(BJ19&gt;HLOOKUP(YEAR_FUNDLENGTH,FUND_DATES,4,FALSE),0,BJ$94))</f>
        <v>0</v>
      </c>
      <c r="BK95" s="255">
        <f>IF(BK$19=HLOOKUP(YEAR_FUNDLENGTH,FUND_DATES,4,FALSE),XNPV(DISCOUNTRATE_D,BK$94:$CK$94,BK$18:$CK$18),
IF(BK19&gt;HLOOKUP(YEAR_FUNDLENGTH,FUND_DATES,4,FALSE),0,BK$94))</f>
        <v>0</v>
      </c>
      <c r="BL95" s="255">
        <f>IF(BL$19=HLOOKUP(YEAR_FUNDLENGTH,FUND_DATES,4,FALSE),XNPV(DISCOUNTRATE_D,BL$94:$CK$94,BL$18:$CK$18),
IF(BL19&gt;HLOOKUP(YEAR_FUNDLENGTH,FUND_DATES,4,FALSE),0,BL$94))</f>
        <v>0</v>
      </c>
      <c r="BM95" s="255">
        <f>IF(BM$19=HLOOKUP(YEAR_FUNDLENGTH,FUND_DATES,4,FALSE),XNPV(DISCOUNTRATE_D,BM$94:$CK$94,BM$18:$CK$18),
IF(BM19&gt;HLOOKUP(YEAR_FUNDLENGTH,FUND_DATES,4,FALSE),0,BM$94))</f>
        <v>0</v>
      </c>
      <c r="BN95" s="255">
        <f>IF(BN$19=HLOOKUP(YEAR_FUNDLENGTH,FUND_DATES,4,FALSE),XNPV(DISCOUNTRATE_D,BN$94:$CK$94,BN$18:$CK$18),
IF(BN19&gt;HLOOKUP(YEAR_FUNDLENGTH,FUND_DATES,4,FALSE),0,BN$94))</f>
        <v>0</v>
      </c>
      <c r="BO95" s="255">
        <f>IF(BO$19=HLOOKUP(YEAR_FUNDLENGTH,FUND_DATES,4,FALSE),XNPV(DISCOUNTRATE_D,BO$94:$CK$94,BO$18:$CK$18),
IF(BO19&gt;HLOOKUP(YEAR_FUNDLENGTH,FUND_DATES,4,FALSE),0,BO$94))</f>
        <v>0</v>
      </c>
      <c r="BP95" s="255">
        <f>IF(BP$19=HLOOKUP(YEAR_FUNDLENGTH,FUND_DATES,4,FALSE),XNPV(DISCOUNTRATE_D,BP$94:$CK$94,BP$18:$CK$18),
IF(BP19&gt;HLOOKUP(YEAR_FUNDLENGTH,FUND_DATES,4,FALSE),0,BP$94))</f>
        <v>0</v>
      </c>
      <c r="BQ95" s="255">
        <f>IF(BQ$19=HLOOKUP(YEAR_FUNDLENGTH,FUND_DATES,4,FALSE),XNPV(DISCOUNTRATE_D,BQ$94:$CK$94,BQ$18:$CK$18),
IF(BQ19&gt;HLOOKUP(YEAR_FUNDLENGTH,FUND_DATES,4,FALSE),0,BQ$94))</f>
        <v>0</v>
      </c>
      <c r="BR95" s="255">
        <f>IF(BR$19=HLOOKUP(YEAR_FUNDLENGTH,FUND_DATES,4,FALSE),XNPV(DISCOUNTRATE_D,BR$94:$CK$94,BR$18:$CK$18),
IF(BR19&gt;HLOOKUP(YEAR_FUNDLENGTH,FUND_DATES,4,FALSE),0,BR$94))</f>
        <v>0</v>
      </c>
      <c r="BS95" s="255">
        <f>IF(BS$19=HLOOKUP(YEAR_FUNDLENGTH,FUND_DATES,4,FALSE),XNPV(DISCOUNTRATE_D,BS$94:$CK$94,BS$18:$CK$18),
IF(BS19&gt;HLOOKUP(YEAR_FUNDLENGTH,FUND_DATES,4,FALSE),0,BS$94))</f>
        <v>0</v>
      </c>
      <c r="BT95" s="255">
        <f>IF(BT$19=HLOOKUP(YEAR_FUNDLENGTH,FUND_DATES,4,FALSE),XNPV(DISCOUNTRATE_D,BT$94:$CK$94,BT$18:$CK$18),
IF(BT19&gt;HLOOKUP(YEAR_FUNDLENGTH,FUND_DATES,4,FALSE),0,BT$94))</f>
        <v>0</v>
      </c>
      <c r="BU95" s="255">
        <f>IF(BU$19=HLOOKUP(YEAR_FUNDLENGTH,FUND_DATES,4,FALSE),XNPV(DISCOUNTRATE_D,BU$94:$CK$94,BU$18:$CK$18),
IF(BU19&gt;HLOOKUP(YEAR_FUNDLENGTH,FUND_DATES,4,FALSE),0,BU$94))</f>
        <v>0</v>
      </c>
      <c r="BV95" s="255">
        <f>IF(BV$19=HLOOKUP(YEAR_FUNDLENGTH,FUND_DATES,4,FALSE),XNPV(DISCOUNTRATE_D,BV$94:$CK$94,BV$18:$CK$18),
IF(BV19&gt;HLOOKUP(YEAR_FUNDLENGTH,FUND_DATES,4,FALSE),0,BV$94))</f>
        <v>0</v>
      </c>
      <c r="BW95" s="255">
        <f>IF(BW$19=HLOOKUP(YEAR_FUNDLENGTH,FUND_DATES,4,FALSE),XNPV(DISCOUNTRATE_D,BW$94:$CK$94,BW$18:$CK$18),
IF(BW19&gt;HLOOKUP(YEAR_FUNDLENGTH,FUND_DATES,4,FALSE),0,BW$94))</f>
        <v>0</v>
      </c>
      <c r="BX95" s="255">
        <f>IF(BX$19=HLOOKUP(YEAR_FUNDLENGTH,FUND_DATES,4,FALSE),XNPV(DISCOUNTRATE_D,BX$94:$CK$94,BX$18:$CK$18),
IF(BX19&gt;HLOOKUP(YEAR_FUNDLENGTH,FUND_DATES,4,FALSE),0,BX$94))</f>
        <v>0</v>
      </c>
      <c r="BY95" s="255">
        <f>IF(BY$19=HLOOKUP(YEAR_FUNDLENGTH,FUND_DATES,4,FALSE),XNPV(DISCOUNTRATE_D,BY$94:$CK$94,BY$18:$CK$18),
IF(BY19&gt;HLOOKUP(YEAR_FUNDLENGTH,FUND_DATES,4,FALSE),0,BY$94))</f>
        <v>0</v>
      </c>
      <c r="BZ95" s="255">
        <f>IF(BZ$19=HLOOKUP(YEAR_FUNDLENGTH,FUND_DATES,4,FALSE),XNPV(DISCOUNTRATE_D,BZ$94:$CK$94,BZ$18:$CK$18),
IF(BZ19&gt;HLOOKUP(YEAR_FUNDLENGTH,FUND_DATES,4,FALSE),0,BZ$94))</f>
        <v>0</v>
      </c>
      <c r="CA95" s="255">
        <f>IF(CA$19=HLOOKUP(YEAR_FUNDLENGTH,FUND_DATES,4,FALSE),XNPV(DISCOUNTRATE_D,CA$94:$CK$94,CA$18:$CK$18),
IF(CA19&gt;HLOOKUP(YEAR_FUNDLENGTH,FUND_DATES,4,FALSE),0,CA$94))</f>
        <v>0</v>
      </c>
      <c r="CB95" s="255">
        <f>IF(CB$19=HLOOKUP(YEAR_FUNDLENGTH,FUND_DATES,4,FALSE),XNPV(DISCOUNTRATE_D,CB$94:$CK$94,CB$18:$CK$18),
IF(CB19&gt;HLOOKUP(YEAR_FUNDLENGTH,FUND_DATES,4,FALSE),0,CB$94))</f>
        <v>0</v>
      </c>
      <c r="CC95" s="255">
        <f>IF(CC$19=HLOOKUP(YEAR_FUNDLENGTH,FUND_DATES,4,FALSE),XNPV(DISCOUNTRATE_D,CC$94:$CK$94,CC$18:$CK$18),
IF(CC19&gt;HLOOKUP(YEAR_FUNDLENGTH,FUND_DATES,4,FALSE),0,CC$94))</f>
        <v>0</v>
      </c>
      <c r="CD95" s="255">
        <f>IF(CD$19=HLOOKUP(YEAR_FUNDLENGTH,FUND_DATES,4,FALSE),XNPV(DISCOUNTRATE_D,CD$94:$CK$94,CD$18:$CK$18),
IF(CD19&gt;HLOOKUP(YEAR_FUNDLENGTH,FUND_DATES,4,FALSE),0,CD$94))</f>
        <v>0</v>
      </c>
      <c r="CE95" s="255">
        <f>IF(CE$19=HLOOKUP(YEAR_FUNDLENGTH,FUND_DATES,4,FALSE),XNPV(DISCOUNTRATE_D,CE$94:$CK$94,CE$18:$CK$18),
IF(CE19&gt;HLOOKUP(YEAR_FUNDLENGTH,FUND_DATES,4,FALSE),0,CE$94))</f>
        <v>0</v>
      </c>
      <c r="CF95" s="255">
        <f>IF(CF$19=HLOOKUP(YEAR_FUNDLENGTH,FUND_DATES,4,FALSE),XNPV(DISCOUNTRATE_D,CF$94:$CK$94,CF$18:$CK$18),
IF(CF19&gt;HLOOKUP(YEAR_FUNDLENGTH,FUND_DATES,4,FALSE),0,CF$94))</f>
        <v>0</v>
      </c>
      <c r="CG95" s="255">
        <f>IF(CG$19=HLOOKUP(YEAR_FUNDLENGTH,FUND_DATES,4,FALSE),XNPV(DISCOUNTRATE_D,CG$94:$CK$94,CG$18:$CK$18),
IF(CG19&gt;HLOOKUP(YEAR_FUNDLENGTH,FUND_DATES,4,FALSE),0,CG$94))</f>
        <v>0</v>
      </c>
      <c r="CH95" s="255">
        <f>IF(CH$19=HLOOKUP(YEAR_FUNDLENGTH,FUND_DATES,4,FALSE),XNPV(DISCOUNTRATE_D,CH$94:$CK$94,CH$18:$CK$18),
IF(CH19&gt;HLOOKUP(YEAR_FUNDLENGTH,FUND_DATES,4,FALSE),0,CH$94))</f>
        <v>0</v>
      </c>
      <c r="CI95" s="255">
        <f>IF(CI$19=HLOOKUP(YEAR_FUNDLENGTH,FUND_DATES,4,FALSE),XNPV(DISCOUNTRATE_D,CI$94:$CK$94,CI$18:$CK$18),
IF(CI19&gt;HLOOKUP(YEAR_FUNDLENGTH,FUND_DATES,4,FALSE),0,CI$94))</f>
        <v>0</v>
      </c>
      <c r="CJ95" s="255">
        <f>IF(CJ$19=HLOOKUP(YEAR_FUNDLENGTH,FUND_DATES,4,FALSE),XNPV(DISCOUNTRATE_D,CJ$94:$CK$94,CJ$18:$CK$18),
IF(CJ19&gt;HLOOKUP(YEAR_FUNDLENGTH,FUND_DATES,4,FALSE),0,CJ$94))</f>
        <v>0</v>
      </c>
      <c r="CK95" s="255">
        <f>IF(CK$19=HLOOKUP(YEAR_FUNDLENGTH,FUND_DATES,4,FALSE),XNPV(DISCOUNTRATE_D,CK$94:$CK$94,CK$18:$CK$18),
IF(CK19&gt;HLOOKUP(YEAR_FUNDLENGTH,FUND_DATES,4,FALSE),0,CK$94))</f>
        <v>0</v>
      </c>
    </row>
    <row r="96" spans="1:89" s="112" customFormat="1">
      <c r="A96" s="131" t="s">
        <v>10</v>
      </c>
      <c r="B96" s="135"/>
      <c r="C96" s="135"/>
      <c r="D96" s="135"/>
      <c r="E96" s="135"/>
      <c r="F96" s="135"/>
      <c r="G96" s="135"/>
      <c r="H96" s="135"/>
      <c r="I96" s="135"/>
      <c r="J96" s="135"/>
      <c r="K96" s="135"/>
      <c r="L96" s="135"/>
      <c r="M96" s="135"/>
      <c r="N96" s="135"/>
      <c r="O96" s="135"/>
      <c r="P96" s="135"/>
      <c r="Q96" s="131"/>
      <c r="R96" s="129"/>
      <c r="S96" s="129"/>
      <c r="T96" s="129">
        <v>52</v>
      </c>
      <c r="U96" s="135"/>
      <c r="V96" s="132" t="s">
        <v>1</v>
      </c>
      <c r="W96" s="131"/>
      <c r="X96" s="139"/>
      <c r="Y96" s="136"/>
      <c r="Z96" s="137"/>
      <c r="AA96" s="325">
        <f t="shared" ref="AA96:BF96" si="79">IF(AA$16="",0,
IF(AA$16=0,-AA94,Z96-AA94)
)</f>
        <v>0</v>
      </c>
      <c r="AB96" s="325">
        <f t="shared" si="79"/>
        <v>2500000.0001828801</v>
      </c>
      <c r="AC96" s="325">
        <f t="shared" si="79"/>
        <v>1551623.1526091537</v>
      </c>
      <c r="AD96" s="325">
        <f t="shared" si="79"/>
        <v>543606.6049709497</v>
      </c>
      <c r="AE96" s="325">
        <f t="shared" si="79"/>
        <v>-525215.92702244828</v>
      </c>
      <c r="AF96" s="325">
        <f t="shared" si="79"/>
        <v>-1656033.2527543106</v>
      </c>
      <c r="AG96" s="325">
        <f t="shared" si="79"/>
        <v>-2728817.6650614343</v>
      </c>
      <c r="AH96" s="325">
        <f t="shared" si="79"/>
        <v>0</v>
      </c>
      <c r="AI96" s="325">
        <f t="shared" si="79"/>
        <v>0</v>
      </c>
      <c r="AJ96" s="325">
        <f t="shared" si="79"/>
        <v>0</v>
      </c>
      <c r="AK96" s="325">
        <f t="shared" si="79"/>
        <v>0</v>
      </c>
      <c r="AL96" s="325">
        <f t="shared" si="79"/>
        <v>0</v>
      </c>
      <c r="AM96" s="325">
        <f t="shared" si="79"/>
        <v>0</v>
      </c>
      <c r="AN96" s="325">
        <f t="shared" si="79"/>
        <v>0</v>
      </c>
      <c r="AO96" s="325">
        <f t="shared" si="79"/>
        <v>0</v>
      </c>
      <c r="AP96" s="325">
        <f t="shared" si="79"/>
        <v>0</v>
      </c>
      <c r="AQ96" s="325">
        <f t="shared" si="79"/>
        <v>0</v>
      </c>
      <c r="AR96" s="325">
        <f t="shared" si="79"/>
        <v>0</v>
      </c>
      <c r="AS96" s="325">
        <f t="shared" si="79"/>
        <v>0</v>
      </c>
      <c r="AT96" s="325">
        <f t="shared" si="79"/>
        <v>0</v>
      </c>
      <c r="AU96" s="325">
        <f t="shared" si="79"/>
        <v>0</v>
      </c>
      <c r="AV96" s="325">
        <f t="shared" si="79"/>
        <v>0</v>
      </c>
      <c r="AW96" s="325">
        <f t="shared" si="79"/>
        <v>0</v>
      </c>
      <c r="AX96" s="325">
        <f t="shared" si="79"/>
        <v>0</v>
      </c>
      <c r="AY96" s="325">
        <f t="shared" si="79"/>
        <v>0</v>
      </c>
      <c r="AZ96" s="325">
        <f t="shared" si="79"/>
        <v>0</v>
      </c>
      <c r="BA96" s="325">
        <f t="shared" si="79"/>
        <v>0</v>
      </c>
      <c r="BB96" s="325">
        <f t="shared" si="79"/>
        <v>0</v>
      </c>
      <c r="BC96" s="325">
        <f t="shared" si="79"/>
        <v>0</v>
      </c>
      <c r="BD96" s="325">
        <f t="shared" si="79"/>
        <v>0</v>
      </c>
      <c r="BE96" s="325">
        <f t="shared" si="79"/>
        <v>0</v>
      </c>
      <c r="BF96" s="325">
        <f t="shared" si="79"/>
        <v>0</v>
      </c>
      <c r="BG96" s="325">
        <f t="shared" ref="BG96:CK96" si="80">IF(BG$16="",0,
IF(BG$16=0,-BG94,BF96-BG94)
)</f>
        <v>0</v>
      </c>
      <c r="BH96" s="325">
        <f t="shared" si="80"/>
        <v>0</v>
      </c>
      <c r="BI96" s="325">
        <f t="shared" si="80"/>
        <v>0</v>
      </c>
      <c r="BJ96" s="325">
        <f t="shared" si="80"/>
        <v>0</v>
      </c>
      <c r="BK96" s="325">
        <f t="shared" si="80"/>
        <v>0</v>
      </c>
      <c r="BL96" s="325">
        <f t="shared" si="80"/>
        <v>0</v>
      </c>
      <c r="BM96" s="325">
        <f t="shared" si="80"/>
        <v>0</v>
      </c>
      <c r="BN96" s="325">
        <f t="shared" si="80"/>
        <v>0</v>
      </c>
      <c r="BO96" s="325">
        <f t="shared" si="80"/>
        <v>0</v>
      </c>
      <c r="BP96" s="325">
        <f t="shared" si="80"/>
        <v>0</v>
      </c>
      <c r="BQ96" s="325">
        <f t="shared" si="80"/>
        <v>0</v>
      </c>
      <c r="BR96" s="325">
        <f t="shared" si="80"/>
        <v>0</v>
      </c>
      <c r="BS96" s="325">
        <f t="shared" si="80"/>
        <v>0</v>
      </c>
      <c r="BT96" s="325">
        <f t="shared" si="80"/>
        <v>0</v>
      </c>
      <c r="BU96" s="325">
        <f t="shared" si="80"/>
        <v>0</v>
      </c>
      <c r="BV96" s="325">
        <f t="shared" si="80"/>
        <v>0</v>
      </c>
      <c r="BW96" s="325">
        <f t="shared" si="80"/>
        <v>0</v>
      </c>
      <c r="BX96" s="325">
        <f t="shared" si="80"/>
        <v>0</v>
      </c>
      <c r="BY96" s="325">
        <f t="shared" si="80"/>
        <v>0</v>
      </c>
      <c r="BZ96" s="325">
        <f t="shared" si="80"/>
        <v>0</v>
      </c>
      <c r="CA96" s="325">
        <f t="shared" si="80"/>
        <v>0</v>
      </c>
      <c r="CB96" s="325">
        <f t="shared" si="80"/>
        <v>0</v>
      </c>
      <c r="CC96" s="325">
        <f t="shared" si="80"/>
        <v>0</v>
      </c>
      <c r="CD96" s="325">
        <f t="shared" si="80"/>
        <v>0</v>
      </c>
      <c r="CE96" s="325">
        <f t="shared" si="80"/>
        <v>0</v>
      </c>
      <c r="CF96" s="325">
        <f t="shared" si="80"/>
        <v>0</v>
      </c>
      <c r="CG96" s="325">
        <f t="shared" si="80"/>
        <v>0</v>
      </c>
      <c r="CH96" s="325">
        <f t="shared" si="80"/>
        <v>0</v>
      </c>
      <c r="CI96" s="325">
        <f t="shared" si="80"/>
        <v>0</v>
      </c>
      <c r="CJ96" s="325">
        <f t="shared" si="80"/>
        <v>0</v>
      </c>
      <c r="CK96" s="325">
        <f t="shared" si="80"/>
        <v>0</v>
      </c>
    </row>
    <row r="97" spans="1:89" s="13" customFormat="1">
      <c r="A97" s="180" t="s">
        <v>140</v>
      </c>
      <c r="B97" s="174"/>
      <c r="C97" s="174"/>
      <c r="D97" s="174"/>
      <c r="E97" s="174"/>
      <c r="F97" s="174"/>
      <c r="G97" s="174"/>
      <c r="H97" s="174"/>
      <c r="I97" s="174"/>
      <c r="J97" s="174"/>
      <c r="K97" s="174"/>
      <c r="L97" s="174"/>
      <c r="M97" s="174"/>
      <c r="N97" s="174"/>
      <c r="O97" s="174"/>
      <c r="P97" s="174"/>
      <c r="Q97" s="174"/>
      <c r="R97" s="173"/>
      <c r="S97" s="173"/>
      <c r="T97" s="173">
        <v>18</v>
      </c>
      <c r="U97" s="174"/>
      <c r="V97" s="174"/>
      <c r="W97" s="174"/>
      <c r="X97" s="182"/>
      <c r="Y97" s="174"/>
      <c r="Z97" s="181"/>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row>
    <row r="98" spans="1:89">
      <c r="A98" s="6" t="s">
        <v>137</v>
      </c>
      <c r="W98" s="324">
        <f>EQUITY_B</f>
        <v>2500000.0008437503</v>
      </c>
      <c r="X98" s="254">
        <f>SUM(AA98:CK98)</f>
        <v>2500000.0001828801</v>
      </c>
      <c r="AA98" s="254">
        <f>IF(AA$95&lt;0,-AA$95,0)</f>
        <v>0</v>
      </c>
      <c r="AB98" s="254">
        <f t="shared" ref="AB98:CK98" si="81">IF(AB$95&lt;0,-AB$95,0)</f>
        <v>2500000.0001828801</v>
      </c>
      <c r="AC98" s="254">
        <f t="shared" si="81"/>
        <v>0</v>
      </c>
      <c r="AD98" s="254">
        <f t="shared" si="81"/>
        <v>0</v>
      </c>
      <c r="AE98" s="254">
        <f t="shared" si="81"/>
        <v>0</v>
      </c>
      <c r="AF98" s="254">
        <f t="shared" si="81"/>
        <v>0</v>
      </c>
      <c r="AG98" s="254">
        <f t="shared" si="81"/>
        <v>0</v>
      </c>
      <c r="AH98" s="254">
        <f t="shared" si="81"/>
        <v>0</v>
      </c>
      <c r="AI98" s="254">
        <f t="shared" si="81"/>
        <v>0</v>
      </c>
      <c r="AJ98" s="254">
        <f t="shared" si="81"/>
        <v>0</v>
      </c>
      <c r="AK98" s="254">
        <f t="shared" si="81"/>
        <v>0</v>
      </c>
      <c r="AL98" s="254">
        <f t="shared" si="81"/>
        <v>0</v>
      </c>
      <c r="AM98" s="254">
        <f t="shared" si="81"/>
        <v>0</v>
      </c>
      <c r="AN98" s="254">
        <f t="shared" si="81"/>
        <v>0</v>
      </c>
      <c r="AO98" s="254">
        <f t="shared" si="81"/>
        <v>0</v>
      </c>
      <c r="AP98" s="254">
        <f t="shared" si="81"/>
        <v>0</v>
      </c>
      <c r="AQ98" s="254">
        <f t="shared" si="81"/>
        <v>0</v>
      </c>
      <c r="AR98" s="254">
        <f t="shared" si="81"/>
        <v>0</v>
      </c>
      <c r="AS98" s="254">
        <f t="shared" si="81"/>
        <v>0</v>
      </c>
      <c r="AT98" s="254">
        <f t="shared" si="81"/>
        <v>0</v>
      </c>
      <c r="AU98" s="254">
        <f t="shared" si="81"/>
        <v>0</v>
      </c>
      <c r="AV98" s="254">
        <f t="shared" si="81"/>
        <v>0</v>
      </c>
      <c r="AW98" s="254">
        <f t="shared" si="81"/>
        <v>0</v>
      </c>
      <c r="AX98" s="254">
        <f t="shared" si="81"/>
        <v>0</v>
      </c>
      <c r="AY98" s="254">
        <f t="shared" si="81"/>
        <v>0</v>
      </c>
      <c r="AZ98" s="254">
        <f t="shared" si="81"/>
        <v>0</v>
      </c>
      <c r="BA98" s="254">
        <f t="shared" si="81"/>
        <v>0</v>
      </c>
      <c r="BB98" s="254">
        <f t="shared" si="81"/>
        <v>0</v>
      </c>
      <c r="BC98" s="254">
        <f t="shared" si="81"/>
        <v>0</v>
      </c>
      <c r="BD98" s="254">
        <f t="shared" si="81"/>
        <v>0</v>
      </c>
      <c r="BE98" s="254">
        <f t="shared" si="81"/>
        <v>0</v>
      </c>
      <c r="BF98" s="254">
        <f t="shared" si="81"/>
        <v>0</v>
      </c>
      <c r="BG98" s="254">
        <f t="shared" si="81"/>
        <v>0</v>
      </c>
      <c r="BH98" s="254">
        <f t="shared" si="81"/>
        <v>0</v>
      </c>
      <c r="BI98" s="254">
        <f t="shared" si="81"/>
        <v>0</v>
      </c>
      <c r="BJ98" s="254">
        <f t="shared" si="81"/>
        <v>0</v>
      </c>
      <c r="BK98" s="254">
        <f t="shared" si="81"/>
        <v>0</v>
      </c>
      <c r="BL98" s="254">
        <f t="shared" si="81"/>
        <v>0</v>
      </c>
      <c r="BM98" s="254">
        <f t="shared" si="81"/>
        <v>0</v>
      </c>
      <c r="BN98" s="254">
        <f t="shared" si="81"/>
        <v>0</v>
      </c>
      <c r="BO98" s="254">
        <f t="shared" si="81"/>
        <v>0</v>
      </c>
      <c r="BP98" s="254">
        <f t="shared" si="81"/>
        <v>0</v>
      </c>
      <c r="BQ98" s="254">
        <f t="shared" si="81"/>
        <v>0</v>
      </c>
      <c r="BR98" s="254">
        <f t="shared" si="81"/>
        <v>0</v>
      </c>
      <c r="BS98" s="254">
        <f t="shared" si="81"/>
        <v>0</v>
      </c>
      <c r="BT98" s="254">
        <f t="shared" si="81"/>
        <v>0</v>
      </c>
      <c r="BU98" s="254">
        <f t="shared" si="81"/>
        <v>0</v>
      </c>
      <c r="BV98" s="254">
        <f t="shared" si="81"/>
        <v>0</v>
      </c>
      <c r="BW98" s="254">
        <f t="shared" si="81"/>
        <v>0</v>
      </c>
      <c r="BX98" s="254">
        <f t="shared" si="81"/>
        <v>0</v>
      </c>
      <c r="BY98" s="254">
        <f t="shared" si="81"/>
        <v>0</v>
      </c>
      <c r="BZ98" s="254">
        <f t="shared" si="81"/>
        <v>0</v>
      </c>
      <c r="CA98" s="254">
        <f t="shared" si="81"/>
        <v>0</v>
      </c>
      <c r="CB98" s="254">
        <f t="shared" si="81"/>
        <v>0</v>
      </c>
      <c r="CC98" s="254">
        <f t="shared" si="81"/>
        <v>0</v>
      </c>
      <c r="CD98" s="254">
        <f t="shared" si="81"/>
        <v>0</v>
      </c>
      <c r="CE98" s="254">
        <f t="shared" si="81"/>
        <v>0</v>
      </c>
      <c r="CF98" s="254">
        <f t="shared" si="81"/>
        <v>0</v>
      </c>
      <c r="CG98" s="254">
        <f t="shared" si="81"/>
        <v>0</v>
      </c>
      <c r="CH98" s="254">
        <f t="shared" si="81"/>
        <v>0</v>
      </c>
      <c r="CI98" s="254">
        <f t="shared" si="81"/>
        <v>0</v>
      </c>
      <c r="CJ98" s="254">
        <f t="shared" si="81"/>
        <v>0</v>
      </c>
      <c r="CK98" s="254">
        <f t="shared" si="81"/>
        <v>0</v>
      </c>
    </row>
    <row r="99" spans="1:89">
      <c r="A99" s="6" t="s">
        <v>138</v>
      </c>
      <c r="X99" s="254">
        <f>SUM(AA99:CK99)</f>
        <v>5131037.1796253789</v>
      </c>
      <c r="AA99" s="254">
        <f>IF(AA$95&gt;0,AA$95,0)</f>
        <v>0</v>
      </c>
      <c r="AB99" s="254">
        <f t="shared" ref="AB99:CK99" si="82">IF(AB$95&gt;0,AB$95,0)</f>
        <v>0</v>
      </c>
      <c r="AC99" s="254">
        <f t="shared" si="82"/>
        <v>948376.84757372644</v>
      </c>
      <c r="AD99" s="254">
        <f t="shared" si="82"/>
        <v>1008016.5476382039</v>
      </c>
      <c r="AE99" s="254">
        <f t="shared" si="82"/>
        <v>1068822.531993398</v>
      </c>
      <c r="AF99" s="254">
        <f t="shared" si="82"/>
        <v>2105821.2524200501</v>
      </c>
      <c r="AG99" s="254">
        <f t="shared" si="82"/>
        <v>0</v>
      </c>
      <c r="AH99" s="254">
        <f t="shared" si="82"/>
        <v>0</v>
      </c>
      <c r="AI99" s="254">
        <f t="shared" si="82"/>
        <v>0</v>
      </c>
      <c r="AJ99" s="254">
        <f t="shared" si="82"/>
        <v>0</v>
      </c>
      <c r="AK99" s="254">
        <f t="shared" si="82"/>
        <v>0</v>
      </c>
      <c r="AL99" s="254">
        <f t="shared" si="82"/>
        <v>0</v>
      </c>
      <c r="AM99" s="254">
        <f t="shared" si="82"/>
        <v>0</v>
      </c>
      <c r="AN99" s="254">
        <f t="shared" si="82"/>
        <v>0</v>
      </c>
      <c r="AO99" s="254">
        <f t="shared" si="82"/>
        <v>0</v>
      </c>
      <c r="AP99" s="254">
        <f t="shared" si="82"/>
        <v>0</v>
      </c>
      <c r="AQ99" s="254">
        <f t="shared" si="82"/>
        <v>0</v>
      </c>
      <c r="AR99" s="254">
        <f t="shared" si="82"/>
        <v>0</v>
      </c>
      <c r="AS99" s="254">
        <f t="shared" si="82"/>
        <v>0</v>
      </c>
      <c r="AT99" s="254">
        <f t="shared" si="82"/>
        <v>0</v>
      </c>
      <c r="AU99" s="254">
        <f t="shared" si="82"/>
        <v>0</v>
      </c>
      <c r="AV99" s="254">
        <f t="shared" si="82"/>
        <v>0</v>
      </c>
      <c r="AW99" s="254">
        <f t="shared" si="82"/>
        <v>0</v>
      </c>
      <c r="AX99" s="254">
        <f t="shared" si="82"/>
        <v>0</v>
      </c>
      <c r="AY99" s="254">
        <f t="shared" si="82"/>
        <v>0</v>
      </c>
      <c r="AZ99" s="254">
        <f t="shared" si="82"/>
        <v>0</v>
      </c>
      <c r="BA99" s="254">
        <f t="shared" si="82"/>
        <v>0</v>
      </c>
      <c r="BB99" s="254">
        <f t="shared" si="82"/>
        <v>0</v>
      </c>
      <c r="BC99" s="254">
        <f t="shared" si="82"/>
        <v>0</v>
      </c>
      <c r="BD99" s="254">
        <f t="shared" si="82"/>
        <v>0</v>
      </c>
      <c r="BE99" s="254">
        <f t="shared" si="82"/>
        <v>0</v>
      </c>
      <c r="BF99" s="254">
        <f t="shared" si="82"/>
        <v>0</v>
      </c>
      <c r="BG99" s="254">
        <f t="shared" si="82"/>
        <v>0</v>
      </c>
      <c r="BH99" s="254">
        <f t="shared" si="82"/>
        <v>0</v>
      </c>
      <c r="BI99" s="254">
        <f t="shared" si="82"/>
        <v>0</v>
      </c>
      <c r="BJ99" s="254">
        <f t="shared" si="82"/>
        <v>0</v>
      </c>
      <c r="BK99" s="254">
        <f t="shared" si="82"/>
        <v>0</v>
      </c>
      <c r="BL99" s="254">
        <f t="shared" si="82"/>
        <v>0</v>
      </c>
      <c r="BM99" s="254">
        <f t="shared" si="82"/>
        <v>0</v>
      </c>
      <c r="BN99" s="254">
        <f t="shared" si="82"/>
        <v>0</v>
      </c>
      <c r="BO99" s="254">
        <f t="shared" si="82"/>
        <v>0</v>
      </c>
      <c r="BP99" s="254">
        <f t="shared" si="82"/>
        <v>0</v>
      </c>
      <c r="BQ99" s="254">
        <f t="shared" si="82"/>
        <v>0</v>
      </c>
      <c r="BR99" s="254">
        <f t="shared" si="82"/>
        <v>0</v>
      </c>
      <c r="BS99" s="254">
        <f t="shared" si="82"/>
        <v>0</v>
      </c>
      <c r="BT99" s="254">
        <f t="shared" si="82"/>
        <v>0</v>
      </c>
      <c r="BU99" s="254">
        <f t="shared" si="82"/>
        <v>0</v>
      </c>
      <c r="BV99" s="254">
        <f t="shared" si="82"/>
        <v>0</v>
      </c>
      <c r="BW99" s="254">
        <f t="shared" si="82"/>
        <v>0</v>
      </c>
      <c r="BX99" s="254">
        <f t="shared" si="82"/>
        <v>0</v>
      </c>
      <c r="BY99" s="254">
        <f t="shared" si="82"/>
        <v>0</v>
      </c>
      <c r="BZ99" s="254">
        <f t="shared" si="82"/>
        <v>0</v>
      </c>
      <c r="CA99" s="254">
        <f t="shared" si="82"/>
        <v>0</v>
      </c>
      <c r="CB99" s="254">
        <f t="shared" si="82"/>
        <v>0</v>
      </c>
      <c r="CC99" s="254">
        <f t="shared" si="82"/>
        <v>0</v>
      </c>
      <c r="CD99" s="254">
        <f t="shared" si="82"/>
        <v>0</v>
      </c>
      <c r="CE99" s="254">
        <f t="shared" si="82"/>
        <v>0</v>
      </c>
      <c r="CF99" s="254">
        <f t="shared" si="82"/>
        <v>0</v>
      </c>
      <c r="CG99" s="254">
        <f t="shared" si="82"/>
        <v>0</v>
      </c>
      <c r="CH99" s="254">
        <f t="shared" si="82"/>
        <v>0</v>
      </c>
      <c r="CI99" s="254">
        <f t="shared" si="82"/>
        <v>0</v>
      </c>
      <c r="CJ99" s="254">
        <f t="shared" si="82"/>
        <v>0</v>
      </c>
      <c r="CK99" s="254">
        <f t="shared" si="82"/>
        <v>0</v>
      </c>
    </row>
    <row r="100" spans="1:89" s="13" customFormat="1">
      <c r="A100" s="180" t="s">
        <v>279</v>
      </c>
      <c r="B100" s="174"/>
      <c r="C100" s="174"/>
      <c r="D100" s="174"/>
      <c r="E100" s="174"/>
      <c r="F100" s="174"/>
      <c r="G100" s="174"/>
      <c r="H100" s="174"/>
      <c r="I100" s="174"/>
      <c r="J100" s="174"/>
      <c r="K100" s="174"/>
      <c r="L100" s="174"/>
      <c r="M100" s="174"/>
      <c r="N100" s="174"/>
      <c r="O100" s="174"/>
      <c r="P100" s="174"/>
      <c r="Q100" s="174"/>
      <c r="R100" s="173"/>
      <c r="S100" s="173"/>
      <c r="T100" s="173">
        <v>18</v>
      </c>
      <c r="U100" s="174"/>
      <c r="V100" s="174"/>
      <c r="W100" s="174"/>
      <c r="X100" s="182"/>
      <c r="Y100" s="174"/>
      <c r="Z100" s="181"/>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row>
    <row r="101" spans="1:89">
      <c r="A101" s="6" t="s">
        <v>282</v>
      </c>
      <c r="V101" s="13" t="s">
        <v>280</v>
      </c>
      <c r="X101" s="60"/>
      <c r="Y101" s="398">
        <f>AVERAGE(AA101:CK101)</f>
        <v>2.2478663521440025</v>
      </c>
      <c r="AB101" s="398" t="str">
        <f>IF(OR(AB$16=0,AB$16=""),"",-AB$52/(AB$83+AB$86))</f>
        <v/>
      </c>
      <c r="AC101" s="398">
        <f t="shared" ref="AC101:CK101" si="83">IF(OR(AC$16=0,AC$16=""),"",-AC$52/(AC$83+AC$86))</f>
        <v>2.1947944449448658</v>
      </c>
      <c r="AD101" s="398">
        <f t="shared" si="83"/>
        <v>2.2386903338437629</v>
      </c>
      <c r="AE101" s="398">
        <f t="shared" si="83"/>
        <v>2.2834641405206382</v>
      </c>
      <c r="AF101" s="398">
        <f t="shared" si="83"/>
        <v>2.3291334233310512</v>
      </c>
      <c r="AG101" s="398">
        <f t="shared" si="83"/>
        <v>2.1932494180796942</v>
      </c>
      <c r="AH101" s="398" t="str">
        <f t="shared" si="83"/>
        <v/>
      </c>
      <c r="AI101" s="398" t="str">
        <f t="shared" si="83"/>
        <v/>
      </c>
      <c r="AJ101" s="398" t="str">
        <f t="shared" si="83"/>
        <v/>
      </c>
      <c r="AK101" s="398" t="str">
        <f t="shared" si="83"/>
        <v/>
      </c>
      <c r="AL101" s="398" t="str">
        <f t="shared" si="83"/>
        <v/>
      </c>
      <c r="AM101" s="398" t="str">
        <f t="shared" si="83"/>
        <v/>
      </c>
      <c r="AN101" s="398" t="str">
        <f t="shared" si="83"/>
        <v/>
      </c>
      <c r="AO101" s="398" t="str">
        <f t="shared" si="83"/>
        <v/>
      </c>
      <c r="AP101" s="398" t="str">
        <f t="shared" si="83"/>
        <v/>
      </c>
      <c r="AQ101" s="398" t="str">
        <f t="shared" si="83"/>
        <v/>
      </c>
      <c r="AR101" s="398" t="str">
        <f t="shared" si="83"/>
        <v/>
      </c>
      <c r="AS101" s="398" t="str">
        <f t="shared" si="83"/>
        <v/>
      </c>
      <c r="AT101" s="398" t="str">
        <f t="shared" si="83"/>
        <v/>
      </c>
      <c r="AU101" s="398" t="str">
        <f t="shared" si="83"/>
        <v/>
      </c>
      <c r="AV101" s="398" t="str">
        <f t="shared" si="83"/>
        <v/>
      </c>
      <c r="AW101" s="398" t="str">
        <f t="shared" si="83"/>
        <v/>
      </c>
      <c r="AX101" s="398" t="str">
        <f t="shared" si="83"/>
        <v/>
      </c>
      <c r="AY101" s="398" t="str">
        <f t="shared" si="83"/>
        <v/>
      </c>
      <c r="AZ101" s="398" t="str">
        <f t="shared" si="83"/>
        <v/>
      </c>
      <c r="BA101" s="398" t="str">
        <f t="shared" si="83"/>
        <v/>
      </c>
      <c r="BB101" s="398" t="str">
        <f t="shared" si="83"/>
        <v/>
      </c>
      <c r="BC101" s="398" t="str">
        <f t="shared" si="83"/>
        <v/>
      </c>
      <c r="BD101" s="398" t="str">
        <f t="shared" si="83"/>
        <v/>
      </c>
      <c r="BE101" s="398" t="str">
        <f t="shared" si="83"/>
        <v/>
      </c>
      <c r="BF101" s="398" t="str">
        <f t="shared" si="83"/>
        <v/>
      </c>
      <c r="BG101" s="398" t="str">
        <f t="shared" si="83"/>
        <v/>
      </c>
      <c r="BH101" s="398" t="str">
        <f t="shared" si="83"/>
        <v/>
      </c>
      <c r="BI101" s="398" t="str">
        <f t="shared" si="83"/>
        <v/>
      </c>
      <c r="BJ101" s="398" t="str">
        <f t="shared" si="83"/>
        <v/>
      </c>
      <c r="BK101" s="398" t="str">
        <f t="shared" si="83"/>
        <v/>
      </c>
      <c r="BL101" s="398" t="str">
        <f t="shared" si="83"/>
        <v/>
      </c>
      <c r="BM101" s="398" t="str">
        <f t="shared" si="83"/>
        <v/>
      </c>
      <c r="BN101" s="398" t="str">
        <f t="shared" si="83"/>
        <v/>
      </c>
      <c r="BO101" s="398" t="str">
        <f t="shared" si="83"/>
        <v/>
      </c>
      <c r="BP101" s="398" t="str">
        <f t="shared" si="83"/>
        <v/>
      </c>
      <c r="BQ101" s="398" t="str">
        <f t="shared" si="83"/>
        <v/>
      </c>
      <c r="BR101" s="398" t="str">
        <f t="shared" si="83"/>
        <v/>
      </c>
      <c r="BS101" s="398" t="str">
        <f t="shared" si="83"/>
        <v/>
      </c>
      <c r="BT101" s="398" t="str">
        <f t="shared" si="83"/>
        <v/>
      </c>
      <c r="BU101" s="398" t="str">
        <f t="shared" si="83"/>
        <v/>
      </c>
      <c r="BV101" s="398" t="str">
        <f t="shared" si="83"/>
        <v/>
      </c>
      <c r="BW101" s="398" t="str">
        <f t="shared" si="83"/>
        <v/>
      </c>
      <c r="BX101" s="398" t="str">
        <f t="shared" si="83"/>
        <v/>
      </c>
      <c r="BY101" s="398" t="str">
        <f t="shared" si="83"/>
        <v/>
      </c>
      <c r="BZ101" s="398" t="str">
        <f t="shared" si="83"/>
        <v/>
      </c>
      <c r="CA101" s="398" t="str">
        <f t="shared" si="83"/>
        <v/>
      </c>
      <c r="CB101" s="398" t="str">
        <f t="shared" si="83"/>
        <v/>
      </c>
      <c r="CC101" s="398" t="str">
        <f t="shared" si="83"/>
        <v/>
      </c>
      <c r="CD101" s="398" t="str">
        <f t="shared" si="83"/>
        <v/>
      </c>
      <c r="CE101" s="398" t="str">
        <f t="shared" si="83"/>
        <v/>
      </c>
      <c r="CF101" s="398" t="str">
        <f t="shared" si="83"/>
        <v/>
      </c>
      <c r="CG101" s="398" t="str">
        <f t="shared" si="83"/>
        <v/>
      </c>
      <c r="CH101" s="398" t="str">
        <f t="shared" si="83"/>
        <v/>
      </c>
      <c r="CI101" s="398" t="str">
        <f t="shared" si="83"/>
        <v/>
      </c>
      <c r="CJ101" s="398" t="str">
        <f t="shared" si="83"/>
        <v/>
      </c>
      <c r="CK101" s="398" t="str">
        <f t="shared" si="83"/>
        <v/>
      </c>
    </row>
    <row r="102" spans="1:89">
      <c r="A102" s="6" t="s">
        <v>281</v>
      </c>
      <c r="V102" s="13" t="s">
        <v>280</v>
      </c>
      <c r="X102" s="60"/>
      <c r="Y102" s="398">
        <f>AVERAGE(AA102:CK102)</f>
        <v>2.0204037310058429</v>
      </c>
      <c r="AA102" s="398" t="str">
        <f>IF(OR(AA$16=0,AA$16=""),"",-AA$59/(AA$83+AA$86))</f>
        <v/>
      </c>
      <c r="AB102" s="398" t="str">
        <f>IF(OR(AB$16=0,AB$16=""),"",-AB$59/(AB$83+AB$86))</f>
        <v/>
      </c>
      <c r="AC102" s="398">
        <f t="shared" ref="AC102:CK102" si="84">IF(OR(AC$16=0,AC$16=""),"",-AC$59/(AC$83+AC$86))</f>
        <v>1.9727021942955041</v>
      </c>
      <c r="AD102" s="398">
        <f t="shared" si="84"/>
        <v>2.0121562381814142</v>
      </c>
      <c r="AE102" s="398">
        <f t="shared" si="84"/>
        <v>2.0523993629450428</v>
      </c>
      <c r="AF102" s="398">
        <f t="shared" si="84"/>
        <v>2.093447350203943</v>
      </c>
      <c r="AG102" s="398">
        <f t="shared" si="84"/>
        <v>1.9713135094033087</v>
      </c>
      <c r="AH102" s="398" t="str">
        <f t="shared" si="84"/>
        <v/>
      </c>
      <c r="AI102" s="398" t="str">
        <f t="shared" si="84"/>
        <v/>
      </c>
      <c r="AJ102" s="398" t="str">
        <f t="shared" si="84"/>
        <v/>
      </c>
      <c r="AK102" s="398" t="str">
        <f t="shared" si="84"/>
        <v/>
      </c>
      <c r="AL102" s="398" t="str">
        <f t="shared" si="84"/>
        <v/>
      </c>
      <c r="AM102" s="398" t="str">
        <f t="shared" si="84"/>
        <v/>
      </c>
      <c r="AN102" s="398" t="str">
        <f t="shared" si="84"/>
        <v/>
      </c>
      <c r="AO102" s="398" t="str">
        <f t="shared" si="84"/>
        <v/>
      </c>
      <c r="AP102" s="398" t="str">
        <f t="shared" si="84"/>
        <v/>
      </c>
      <c r="AQ102" s="398" t="str">
        <f t="shared" si="84"/>
        <v/>
      </c>
      <c r="AR102" s="398" t="str">
        <f t="shared" si="84"/>
        <v/>
      </c>
      <c r="AS102" s="398" t="str">
        <f t="shared" si="84"/>
        <v/>
      </c>
      <c r="AT102" s="398" t="str">
        <f t="shared" si="84"/>
        <v/>
      </c>
      <c r="AU102" s="398" t="str">
        <f t="shared" si="84"/>
        <v/>
      </c>
      <c r="AV102" s="398" t="str">
        <f t="shared" si="84"/>
        <v/>
      </c>
      <c r="AW102" s="398" t="str">
        <f t="shared" si="84"/>
        <v/>
      </c>
      <c r="AX102" s="398" t="str">
        <f t="shared" si="84"/>
        <v/>
      </c>
      <c r="AY102" s="398" t="str">
        <f t="shared" si="84"/>
        <v/>
      </c>
      <c r="AZ102" s="398" t="str">
        <f t="shared" si="84"/>
        <v/>
      </c>
      <c r="BA102" s="398" t="str">
        <f t="shared" si="84"/>
        <v/>
      </c>
      <c r="BB102" s="398" t="str">
        <f t="shared" si="84"/>
        <v/>
      </c>
      <c r="BC102" s="398" t="str">
        <f t="shared" si="84"/>
        <v/>
      </c>
      <c r="BD102" s="398" t="str">
        <f t="shared" si="84"/>
        <v/>
      </c>
      <c r="BE102" s="398" t="str">
        <f t="shared" si="84"/>
        <v/>
      </c>
      <c r="BF102" s="398" t="str">
        <f t="shared" si="84"/>
        <v/>
      </c>
      <c r="BG102" s="398" t="str">
        <f t="shared" si="84"/>
        <v/>
      </c>
      <c r="BH102" s="398" t="str">
        <f t="shared" si="84"/>
        <v/>
      </c>
      <c r="BI102" s="398" t="str">
        <f t="shared" si="84"/>
        <v/>
      </c>
      <c r="BJ102" s="398" t="str">
        <f t="shared" si="84"/>
        <v/>
      </c>
      <c r="BK102" s="398" t="str">
        <f t="shared" si="84"/>
        <v/>
      </c>
      <c r="BL102" s="398" t="str">
        <f t="shared" si="84"/>
        <v/>
      </c>
      <c r="BM102" s="398" t="str">
        <f t="shared" si="84"/>
        <v/>
      </c>
      <c r="BN102" s="398" t="str">
        <f t="shared" si="84"/>
        <v/>
      </c>
      <c r="BO102" s="398" t="str">
        <f t="shared" si="84"/>
        <v/>
      </c>
      <c r="BP102" s="398" t="str">
        <f t="shared" si="84"/>
        <v/>
      </c>
      <c r="BQ102" s="398" t="str">
        <f t="shared" si="84"/>
        <v/>
      </c>
      <c r="BR102" s="398" t="str">
        <f t="shared" si="84"/>
        <v/>
      </c>
      <c r="BS102" s="398" t="str">
        <f t="shared" si="84"/>
        <v/>
      </c>
      <c r="BT102" s="398" t="str">
        <f t="shared" si="84"/>
        <v/>
      </c>
      <c r="BU102" s="398" t="str">
        <f t="shared" si="84"/>
        <v/>
      </c>
      <c r="BV102" s="398" t="str">
        <f t="shared" si="84"/>
        <v/>
      </c>
      <c r="BW102" s="398" t="str">
        <f t="shared" si="84"/>
        <v/>
      </c>
      <c r="BX102" s="398" t="str">
        <f t="shared" si="84"/>
        <v/>
      </c>
      <c r="BY102" s="398" t="str">
        <f t="shared" si="84"/>
        <v/>
      </c>
      <c r="BZ102" s="398" t="str">
        <f t="shared" si="84"/>
        <v/>
      </c>
      <c r="CA102" s="398" t="str">
        <f t="shared" si="84"/>
        <v/>
      </c>
      <c r="CB102" s="398" t="str">
        <f t="shared" si="84"/>
        <v/>
      </c>
      <c r="CC102" s="398" t="str">
        <f t="shared" si="84"/>
        <v/>
      </c>
      <c r="CD102" s="398" t="str">
        <f t="shared" si="84"/>
        <v/>
      </c>
      <c r="CE102" s="398" t="str">
        <f t="shared" si="84"/>
        <v/>
      </c>
      <c r="CF102" s="398" t="str">
        <f t="shared" si="84"/>
        <v/>
      </c>
      <c r="CG102" s="398" t="str">
        <f t="shared" si="84"/>
        <v/>
      </c>
      <c r="CH102" s="398" t="str">
        <f t="shared" si="84"/>
        <v/>
      </c>
      <c r="CI102" s="398" t="str">
        <f t="shared" si="84"/>
        <v/>
      </c>
      <c r="CJ102" s="398" t="str">
        <f t="shared" si="84"/>
        <v/>
      </c>
      <c r="CK102" s="398" t="str">
        <f t="shared" si="84"/>
        <v/>
      </c>
    </row>
    <row r="103" spans="1:89">
      <c r="A103" s="6" t="s">
        <v>283</v>
      </c>
      <c r="V103" s="13" t="s">
        <v>280</v>
      </c>
      <c r="X103" s="60"/>
      <c r="Y103" s="398">
        <f>AVERAGE(AA103:CK103)</f>
        <v>1.6513084998711309</v>
      </c>
      <c r="AA103" s="398" t="str">
        <f>IF(OR(AA$16=0,AA$16=""),"",-AA$78/(AA$83+AA$86))</f>
        <v/>
      </c>
      <c r="AB103" s="398" t="str">
        <f t="shared" ref="AB103:CK103" si="85">IF(OR(AB$16=0,AB$16=""),"",-AB$78/(AB$83+AB$86))</f>
        <v/>
      </c>
      <c r="AC103" s="398">
        <f t="shared" si="85"/>
        <v>1.6011903686390334</v>
      </c>
      <c r="AD103" s="398">
        <f t="shared" si="85"/>
        <v>1.6389968728351381</v>
      </c>
      <c r="AE103" s="398">
        <f t="shared" si="85"/>
        <v>1.6775427022103291</v>
      </c>
      <c r="AF103" s="398">
        <f t="shared" si="85"/>
        <v>1.7168421357600614</v>
      </c>
      <c r="AG103" s="398">
        <f t="shared" si="85"/>
        <v>1.6219704199110923</v>
      </c>
      <c r="AH103" s="398" t="str">
        <f t="shared" si="85"/>
        <v/>
      </c>
      <c r="AI103" s="398" t="str">
        <f t="shared" si="85"/>
        <v/>
      </c>
      <c r="AJ103" s="398" t="str">
        <f t="shared" si="85"/>
        <v/>
      </c>
      <c r="AK103" s="398" t="str">
        <f t="shared" si="85"/>
        <v/>
      </c>
      <c r="AL103" s="398" t="str">
        <f t="shared" si="85"/>
        <v/>
      </c>
      <c r="AM103" s="398" t="str">
        <f t="shared" si="85"/>
        <v/>
      </c>
      <c r="AN103" s="398" t="str">
        <f t="shared" si="85"/>
        <v/>
      </c>
      <c r="AO103" s="398" t="str">
        <f t="shared" si="85"/>
        <v/>
      </c>
      <c r="AP103" s="398" t="str">
        <f t="shared" si="85"/>
        <v/>
      </c>
      <c r="AQ103" s="398" t="str">
        <f t="shared" si="85"/>
        <v/>
      </c>
      <c r="AR103" s="398" t="str">
        <f t="shared" si="85"/>
        <v/>
      </c>
      <c r="AS103" s="398" t="str">
        <f t="shared" si="85"/>
        <v/>
      </c>
      <c r="AT103" s="398" t="str">
        <f t="shared" si="85"/>
        <v/>
      </c>
      <c r="AU103" s="398" t="str">
        <f t="shared" si="85"/>
        <v/>
      </c>
      <c r="AV103" s="398" t="str">
        <f t="shared" si="85"/>
        <v/>
      </c>
      <c r="AW103" s="398" t="str">
        <f t="shared" si="85"/>
        <v/>
      </c>
      <c r="AX103" s="398" t="str">
        <f t="shared" si="85"/>
        <v/>
      </c>
      <c r="AY103" s="398" t="str">
        <f t="shared" si="85"/>
        <v/>
      </c>
      <c r="AZ103" s="398" t="str">
        <f t="shared" si="85"/>
        <v/>
      </c>
      <c r="BA103" s="398" t="str">
        <f t="shared" si="85"/>
        <v/>
      </c>
      <c r="BB103" s="398" t="str">
        <f t="shared" si="85"/>
        <v/>
      </c>
      <c r="BC103" s="398" t="str">
        <f t="shared" si="85"/>
        <v/>
      </c>
      <c r="BD103" s="398" t="str">
        <f t="shared" si="85"/>
        <v/>
      </c>
      <c r="BE103" s="398" t="str">
        <f t="shared" si="85"/>
        <v/>
      </c>
      <c r="BF103" s="398" t="str">
        <f t="shared" si="85"/>
        <v/>
      </c>
      <c r="BG103" s="398" t="str">
        <f t="shared" si="85"/>
        <v/>
      </c>
      <c r="BH103" s="398" t="str">
        <f t="shared" si="85"/>
        <v/>
      </c>
      <c r="BI103" s="398" t="str">
        <f t="shared" si="85"/>
        <v/>
      </c>
      <c r="BJ103" s="398" t="str">
        <f t="shared" si="85"/>
        <v/>
      </c>
      <c r="BK103" s="398" t="str">
        <f t="shared" si="85"/>
        <v/>
      </c>
      <c r="BL103" s="398" t="str">
        <f t="shared" si="85"/>
        <v/>
      </c>
      <c r="BM103" s="398" t="str">
        <f t="shared" si="85"/>
        <v/>
      </c>
      <c r="BN103" s="398" t="str">
        <f t="shared" si="85"/>
        <v/>
      </c>
      <c r="BO103" s="398" t="str">
        <f t="shared" si="85"/>
        <v/>
      </c>
      <c r="BP103" s="398" t="str">
        <f t="shared" si="85"/>
        <v/>
      </c>
      <c r="BQ103" s="398" t="str">
        <f t="shared" si="85"/>
        <v/>
      </c>
      <c r="BR103" s="398" t="str">
        <f t="shared" si="85"/>
        <v/>
      </c>
      <c r="BS103" s="398" t="str">
        <f t="shared" si="85"/>
        <v/>
      </c>
      <c r="BT103" s="398" t="str">
        <f t="shared" si="85"/>
        <v/>
      </c>
      <c r="BU103" s="398" t="str">
        <f t="shared" si="85"/>
        <v/>
      </c>
      <c r="BV103" s="398" t="str">
        <f t="shared" si="85"/>
        <v/>
      </c>
      <c r="BW103" s="398" t="str">
        <f t="shared" si="85"/>
        <v/>
      </c>
      <c r="BX103" s="398" t="str">
        <f t="shared" si="85"/>
        <v/>
      </c>
      <c r="BY103" s="398" t="str">
        <f t="shared" si="85"/>
        <v/>
      </c>
      <c r="BZ103" s="398" t="str">
        <f t="shared" si="85"/>
        <v/>
      </c>
      <c r="CA103" s="398" t="str">
        <f t="shared" si="85"/>
        <v/>
      </c>
      <c r="CB103" s="398" t="str">
        <f t="shared" si="85"/>
        <v/>
      </c>
      <c r="CC103" s="398" t="str">
        <f t="shared" si="85"/>
        <v/>
      </c>
      <c r="CD103" s="398" t="str">
        <f t="shared" si="85"/>
        <v/>
      </c>
      <c r="CE103" s="398" t="str">
        <f t="shared" si="85"/>
        <v/>
      </c>
      <c r="CF103" s="398" t="str">
        <f t="shared" si="85"/>
        <v/>
      </c>
      <c r="CG103" s="398" t="str">
        <f t="shared" si="85"/>
        <v/>
      </c>
      <c r="CH103" s="398" t="str">
        <f t="shared" si="85"/>
        <v/>
      </c>
      <c r="CI103" s="398" t="str">
        <f t="shared" si="85"/>
        <v/>
      </c>
      <c r="CJ103" s="398" t="str">
        <f t="shared" si="85"/>
        <v/>
      </c>
      <c r="CK103" s="398" t="str">
        <f t="shared" si="85"/>
        <v/>
      </c>
    </row>
    <row r="104" spans="1:89">
      <c r="X104" s="60"/>
    </row>
    <row r="105" spans="1:89">
      <c r="X105" s="60"/>
    </row>
    <row r="106" spans="1:89">
      <c r="X106" s="60"/>
    </row>
    <row r="107" spans="1:89">
      <c r="X107" s="60"/>
    </row>
  </sheetData>
  <mergeCells count="2">
    <mergeCell ref="W16:W19"/>
    <mergeCell ref="Y16:Y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8">
    <tabColor theme="4" tint="0.39997558519241921"/>
  </sheetPr>
  <dimension ref="A1:CK107"/>
  <sheetViews>
    <sheetView showGridLines="0" zoomScale="80" zoomScaleNormal="80" zoomScalePageLayoutView="80" workbookViewId="0">
      <pane xSplit="26" ySplit="19" topLeftCell="AA20" activePane="bottomRight" state="frozenSplit"/>
      <selection activeCell="X8" sqref="X8"/>
      <selection pane="topRight" activeCell="X8" sqref="X8"/>
      <selection pane="bottomLeft" activeCell="X8" sqref="X8"/>
      <selection pane="bottomRight" activeCell="AC5" sqref="AC5"/>
    </sheetView>
  </sheetViews>
  <sheetFormatPr defaultColWidth="8.85546875" defaultRowHeight="15" outlineLevelRow="1" outlineLevelCol="1"/>
  <cols>
    <col min="1" max="1" width="52.85546875" style="6" customWidth="1"/>
    <col min="2" max="19" width="4.42578125" style="6" hidden="1" customWidth="1" outlineLevel="1"/>
    <col min="20" max="20" width="4.42578125" style="50" hidden="1" customWidth="1" outlineLevel="1"/>
    <col min="21" max="21" width="6.42578125" style="6" hidden="1" customWidth="1" outlineLevel="1"/>
    <col min="22" max="22" width="6.42578125" style="6" bestFit="1" customWidth="1" collapsed="1"/>
    <col min="23" max="23" width="15.7109375" style="6" customWidth="1"/>
    <col min="24" max="24" width="19" style="29" customWidth="1"/>
    <col min="25" max="25" width="11.28515625" style="29" customWidth="1"/>
    <col min="26" max="26" width="1.7109375" style="29" customWidth="1"/>
    <col min="27" max="89" width="15.7109375" style="6" customWidth="1"/>
    <col min="90" max="16384" width="8.85546875" style="6"/>
  </cols>
  <sheetData>
    <row r="1" spans="1:89" customFormat="1" ht="21">
      <c r="A1" s="276" t="s">
        <v>71</v>
      </c>
      <c r="C1" s="1"/>
      <c r="E1" s="1"/>
      <c r="T1" s="50"/>
      <c r="V1" s="49"/>
      <c r="X1" s="52"/>
      <c r="Y1" s="52"/>
      <c r="Z1" s="52"/>
      <c r="AA1" s="95"/>
      <c r="AB1" s="95"/>
      <c r="AC1" s="95"/>
      <c r="AD1" s="95"/>
    </row>
    <row r="2" spans="1:89" customFormat="1" ht="18.75">
      <c r="A2" s="184" t="s">
        <v>72</v>
      </c>
      <c r="C2" s="1"/>
      <c r="E2" s="1"/>
      <c r="T2" s="50"/>
      <c r="V2" s="49"/>
      <c r="X2" s="52"/>
      <c r="Y2" s="52"/>
      <c r="Z2" s="52"/>
      <c r="AA2" s="95"/>
      <c r="AB2" s="95"/>
      <c r="AC2" s="95"/>
      <c r="AD2" s="95"/>
    </row>
    <row r="3" spans="1:89" customFormat="1" ht="15.75">
      <c r="A3" s="272" t="s">
        <v>70</v>
      </c>
      <c r="C3" s="2"/>
      <c r="E3" s="2"/>
      <c r="T3" s="50"/>
      <c r="V3" s="49"/>
      <c r="X3" s="52"/>
      <c r="Y3" s="52"/>
      <c r="Z3" s="52"/>
      <c r="AA3" s="95"/>
      <c r="AB3" s="95"/>
      <c r="AC3" s="95"/>
      <c r="AD3" s="95"/>
    </row>
    <row r="4" spans="1:89">
      <c r="A4" s="48" t="s">
        <v>105</v>
      </c>
      <c r="C4" s="1"/>
      <c r="E4" s="1"/>
      <c r="AA4" s="15"/>
      <c r="AB4" s="15"/>
      <c r="AC4" s="15"/>
      <c r="AD4" s="15"/>
    </row>
    <row r="5" spans="1:89">
      <c r="C5" s="1"/>
      <c r="E5" s="1"/>
      <c r="V5" s="13"/>
      <c r="AA5" s="96"/>
      <c r="AB5" s="96"/>
      <c r="AC5" s="96"/>
      <c r="AD5" s="96"/>
    </row>
    <row r="6" spans="1:89">
      <c r="A6" s="28"/>
      <c r="T6" s="6"/>
      <c r="V6" s="13"/>
    </row>
    <row r="7" spans="1:89">
      <c r="A7" s="171" t="s">
        <v>107</v>
      </c>
      <c r="B7" s="172"/>
      <c r="C7" s="172"/>
      <c r="D7" s="172"/>
      <c r="E7" s="172"/>
      <c r="F7" s="172"/>
      <c r="G7" s="172"/>
      <c r="H7" s="172"/>
      <c r="I7" s="172"/>
      <c r="J7" s="172"/>
      <c r="K7" s="172"/>
      <c r="L7" s="172"/>
      <c r="M7" s="172"/>
      <c r="N7" s="172"/>
      <c r="O7" s="172"/>
      <c r="P7" s="172"/>
      <c r="Q7" s="172"/>
      <c r="R7" s="173"/>
      <c r="S7" s="173"/>
      <c r="T7" s="173"/>
      <c r="U7" s="172"/>
      <c r="V7" s="174"/>
      <c r="W7" s="172"/>
      <c r="X7" s="172"/>
      <c r="Y7" s="174"/>
      <c r="Z7" s="176"/>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row>
    <row r="8" spans="1:89" s="5" customFormat="1" outlineLevel="1">
      <c r="A8" s="6" t="s">
        <v>91</v>
      </c>
      <c r="R8" s="66"/>
      <c r="S8" s="66"/>
      <c r="T8" s="66"/>
      <c r="V8" s="13"/>
      <c r="X8" s="209">
        <f ca="1">XIRR(OFFSET($AA$78,,YEAR_ACQUIRE_E-$AA$19):$CK$78,OFFSET($AA$18,,YEAR_ACQUIRE_E-$AA$19):$CK$18)</f>
        <v>9.9969989061355596E-2</v>
      </c>
      <c r="Y8" s="6"/>
      <c r="Z8" s="117"/>
    </row>
    <row r="9" spans="1:89" s="5" customFormat="1" outlineLevel="1">
      <c r="A9" s="6" t="s">
        <v>92</v>
      </c>
      <c r="R9" s="66"/>
      <c r="S9" s="66"/>
      <c r="T9" s="66"/>
      <c r="V9" s="13"/>
      <c r="X9" s="209">
        <f ca="1">XIRR(OFFSET($AA$94,,YEAR_ACQUIRE_E-$AA$19):$CK$94,OFFSET($AA$18,,YEAR_ACQUIRE_E-$AA$19):$CK$18)</f>
        <v>0.29908605217933659</v>
      </c>
      <c r="Y9" s="6"/>
      <c r="Z9" s="117"/>
    </row>
    <row r="10" spans="1:89" s="5" customFormat="1" outlineLevel="1">
      <c r="A10" s="5" t="s">
        <v>16</v>
      </c>
      <c r="P10" s="4"/>
      <c r="S10" s="66"/>
      <c r="T10" s="66"/>
      <c r="U10" s="66">
        <f>$T$94</f>
        <v>51</v>
      </c>
      <c r="V10" s="13"/>
      <c r="X10" s="212">
        <f>PROJECTVALUE_E</f>
        <v>10000000.002700001</v>
      </c>
      <c r="Y10" s="6"/>
      <c r="Z10" s="118"/>
    </row>
    <row r="11" spans="1:89" s="5" customFormat="1" outlineLevel="1">
      <c r="A11" s="5" t="s">
        <v>17</v>
      </c>
      <c r="R11" s="66"/>
      <c r="S11" s="66"/>
      <c r="T11" s="66"/>
      <c r="V11" s="13"/>
      <c r="X11" s="212">
        <f>$X$59</f>
        <v>16167197.680917537</v>
      </c>
      <c r="Y11" s="6"/>
      <c r="Z11" s="118"/>
    </row>
    <row r="12" spans="1:89" s="5" customFormat="1" outlineLevel="1">
      <c r="A12" s="5" t="s">
        <v>18</v>
      </c>
      <c r="R12" s="66"/>
      <c r="S12" s="66"/>
      <c r="T12" s="66"/>
      <c r="V12" s="13"/>
      <c r="X12" s="212">
        <f>-SUMIF(AA94:CK94,"&lt;0",AA94:CK94)</f>
        <v>2500000.0006750003</v>
      </c>
      <c r="Y12" s="6"/>
      <c r="Z12" s="118"/>
      <c r="AB12" s="149"/>
    </row>
    <row r="13" spans="1:89" s="5" customFormat="1" outlineLevel="1">
      <c r="A13" s="5" t="s">
        <v>19</v>
      </c>
      <c r="R13" s="66"/>
      <c r="S13" s="66"/>
      <c r="T13" s="66"/>
      <c r="V13" s="13"/>
      <c r="X13" s="212">
        <f>SUMIF(AA94:CK94,"&gt;0",AA94:CK94)</f>
        <v>5229275.3479755372</v>
      </c>
      <c r="Y13" s="6"/>
      <c r="Z13" s="118"/>
    </row>
    <row r="14" spans="1:89" s="5" customFormat="1" outlineLevel="1">
      <c r="A14" s="5" t="s">
        <v>20</v>
      </c>
      <c r="R14" s="66"/>
      <c r="S14" s="66"/>
      <c r="T14" s="66"/>
      <c r="V14" s="13"/>
      <c r="X14" s="211">
        <f>X13/X12</f>
        <v>2.0917101386254529</v>
      </c>
      <c r="Y14" s="6"/>
      <c r="Z14" s="119"/>
    </row>
    <row r="15" spans="1:89" s="5" customFormat="1" outlineLevel="1">
      <c r="A15" s="5" t="s">
        <v>21</v>
      </c>
      <c r="B15" s="6"/>
      <c r="C15" s="6"/>
      <c r="D15" s="6"/>
      <c r="E15" s="6"/>
      <c r="F15" s="6"/>
      <c r="G15" s="6"/>
      <c r="H15" s="6"/>
      <c r="I15" s="6"/>
      <c r="J15" s="6"/>
      <c r="K15" s="6"/>
      <c r="L15" s="6"/>
      <c r="M15" s="6"/>
      <c r="N15" s="6"/>
      <c r="O15" s="6"/>
      <c r="P15" s="6"/>
      <c r="Q15" s="6"/>
      <c r="R15" s="66"/>
      <c r="S15" s="66"/>
      <c r="T15" s="66"/>
      <c r="U15" s="6"/>
      <c r="V15" s="13"/>
      <c r="W15" s="6"/>
      <c r="X15" s="212">
        <f>MAX($AA96:$CK96)</f>
        <v>2500000.0006750003</v>
      </c>
      <c r="Y15" s="6"/>
      <c r="Z15" s="118"/>
    </row>
    <row r="16" spans="1:89" s="45" customFormat="1" ht="15" customHeight="1">
      <c r="A16" s="154" t="s">
        <v>7</v>
      </c>
      <c r="B16" s="155"/>
      <c r="C16" s="155"/>
      <c r="D16" s="155"/>
      <c r="E16" s="155"/>
      <c r="F16" s="155"/>
      <c r="G16" s="155"/>
      <c r="H16" s="155"/>
      <c r="I16" s="155"/>
      <c r="J16" s="155"/>
      <c r="K16" s="155"/>
      <c r="L16" s="155"/>
      <c r="M16" s="155"/>
      <c r="N16" s="155"/>
      <c r="O16" s="155"/>
      <c r="P16" s="155"/>
      <c r="Q16" s="155"/>
      <c r="R16" s="156"/>
      <c r="S16" s="156"/>
      <c r="T16" s="156">
        <v>1</v>
      </c>
      <c r="U16" s="157"/>
      <c r="V16" s="155" t="s">
        <v>5</v>
      </c>
      <c r="W16" s="445" t="s">
        <v>6</v>
      </c>
      <c r="X16" s="157" t="s">
        <v>0</v>
      </c>
      <c r="Y16" s="445" t="s">
        <v>11</v>
      </c>
      <c r="Z16" s="158"/>
      <c r="AA16" s="159" t="str">
        <f>IF(OR(AA$19&lt;YEAR_ACQUIRE_E,AA$19&gt;(YEAR_ACQUIRE_E+YEAR_PROJECTLENGTH_E)),"",
IF(AA$19=YEAR_ACQUIRE_E,0,#REF!+1))</f>
        <v/>
      </c>
      <c r="AB16" s="159">
        <f t="shared" ref="AB16:BG16" si="0">IF(OR(AB$19&lt;YEAR_ACQUIRE_E,AB$19&gt;(YEAR_ACQUIRE_E+YEAR_PROJECTLENGTH_E)),"",
IF(AB$19=YEAR_ACQUIRE_E,0,AA16+1))</f>
        <v>0</v>
      </c>
      <c r="AC16" s="159">
        <f t="shared" si="0"/>
        <v>1</v>
      </c>
      <c r="AD16" s="159">
        <f t="shared" si="0"/>
        <v>2</v>
      </c>
      <c r="AE16" s="159">
        <f t="shared" si="0"/>
        <v>3</v>
      </c>
      <c r="AF16" s="159">
        <f t="shared" si="0"/>
        <v>4</v>
      </c>
      <c r="AG16" s="159">
        <f t="shared" si="0"/>
        <v>5</v>
      </c>
      <c r="AH16" s="159" t="str">
        <f t="shared" si="0"/>
        <v/>
      </c>
      <c r="AI16" s="159" t="str">
        <f t="shared" si="0"/>
        <v/>
      </c>
      <c r="AJ16" s="159" t="str">
        <f t="shared" si="0"/>
        <v/>
      </c>
      <c r="AK16" s="159" t="str">
        <f t="shared" si="0"/>
        <v/>
      </c>
      <c r="AL16" s="159" t="str">
        <f t="shared" si="0"/>
        <v/>
      </c>
      <c r="AM16" s="159" t="str">
        <f t="shared" si="0"/>
        <v/>
      </c>
      <c r="AN16" s="159" t="str">
        <f t="shared" si="0"/>
        <v/>
      </c>
      <c r="AO16" s="159" t="str">
        <f t="shared" si="0"/>
        <v/>
      </c>
      <c r="AP16" s="159" t="str">
        <f t="shared" si="0"/>
        <v/>
      </c>
      <c r="AQ16" s="159" t="str">
        <f t="shared" si="0"/>
        <v/>
      </c>
      <c r="AR16" s="159" t="str">
        <f t="shared" si="0"/>
        <v/>
      </c>
      <c r="AS16" s="159" t="str">
        <f t="shared" si="0"/>
        <v/>
      </c>
      <c r="AT16" s="159" t="str">
        <f t="shared" si="0"/>
        <v/>
      </c>
      <c r="AU16" s="159" t="str">
        <f t="shared" si="0"/>
        <v/>
      </c>
      <c r="AV16" s="159" t="str">
        <f t="shared" si="0"/>
        <v/>
      </c>
      <c r="AW16" s="159" t="str">
        <f t="shared" si="0"/>
        <v/>
      </c>
      <c r="AX16" s="159" t="str">
        <f t="shared" si="0"/>
        <v/>
      </c>
      <c r="AY16" s="159" t="str">
        <f t="shared" si="0"/>
        <v/>
      </c>
      <c r="AZ16" s="159" t="str">
        <f t="shared" si="0"/>
        <v/>
      </c>
      <c r="BA16" s="159" t="str">
        <f t="shared" si="0"/>
        <v/>
      </c>
      <c r="BB16" s="159" t="str">
        <f t="shared" si="0"/>
        <v/>
      </c>
      <c r="BC16" s="159" t="str">
        <f t="shared" si="0"/>
        <v/>
      </c>
      <c r="BD16" s="159" t="str">
        <f t="shared" si="0"/>
        <v/>
      </c>
      <c r="BE16" s="159" t="str">
        <f t="shared" si="0"/>
        <v/>
      </c>
      <c r="BF16" s="159" t="str">
        <f t="shared" si="0"/>
        <v/>
      </c>
      <c r="BG16" s="159" t="str">
        <f t="shared" si="0"/>
        <v/>
      </c>
      <c r="BH16" s="159" t="str">
        <f t="shared" ref="BH16:CK16" si="1">IF(OR(BH$19&lt;YEAR_ACQUIRE_E,BH$19&gt;(YEAR_ACQUIRE_E+YEAR_PROJECTLENGTH_E)),"",
IF(BH$19=YEAR_ACQUIRE_E,0,BG16+1))</f>
        <v/>
      </c>
      <c r="BI16" s="159" t="str">
        <f t="shared" si="1"/>
        <v/>
      </c>
      <c r="BJ16" s="159" t="str">
        <f t="shared" si="1"/>
        <v/>
      </c>
      <c r="BK16" s="159" t="str">
        <f t="shared" si="1"/>
        <v/>
      </c>
      <c r="BL16" s="159" t="str">
        <f t="shared" si="1"/>
        <v/>
      </c>
      <c r="BM16" s="159" t="str">
        <f t="shared" si="1"/>
        <v/>
      </c>
      <c r="BN16" s="159" t="str">
        <f t="shared" si="1"/>
        <v/>
      </c>
      <c r="BO16" s="159" t="str">
        <f t="shared" si="1"/>
        <v/>
      </c>
      <c r="BP16" s="159" t="str">
        <f t="shared" si="1"/>
        <v/>
      </c>
      <c r="BQ16" s="159" t="str">
        <f t="shared" si="1"/>
        <v/>
      </c>
      <c r="BR16" s="159" t="str">
        <f t="shared" si="1"/>
        <v/>
      </c>
      <c r="BS16" s="159" t="str">
        <f t="shared" si="1"/>
        <v/>
      </c>
      <c r="BT16" s="159" t="str">
        <f t="shared" si="1"/>
        <v/>
      </c>
      <c r="BU16" s="159" t="str">
        <f t="shared" si="1"/>
        <v/>
      </c>
      <c r="BV16" s="159" t="str">
        <f t="shared" si="1"/>
        <v/>
      </c>
      <c r="BW16" s="159" t="str">
        <f t="shared" si="1"/>
        <v/>
      </c>
      <c r="BX16" s="159" t="str">
        <f t="shared" si="1"/>
        <v/>
      </c>
      <c r="BY16" s="159" t="str">
        <f t="shared" si="1"/>
        <v/>
      </c>
      <c r="BZ16" s="159" t="str">
        <f t="shared" si="1"/>
        <v/>
      </c>
      <c r="CA16" s="159" t="str">
        <f t="shared" si="1"/>
        <v/>
      </c>
      <c r="CB16" s="159" t="str">
        <f t="shared" si="1"/>
        <v/>
      </c>
      <c r="CC16" s="159" t="str">
        <f t="shared" si="1"/>
        <v/>
      </c>
      <c r="CD16" s="159" t="str">
        <f t="shared" si="1"/>
        <v/>
      </c>
      <c r="CE16" s="159" t="str">
        <f t="shared" si="1"/>
        <v/>
      </c>
      <c r="CF16" s="159" t="str">
        <f t="shared" si="1"/>
        <v/>
      </c>
      <c r="CG16" s="159" t="str">
        <f t="shared" si="1"/>
        <v/>
      </c>
      <c r="CH16" s="159" t="str">
        <f t="shared" si="1"/>
        <v/>
      </c>
      <c r="CI16" s="159" t="str">
        <f t="shared" si="1"/>
        <v/>
      </c>
      <c r="CJ16" s="159" t="str">
        <f t="shared" si="1"/>
        <v/>
      </c>
      <c r="CK16" s="159" t="str">
        <f t="shared" si="1"/>
        <v/>
      </c>
    </row>
    <row r="17" spans="1:89" s="45" customFormat="1" ht="15" customHeight="1">
      <c r="A17" s="160" t="s">
        <v>212</v>
      </c>
      <c r="B17" s="354"/>
      <c r="C17" s="354"/>
      <c r="D17" s="354"/>
      <c r="E17" s="354"/>
      <c r="F17" s="354"/>
      <c r="G17" s="354"/>
      <c r="H17" s="354"/>
      <c r="I17" s="354"/>
      <c r="J17" s="354"/>
      <c r="K17" s="354"/>
      <c r="L17" s="354"/>
      <c r="M17" s="354"/>
      <c r="N17" s="354"/>
      <c r="O17" s="354"/>
      <c r="P17" s="354"/>
      <c r="Q17" s="354"/>
      <c r="R17" s="355"/>
      <c r="S17" s="355"/>
      <c r="T17" s="355"/>
      <c r="U17" s="356"/>
      <c r="V17" s="354"/>
      <c r="W17" s="446"/>
      <c r="X17" s="356"/>
      <c r="Y17" s="446"/>
      <c r="Z17" s="357"/>
      <c r="AA17" s="358" t="str">
        <f t="shared" ref="AA17:BF17" si="2">IF(OR(AA$19&lt;YEAR_ACQUIRE_E,AA$19&gt;(YEAR_ACQUIRE_E+YEAR_MONITORINGLENGTH_E)),"",
IF(AA$19=YEAR_ACQUIRE_E,0,Z17+1))</f>
        <v/>
      </c>
      <c r="AB17" s="360">
        <f t="shared" si="2"/>
        <v>0</v>
      </c>
      <c r="AC17" s="360">
        <f t="shared" si="2"/>
        <v>1</v>
      </c>
      <c r="AD17" s="360">
        <f t="shared" si="2"/>
        <v>2</v>
      </c>
      <c r="AE17" s="360">
        <f t="shared" si="2"/>
        <v>3</v>
      </c>
      <c r="AF17" s="360">
        <f t="shared" si="2"/>
        <v>4</v>
      </c>
      <c r="AG17" s="360">
        <f t="shared" si="2"/>
        <v>5</v>
      </c>
      <c r="AH17" s="360">
        <f t="shared" si="2"/>
        <v>6</v>
      </c>
      <c r="AI17" s="360">
        <f t="shared" si="2"/>
        <v>7</v>
      </c>
      <c r="AJ17" s="360">
        <f t="shared" si="2"/>
        <v>8</v>
      </c>
      <c r="AK17" s="360">
        <f t="shared" si="2"/>
        <v>9</v>
      </c>
      <c r="AL17" s="360">
        <f t="shared" si="2"/>
        <v>10</v>
      </c>
      <c r="AM17" s="360">
        <f t="shared" si="2"/>
        <v>11</v>
      </c>
      <c r="AN17" s="360">
        <f t="shared" si="2"/>
        <v>12</v>
      </c>
      <c r="AO17" s="360">
        <f t="shared" si="2"/>
        <v>13</v>
      </c>
      <c r="AP17" s="360">
        <f t="shared" si="2"/>
        <v>14</v>
      </c>
      <c r="AQ17" s="360">
        <f t="shared" si="2"/>
        <v>15</v>
      </c>
      <c r="AR17" s="360">
        <f t="shared" si="2"/>
        <v>16</v>
      </c>
      <c r="AS17" s="360">
        <f t="shared" si="2"/>
        <v>17</v>
      </c>
      <c r="AT17" s="360">
        <f t="shared" si="2"/>
        <v>18</v>
      </c>
      <c r="AU17" s="360">
        <f t="shared" si="2"/>
        <v>19</v>
      </c>
      <c r="AV17" s="360">
        <f t="shared" si="2"/>
        <v>20</v>
      </c>
      <c r="AW17" s="360" t="str">
        <f t="shared" si="2"/>
        <v/>
      </c>
      <c r="AX17" s="360" t="str">
        <f t="shared" si="2"/>
        <v/>
      </c>
      <c r="AY17" s="360" t="str">
        <f t="shared" si="2"/>
        <v/>
      </c>
      <c r="AZ17" s="360" t="str">
        <f t="shared" si="2"/>
        <v/>
      </c>
      <c r="BA17" s="360" t="str">
        <f t="shared" si="2"/>
        <v/>
      </c>
      <c r="BB17" s="360" t="str">
        <f t="shared" si="2"/>
        <v/>
      </c>
      <c r="BC17" s="360" t="str">
        <f t="shared" si="2"/>
        <v/>
      </c>
      <c r="BD17" s="360" t="str">
        <f t="shared" si="2"/>
        <v/>
      </c>
      <c r="BE17" s="360" t="str">
        <f t="shared" si="2"/>
        <v/>
      </c>
      <c r="BF17" s="360" t="str">
        <f t="shared" si="2"/>
        <v/>
      </c>
      <c r="BG17" s="360" t="str">
        <f t="shared" ref="BG17:CK17" si="3">IF(OR(BG$19&lt;YEAR_ACQUIRE_E,BG$19&gt;(YEAR_ACQUIRE_E+YEAR_MONITORINGLENGTH_E)),"",
IF(BG$19=YEAR_ACQUIRE_E,0,BF17+1))</f>
        <v/>
      </c>
      <c r="BH17" s="360" t="str">
        <f t="shared" si="3"/>
        <v/>
      </c>
      <c r="BI17" s="360" t="str">
        <f t="shared" si="3"/>
        <v/>
      </c>
      <c r="BJ17" s="360" t="str">
        <f t="shared" si="3"/>
        <v/>
      </c>
      <c r="BK17" s="360" t="str">
        <f t="shared" si="3"/>
        <v/>
      </c>
      <c r="BL17" s="360" t="str">
        <f t="shared" si="3"/>
        <v/>
      </c>
      <c r="BM17" s="360" t="str">
        <f t="shared" si="3"/>
        <v/>
      </c>
      <c r="BN17" s="360" t="str">
        <f t="shared" si="3"/>
        <v/>
      </c>
      <c r="BO17" s="360" t="str">
        <f t="shared" si="3"/>
        <v/>
      </c>
      <c r="BP17" s="360" t="str">
        <f t="shared" si="3"/>
        <v/>
      </c>
      <c r="BQ17" s="360" t="str">
        <f t="shared" si="3"/>
        <v/>
      </c>
      <c r="BR17" s="360" t="str">
        <f t="shared" si="3"/>
        <v/>
      </c>
      <c r="BS17" s="360" t="str">
        <f t="shared" si="3"/>
        <v/>
      </c>
      <c r="BT17" s="360" t="str">
        <f t="shared" si="3"/>
        <v/>
      </c>
      <c r="BU17" s="360" t="str">
        <f t="shared" si="3"/>
        <v/>
      </c>
      <c r="BV17" s="360" t="str">
        <f t="shared" si="3"/>
        <v/>
      </c>
      <c r="BW17" s="360" t="str">
        <f t="shared" si="3"/>
        <v/>
      </c>
      <c r="BX17" s="360" t="str">
        <f t="shared" si="3"/>
        <v/>
      </c>
      <c r="BY17" s="360" t="str">
        <f t="shared" si="3"/>
        <v/>
      </c>
      <c r="BZ17" s="360" t="str">
        <f t="shared" si="3"/>
        <v/>
      </c>
      <c r="CA17" s="360" t="str">
        <f t="shared" si="3"/>
        <v/>
      </c>
      <c r="CB17" s="360" t="str">
        <f t="shared" si="3"/>
        <v/>
      </c>
      <c r="CC17" s="360" t="str">
        <f t="shared" si="3"/>
        <v/>
      </c>
      <c r="CD17" s="360" t="str">
        <f t="shared" si="3"/>
        <v/>
      </c>
      <c r="CE17" s="360" t="str">
        <f t="shared" si="3"/>
        <v/>
      </c>
      <c r="CF17" s="360" t="str">
        <f t="shared" si="3"/>
        <v/>
      </c>
      <c r="CG17" s="360" t="str">
        <f t="shared" si="3"/>
        <v/>
      </c>
      <c r="CH17" s="360" t="str">
        <f t="shared" si="3"/>
        <v/>
      </c>
      <c r="CI17" s="360" t="str">
        <f t="shared" si="3"/>
        <v/>
      </c>
      <c r="CJ17" s="360" t="str">
        <f t="shared" si="3"/>
        <v/>
      </c>
      <c r="CK17" s="360" t="str">
        <f t="shared" si="3"/>
        <v/>
      </c>
    </row>
    <row r="18" spans="1:89" s="13" customFormat="1" ht="15" customHeight="1">
      <c r="A18" s="160" t="s">
        <v>8</v>
      </c>
      <c r="B18" s="161"/>
      <c r="C18" s="161"/>
      <c r="D18" s="161"/>
      <c r="E18" s="161"/>
      <c r="F18" s="161"/>
      <c r="G18" s="161"/>
      <c r="H18" s="161"/>
      <c r="I18" s="161"/>
      <c r="J18" s="161"/>
      <c r="K18" s="161"/>
      <c r="L18" s="161"/>
      <c r="M18" s="161"/>
      <c r="N18" s="161"/>
      <c r="O18" s="161"/>
      <c r="P18" s="161"/>
      <c r="Q18" s="161"/>
      <c r="R18" s="162"/>
      <c r="S18" s="162"/>
      <c r="T18" s="162">
        <v>2</v>
      </c>
      <c r="U18" s="161"/>
      <c r="V18" s="161"/>
      <c r="W18" s="446"/>
      <c r="X18" s="163"/>
      <c r="Y18" s="446"/>
      <c r="Z18" s="164"/>
      <c r="AA18" s="165">
        <v>43465</v>
      </c>
      <c r="AB18" s="165">
        <v>43830</v>
      </c>
      <c r="AC18" s="165">
        <v>44196</v>
      </c>
      <c r="AD18" s="165">
        <v>44561</v>
      </c>
      <c r="AE18" s="165">
        <v>44926</v>
      </c>
      <c r="AF18" s="165">
        <v>45291</v>
      </c>
      <c r="AG18" s="165">
        <v>45657</v>
      </c>
      <c r="AH18" s="165">
        <v>46022</v>
      </c>
      <c r="AI18" s="165">
        <v>46387</v>
      </c>
      <c r="AJ18" s="165">
        <v>46752</v>
      </c>
      <c r="AK18" s="165">
        <v>47118</v>
      </c>
      <c r="AL18" s="165">
        <v>47483</v>
      </c>
      <c r="AM18" s="165">
        <v>47848</v>
      </c>
      <c r="AN18" s="165">
        <v>48213</v>
      </c>
      <c r="AO18" s="165">
        <v>48579</v>
      </c>
      <c r="AP18" s="165">
        <v>48944</v>
      </c>
      <c r="AQ18" s="165">
        <v>49309</v>
      </c>
      <c r="AR18" s="165">
        <v>49674</v>
      </c>
      <c r="AS18" s="165">
        <v>50040</v>
      </c>
      <c r="AT18" s="165">
        <v>50405</v>
      </c>
      <c r="AU18" s="165">
        <v>50770</v>
      </c>
      <c r="AV18" s="165">
        <v>51135</v>
      </c>
      <c r="AW18" s="165">
        <v>51501</v>
      </c>
      <c r="AX18" s="165">
        <v>51866</v>
      </c>
      <c r="AY18" s="165">
        <v>52231</v>
      </c>
      <c r="AZ18" s="165">
        <v>52596</v>
      </c>
      <c r="BA18" s="165">
        <v>52962</v>
      </c>
      <c r="BB18" s="165">
        <v>53327</v>
      </c>
      <c r="BC18" s="165">
        <v>53692</v>
      </c>
      <c r="BD18" s="165">
        <v>54057</v>
      </c>
      <c r="BE18" s="165">
        <v>54423</v>
      </c>
      <c r="BF18" s="165">
        <v>54788</v>
      </c>
      <c r="BG18" s="165">
        <v>55153</v>
      </c>
      <c r="BH18" s="165">
        <v>55518</v>
      </c>
      <c r="BI18" s="165">
        <v>55884</v>
      </c>
      <c r="BJ18" s="165">
        <v>56249</v>
      </c>
      <c r="BK18" s="165">
        <v>56614</v>
      </c>
      <c r="BL18" s="165">
        <v>56979</v>
      </c>
      <c r="BM18" s="165">
        <v>57345</v>
      </c>
      <c r="BN18" s="165">
        <v>57710</v>
      </c>
      <c r="BO18" s="165">
        <v>58075</v>
      </c>
      <c r="BP18" s="165">
        <v>58440</v>
      </c>
      <c r="BQ18" s="165">
        <v>58806</v>
      </c>
      <c r="BR18" s="165">
        <v>59171</v>
      </c>
      <c r="BS18" s="165">
        <v>59536</v>
      </c>
      <c r="BT18" s="165">
        <v>59901</v>
      </c>
      <c r="BU18" s="165">
        <v>60267</v>
      </c>
      <c r="BV18" s="165">
        <v>60632</v>
      </c>
      <c r="BW18" s="165">
        <v>60997</v>
      </c>
      <c r="BX18" s="165">
        <v>61362</v>
      </c>
      <c r="BY18" s="165">
        <v>61728</v>
      </c>
      <c r="BZ18" s="165">
        <v>62093</v>
      </c>
      <c r="CA18" s="165">
        <v>62458</v>
      </c>
      <c r="CB18" s="165">
        <v>62823</v>
      </c>
      <c r="CC18" s="165">
        <v>63189</v>
      </c>
      <c r="CD18" s="165">
        <v>63554</v>
      </c>
      <c r="CE18" s="165">
        <v>63919</v>
      </c>
      <c r="CF18" s="165">
        <v>64284</v>
      </c>
      <c r="CG18" s="165">
        <v>64650</v>
      </c>
      <c r="CH18" s="165">
        <v>65015</v>
      </c>
      <c r="CI18" s="165">
        <v>65380</v>
      </c>
      <c r="CJ18" s="165">
        <v>65745</v>
      </c>
      <c r="CK18" s="165">
        <v>66111</v>
      </c>
    </row>
    <row r="19" spans="1:89" s="13" customFormat="1" ht="15" customHeight="1">
      <c r="A19" s="166" t="s">
        <v>9</v>
      </c>
      <c r="B19" s="167"/>
      <c r="C19" s="167"/>
      <c r="D19" s="167"/>
      <c r="E19" s="167"/>
      <c r="F19" s="167"/>
      <c r="G19" s="167"/>
      <c r="H19" s="167"/>
      <c r="I19" s="167"/>
      <c r="J19" s="167"/>
      <c r="K19" s="167"/>
      <c r="L19" s="167"/>
      <c r="M19" s="167"/>
      <c r="N19" s="167"/>
      <c r="O19" s="167"/>
      <c r="P19" s="167"/>
      <c r="Q19" s="167"/>
      <c r="R19" s="168"/>
      <c r="S19" s="168"/>
      <c r="T19" s="168">
        <v>3</v>
      </c>
      <c r="U19" s="167" t="s">
        <v>3</v>
      </c>
      <c r="V19" s="167"/>
      <c r="W19" s="447"/>
      <c r="X19" s="169"/>
      <c r="Y19" s="447"/>
      <c r="Z19" s="170"/>
      <c r="AA19" s="169">
        <v>2018</v>
      </c>
      <c r="AB19" s="169">
        <v>2019</v>
      </c>
      <c r="AC19" s="169">
        <v>2020</v>
      </c>
      <c r="AD19" s="169">
        <v>2021</v>
      </c>
      <c r="AE19" s="169">
        <v>2022</v>
      </c>
      <c r="AF19" s="169">
        <v>2023</v>
      </c>
      <c r="AG19" s="169">
        <v>2024</v>
      </c>
      <c r="AH19" s="169">
        <v>2025</v>
      </c>
      <c r="AI19" s="169">
        <v>2026</v>
      </c>
      <c r="AJ19" s="169">
        <v>2027</v>
      </c>
      <c r="AK19" s="169">
        <v>2028</v>
      </c>
      <c r="AL19" s="169">
        <v>2029</v>
      </c>
      <c r="AM19" s="169">
        <v>2030</v>
      </c>
      <c r="AN19" s="169">
        <v>2031</v>
      </c>
      <c r="AO19" s="169">
        <v>2032</v>
      </c>
      <c r="AP19" s="169">
        <v>2033</v>
      </c>
      <c r="AQ19" s="169">
        <v>2034</v>
      </c>
      <c r="AR19" s="169">
        <v>2035</v>
      </c>
      <c r="AS19" s="169">
        <v>2036</v>
      </c>
      <c r="AT19" s="169">
        <v>2037</v>
      </c>
      <c r="AU19" s="169">
        <v>2038</v>
      </c>
      <c r="AV19" s="169">
        <v>2039</v>
      </c>
      <c r="AW19" s="169">
        <v>2040</v>
      </c>
      <c r="AX19" s="169">
        <v>2041</v>
      </c>
      <c r="AY19" s="169">
        <v>2042</v>
      </c>
      <c r="AZ19" s="169">
        <v>2043</v>
      </c>
      <c r="BA19" s="169">
        <v>2044</v>
      </c>
      <c r="BB19" s="169">
        <v>2045</v>
      </c>
      <c r="BC19" s="169">
        <v>2046</v>
      </c>
      <c r="BD19" s="169">
        <v>2047</v>
      </c>
      <c r="BE19" s="169">
        <v>2048</v>
      </c>
      <c r="BF19" s="169">
        <v>2049</v>
      </c>
      <c r="BG19" s="169">
        <v>2050</v>
      </c>
      <c r="BH19" s="169">
        <v>2051</v>
      </c>
      <c r="BI19" s="169">
        <v>2052</v>
      </c>
      <c r="BJ19" s="169">
        <v>2053</v>
      </c>
      <c r="BK19" s="169">
        <v>2054</v>
      </c>
      <c r="BL19" s="169">
        <v>2055</v>
      </c>
      <c r="BM19" s="169">
        <v>2056</v>
      </c>
      <c r="BN19" s="169">
        <v>2057</v>
      </c>
      <c r="BO19" s="169">
        <v>2058</v>
      </c>
      <c r="BP19" s="169">
        <v>2059</v>
      </c>
      <c r="BQ19" s="169">
        <v>2060</v>
      </c>
      <c r="BR19" s="169">
        <v>2061</v>
      </c>
      <c r="BS19" s="169">
        <v>2062</v>
      </c>
      <c r="BT19" s="169">
        <v>2063</v>
      </c>
      <c r="BU19" s="169">
        <v>2064</v>
      </c>
      <c r="BV19" s="169">
        <v>2065</v>
      </c>
      <c r="BW19" s="169">
        <v>2066</v>
      </c>
      <c r="BX19" s="169">
        <v>2067</v>
      </c>
      <c r="BY19" s="169">
        <v>2068</v>
      </c>
      <c r="BZ19" s="169">
        <v>2069</v>
      </c>
      <c r="CA19" s="169">
        <v>2070</v>
      </c>
      <c r="CB19" s="169">
        <v>2071</v>
      </c>
      <c r="CC19" s="169">
        <v>2072</v>
      </c>
      <c r="CD19" s="169">
        <v>2073</v>
      </c>
      <c r="CE19" s="169">
        <v>2074</v>
      </c>
      <c r="CF19" s="169">
        <v>2075</v>
      </c>
      <c r="CG19" s="169">
        <v>2076</v>
      </c>
      <c r="CH19" s="169">
        <v>2077</v>
      </c>
      <c r="CI19" s="169">
        <v>2078</v>
      </c>
      <c r="CJ19" s="169">
        <v>2079</v>
      </c>
      <c r="CK19" s="169">
        <v>2080</v>
      </c>
    </row>
    <row r="20" spans="1:89">
      <c r="A20" s="171" t="s">
        <v>35</v>
      </c>
      <c r="B20" s="172"/>
      <c r="C20" s="172"/>
      <c r="D20" s="172"/>
      <c r="E20" s="172"/>
      <c r="F20" s="172"/>
      <c r="G20" s="172"/>
      <c r="H20" s="172"/>
      <c r="I20" s="172"/>
      <c r="J20" s="172"/>
      <c r="K20" s="172"/>
      <c r="L20" s="172"/>
      <c r="M20" s="172"/>
      <c r="N20" s="172"/>
      <c r="O20" s="172"/>
      <c r="P20" s="172"/>
      <c r="Q20" s="172"/>
      <c r="R20" s="173"/>
      <c r="S20" s="173"/>
      <c r="T20" s="173">
        <v>4</v>
      </c>
      <c r="U20" s="172"/>
      <c r="V20" s="174"/>
      <c r="W20" s="172"/>
      <c r="X20" s="172"/>
      <c r="Y20" s="172"/>
      <c r="Z20" s="178"/>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row>
    <row r="21" spans="1:89">
      <c r="A21" s="215" t="s">
        <v>22</v>
      </c>
      <c r="R21" s="66"/>
      <c r="S21" s="66"/>
      <c r="T21" s="66">
        <v>5</v>
      </c>
      <c r="V21" s="214"/>
      <c r="W21" s="57"/>
      <c r="X21" s="248"/>
      <c r="Y21" s="57"/>
      <c r="Z21" s="14"/>
    </row>
    <row r="22" spans="1:89">
      <c r="A22" s="227" t="s">
        <v>23</v>
      </c>
      <c r="R22" s="66"/>
      <c r="S22" s="66"/>
      <c r="T22" s="66">
        <v>6</v>
      </c>
      <c r="V22" s="214" t="s">
        <v>2</v>
      </c>
      <c r="W22" s="57"/>
      <c r="X22" s="249"/>
      <c r="Y22" s="217"/>
      <c r="Z22" s="19"/>
      <c r="AA22" s="240">
        <f t="shared" ref="AA22:BF22" si="4">IF(AA$16=0,CREDITS_INITIAL_E,Z28)</f>
        <v>0</v>
      </c>
      <c r="AB22" s="240">
        <f t="shared" si="4"/>
        <v>0</v>
      </c>
      <c r="AC22" s="240">
        <f t="shared" si="4"/>
        <v>0</v>
      </c>
      <c r="AD22" s="240">
        <f t="shared" si="4"/>
        <v>0</v>
      </c>
      <c r="AE22" s="240">
        <f t="shared" si="4"/>
        <v>0</v>
      </c>
      <c r="AF22" s="240">
        <f t="shared" si="4"/>
        <v>0</v>
      </c>
      <c r="AG22" s="240">
        <f t="shared" si="4"/>
        <v>0</v>
      </c>
      <c r="AH22" s="240">
        <f t="shared" si="4"/>
        <v>0</v>
      </c>
      <c r="AI22" s="240">
        <f t="shared" si="4"/>
        <v>0</v>
      </c>
      <c r="AJ22" s="240">
        <f t="shared" si="4"/>
        <v>0</v>
      </c>
      <c r="AK22" s="240">
        <f t="shared" si="4"/>
        <v>0</v>
      </c>
      <c r="AL22" s="240">
        <f t="shared" si="4"/>
        <v>0</v>
      </c>
      <c r="AM22" s="240">
        <f t="shared" si="4"/>
        <v>0</v>
      </c>
      <c r="AN22" s="240">
        <f t="shared" si="4"/>
        <v>0</v>
      </c>
      <c r="AO22" s="240">
        <f t="shared" si="4"/>
        <v>0</v>
      </c>
      <c r="AP22" s="240">
        <f t="shared" si="4"/>
        <v>0</v>
      </c>
      <c r="AQ22" s="240">
        <f t="shared" si="4"/>
        <v>0</v>
      </c>
      <c r="AR22" s="240">
        <f t="shared" si="4"/>
        <v>0</v>
      </c>
      <c r="AS22" s="240">
        <f t="shared" si="4"/>
        <v>0</v>
      </c>
      <c r="AT22" s="240">
        <f t="shared" si="4"/>
        <v>0</v>
      </c>
      <c r="AU22" s="240">
        <f t="shared" si="4"/>
        <v>0</v>
      </c>
      <c r="AV22" s="240">
        <f t="shared" si="4"/>
        <v>0</v>
      </c>
      <c r="AW22" s="240">
        <f t="shared" si="4"/>
        <v>0</v>
      </c>
      <c r="AX22" s="240">
        <f t="shared" si="4"/>
        <v>0</v>
      </c>
      <c r="AY22" s="240">
        <f t="shared" si="4"/>
        <v>0</v>
      </c>
      <c r="AZ22" s="240">
        <f t="shared" si="4"/>
        <v>0</v>
      </c>
      <c r="BA22" s="240">
        <f t="shared" si="4"/>
        <v>0</v>
      </c>
      <c r="BB22" s="240">
        <f t="shared" si="4"/>
        <v>0</v>
      </c>
      <c r="BC22" s="240">
        <f t="shared" si="4"/>
        <v>0</v>
      </c>
      <c r="BD22" s="240">
        <f t="shared" si="4"/>
        <v>0</v>
      </c>
      <c r="BE22" s="240">
        <f t="shared" si="4"/>
        <v>0</v>
      </c>
      <c r="BF22" s="240">
        <f t="shared" si="4"/>
        <v>0</v>
      </c>
      <c r="BG22" s="240">
        <f t="shared" ref="BG22:CK22" si="5">IF(BG$16=0,CREDITS_INITIAL_E,BF28)</f>
        <v>0</v>
      </c>
      <c r="BH22" s="240">
        <f t="shared" si="5"/>
        <v>0</v>
      </c>
      <c r="BI22" s="240">
        <f t="shared" si="5"/>
        <v>0</v>
      </c>
      <c r="BJ22" s="240">
        <f t="shared" si="5"/>
        <v>0</v>
      </c>
      <c r="BK22" s="240">
        <f t="shared" si="5"/>
        <v>0</v>
      </c>
      <c r="BL22" s="240">
        <f t="shared" si="5"/>
        <v>0</v>
      </c>
      <c r="BM22" s="240">
        <f t="shared" si="5"/>
        <v>0</v>
      </c>
      <c r="BN22" s="240">
        <f t="shared" si="5"/>
        <v>0</v>
      </c>
      <c r="BO22" s="240">
        <f t="shared" si="5"/>
        <v>0</v>
      </c>
      <c r="BP22" s="240">
        <f t="shared" si="5"/>
        <v>0</v>
      </c>
      <c r="BQ22" s="240">
        <f t="shared" si="5"/>
        <v>0</v>
      </c>
      <c r="BR22" s="240">
        <f t="shared" si="5"/>
        <v>0</v>
      </c>
      <c r="BS22" s="240">
        <f t="shared" si="5"/>
        <v>0</v>
      </c>
      <c r="BT22" s="240">
        <f t="shared" si="5"/>
        <v>0</v>
      </c>
      <c r="BU22" s="240">
        <f t="shared" si="5"/>
        <v>0</v>
      </c>
      <c r="BV22" s="240">
        <f t="shared" si="5"/>
        <v>0</v>
      </c>
      <c r="BW22" s="240">
        <f t="shared" si="5"/>
        <v>0</v>
      </c>
      <c r="BX22" s="240">
        <f t="shared" si="5"/>
        <v>0</v>
      </c>
      <c r="BY22" s="240">
        <f t="shared" si="5"/>
        <v>0</v>
      </c>
      <c r="BZ22" s="240">
        <f t="shared" si="5"/>
        <v>0</v>
      </c>
      <c r="CA22" s="240">
        <f t="shared" si="5"/>
        <v>0</v>
      </c>
      <c r="CB22" s="240">
        <f t="shared" si="5"/>
        <v>0</v>
      </c>
      <c r="CC22" s="240">
        <f t="shared" si="5"/>
        <v>0</v>
      </c>
      <c r="CD22" s="240">
        <f t="shared" si="5"/>
        <v>0</v>
      </c>
      <c r="CE22" s="240">
        <f t="shared" si="5"/>
        <v>0</v>
      </c>
      <c r="CF22" s="240">
        <f t="shared" si="5"/>
        <v>0</v>
      </c>
      <c r="CG22" s="240">
        <f t="shared" si="5"/>
        <v>0</v>
      </c>
      <c r="CH22" s="240">
        <f t="shared" si="5"/>
        <v>0</v>
      </c>
      <c r="CI22" s="240">
        <f t="shared" si="5"/>
        <v>0</v>
      </c>
      <c r="CJ22" s="240">
        <f t="shared" si="5"/>
        <v>0</v>
      </c>
      <c r="CK22" s="240">
        <f t="shared" si="5"/>
        <v>0</v>
      </c>
    </row>
    <row r="23" spans="1:89" s="3" customFormat="1" ht="11.25">
      <c r="A23" s="228"/>
      <c r="R23" s="67"/>
      <c r="S23" s="67"/>
      <c r="T23" s="67">
        <v>7</v>
      </c>
      <c r="V23" s="218"/>
      <c r="W23" s="219"/>
      <c r="X23" s="250"/>
      <c r="Y23" s="220"/>
      <c r="Z23" s="2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c r="A24" s="227" t="s">
        <v>24</v>
      </c>
      <c r="R24" s="66"/>
      <c r="S24" s="66"/>
      <c r="T24" s="66">
        <v>8</v>
      </c>
      <c r="U24" s="92"/>
      <c r="V24" s="214" t="s">
        <v>2</v>
      </c>
      <c r="W24" s="216"/>
      <c r="X24" s="252">
        <f>CREDITS_E-CREDITS_INITIAL_E</f>
        <v>45</v>
      </c>
      <c r="Y24" s="221"/>
      <c r="Z24" s="18"/>
      <c r="AA24" s="240">
        <f t="shared" ref="AA24:CK24" si="6">$X24*AA25</f>
        <v>0</v>
      </c>
      <c r="AB24" s="240">
        <f t="shared" si="6"/>
        <v>0</v>
      </c>
      <c r="AC24" s="240">
        <f t="shared" si="6"/>
        <v>9</v>
      </c>
      <c r="AD24" s="240">
        <f t="shared" si="6"/>
        <v>9</v>
      </c>
      <c r="AE24" s="240">
        <f t="shared" si="6"/>
        <v>9</v>
      </c>
      <c r="AF24" s="240">
        <f t="shared" si="6"/>
        <v>9</v>
      </c>
      <c r="AG24" s="240">
        <f t="shared" si="6"/>
        <v>9</v>
      </c>
      <c r="AH24" s="240">
        <f t="shared" si="6"/>
        <v>0</v>
      </c>
      <c r="AI24" s="240">
        <f t="shared" si="6"/>
        <v>0</v>
      </c>
      <c r="AJ24" s="240">
        <f t="shared" si="6"/>
        <v>0</v>
      </c>
      <c r="AK24" s="240">
        <f t="shared" si="6"/>
        <v>0</v>
      </c>
      <c r="AL24" s="240">
        <f t="shared" si="6"/>
        <v>0</v>
      </c>
      <c r="AM24" s="240">
        <f t="shared" si="6"/>
        <v>0</v>
      </c>
      <c r="AN24" s="240">
        <f t="shared" si="6"/>
        <v>0</v>
      </c>
      <c r="AO24" s="240">
        <f t="shared" si="6"/>
        <v>0</v>
      </c>
      <c r="AP24" s="240">
        <f t="shared" si="6"/>
        <v>0</v>
      </c>
      <c r="AQ24" s="240">
        <f t="shared" si="6"/>
        <v>0</v>
      </c>
      <c r="AR24" s="240">
        <f t="shared" si="6"/>
        <v>0</v>
      </c>
      <c r="AS24" s="240">
        <f t="shared" si="6"/>
        <v>0</v>
      </c>
      <c r="AT24" s="240">
        <f t="shared" si="6"/>
        <v>0</v>
      </c>
      <c r="AU24" s="240">
        <f t="shared" si="6"/>
        <v>0</v>
      </c>
      <c r="AV24" s="240">
        <f t="shared" si="6"/>
        <v>0</v>
      </c>
      <c r="AW24" s="240">
        <f t="shared" si="6"/>
        <v>0</v>
      </c>
      <c r="AX24" s="240">
        <f t="shared" si="6"/>
        <v>0</v>
      </c>
      <c r="AY24" s="240">
        <f t="shared" si="6"/>
        <v>0</v>
      </c>
      <c r="AZ24" s="240">
        <f t="shared" si="6"/>
        <v>0</v>
      </c>
      <c r="BA24" s="240">
        <f t="shared" si="6"/>
        <v>0</v>
      </c>
      <c r="BB24" s="240">
        <f t="shared" si="6"/>
        <v>0</v>
      </c>
      <c r="BC24" s="240">
        <f t="shared" si="6"/>
        <v>0</v>
      </c>
      <c r="BD24" s="240">
        <f t="shared" si="6"/>
        <v>0</v>
      </c>
      <c r="BE24" s="240">
        <f t="shared" si="6"/>
        <v>0</v>
      </c>
      <c r="BF24" s="240">
        <f t="shared" si="6"/>
        <v>0</v>
      </c>
      <c r="BG24" s="240">
        <f t="shared" si="6"/>
        <v>0</v>
      </c>
      <c r="BH24" s="240">
        <f t="shared" si="6"/>
        <v>0</v>
      </c>
      <c r="BI24" s="240">
        <f t="shared" si="6"/>
        <v>0</v>
      </c>
      <c r="BJ24" s="240">
        <f t="shared" si="6"/>
        <v>0</v>
      </c>
      <c r="BK24" s="240">
        <f t="shared" si="6"/>
        <v>0</v>
      </c>
      <c r="BL24" s="240">
        <f t="shared" si="6"/>
        <v>0</v>
      </c>
      <c r="BM24" s="240">
        <f t="shared" si="6"/>
        <v>0</v>
      </c>
      <c r="BN24" s="240">
        <f t="shared" si="6"/>
        <v>0</v>
      </c>
      <c r="BO24" s="240">
        <f t="shared" si="6"/>
        <v>0</v>
      </c>
      <c r="BP24" s="240">
        <f t="shared" si="6"/>
        <v>0</v>
      </c>
      <c r="BQ24" s="240">
        <f t="shared" si="6"/>
        <v>0</v>
      </c>
      <c r="BR24" s="240">
        <f t="shared" si="6"/>
        <v>0</v>
      </c>
      <c r="BS24" s="240">
        <f t="shared" si="6"/>
        <v>0</v>
      </c>
      <c r="BT24" s="240">
        <f t="shared" si="6"/>
        <v>0</v>
      </c>
      <c r="BU24" s="240">
        <f t="shared" si="6"/>
        <v>0</v>
      </c>
      <c r="BV24" s="240">
        <f t="shared" si="6"/>
        <v>0</v>
      </c>
      <c r="BW24" s="240">
        <f t="shared" si="6"/>
        <v>0</v>
      </c>
      <c r="BX24" s="240">
        <f t="shared" si="6"/>
        <v>0</v>
      </c>
      <c r="BY24" s="240">
        <f t="shared" si="6"/>
        <v>0</v>
      </c>
      <c r="BZ24" s="240">
        <f t="shared" si="6"/>
        <v>0</v>
      </c>
      <c r="CA24" s="240">
        <f t="shared" si="6"/>
        <v>0</v>
      </c>
      <c r="CB24" s="240">
        <f t="shared" si="6"/>
        <v>0</v>
      </c>
      <c r="CC24" s="240">
        <f t="shared" si="6"/>
        <v>0</v>
      </c>
      <c r="CD24" s="240">
        <f t="shared" si="6"/>
        <v>0</v>
      </c>
      <c r="CE24" s="240">
        <f t="shared" si="6"/>
        <v>0</v>
      </c>
      <c r="CF24" s="240">
        <f t="shared" si="6"/>
        <v>0</v>
      </c>
      <c r="CG24" s="240">
        <f t="shared" si="6"/>
        <v>0</v>
      </c>
      <c r="CH24" s="240">
        <f t="shared" si="6"/>
        <v>0</v>
      </c>
      <c r="CI24" s="240">
        <f t="shared" si="6"/>
        <v>0</v>
      </c>
      <c r="CJ24" s="240">
        <f t="shared" si="6"/>
        <v>0</v>
      </c>
      <c r="CK24" s="240">
        <f t="shared" si="6"/>
        <v>0</v>
      </c>
    </row>
    <row r="25" spans="1:89" s="59" customFormat="1" ht="11.25" customHeight="1">
      <c r="A25" s="229"/>
      <c r="B25" s="79"/>
      <c r="C25" s="79"/>
      <c r="D25" s="79"/>
      <c r="E25" s="79"/>
      <c r="F25" s="79"/>
      <c r="G25" s="79"/>
      <c r="H25" s="79"/>
      <c r="I25" s="79"/>
      <c r="J25" s="79"/>
      <c r="K25" s="79"/>
      <c r="L25" s="79"/>
      <c r="M25" s="79"/>
      <c r="N25" s="79"/>
      <c r="O25" s="79"/>
      <c r="P25" s="79"/>
      <c r="Q25" s="79"/>
      <c r="R25" s="80"/>
      <c r="S25" s="80"/>
      <c r="T25" s="80">
        <v>9</v>
      </c>
      <c r="U25" s="81"/>
      <c r="V25" s="222"/>
      <c r="W25" s="216"/>
      <c r="X25" s="251">
        <f>SUM(AA25:CK25)</f>
        <v>1</v>
      </c>
      <c r="Y25" s="223"/>
      <c r="Z25" s="82"/>
      <c r="AA25" s="213">
        <f t="shared" ref="AA25:BF25" si="7">IF(OR(AA$16="",AA$16=0),0,
IF(AA$16=1,CREDITS_RELEASEDYR1_E,(1-CREDITS_RELEASEDYR1_E)/(YEAR_PROJECTLENGTH_E-1)))</f>
        <v>0</v>
      </c>
      <c r="AB25" s="213">
        <f t="shared" si="7"/>
        <v>0</v>
      </c>
      <c r="AC25" s="213">
        <f t="shared" si="7"/>
        <v>0.2</v>
      </c>
      <c r="AD25" s="213">
        <f t="shared" si="7"/>
        <v>0.2</v>
      </c>
      <c r="AE25" s="213">
        <f t="shared" si="7"/>
        <v>0.2</v>
      </c>
      <c r="AF25" s="213">
        <f t="shared" si="7"/>
        <v>0.2</v>
      </c>
      <c r="AG25" s="213">
        <f t="shared" si="7"/>
        <v>0.2</v>
      </c>
      <c r="AH25" s="213">
        <f t="shared" si="7"/>
        <v>0</v>
      </c>
      <c r="AI25" s="213">
        <f t="shared" si="7"/>
        <v>0</v>
      </c>
      <c r="AJ25" s="213">
        <f t="shared" si="7"/>
        <v>0</v>
      </c>
      <c r="AK25" s="213">
        <f t="shared" si="7"/>
        <v>0</v>
      </c>
      <c r="AL25" s="213">
        <f t="shared" si="7"/>
        <v>0</v>
      </c>
      <c r="AM25" s="213">
        <f t="shared" si="7"/>
        <v>0</v>
      </c>
      <c r="AN25" s="213">
        <f t="shared" si="7"/>
        <v>0</v>
      </c>
      <c r="AO25" s="213">
        <f t="shared" si="7"/>
        <v>0</v>
      </c>
      <c r="AP25" s="213">
        <f t="shared" si="7"/>
        <v>0</v>
      </c>
      <c r="AQ25" s="213">
        <f t="shared" si="7"/>
        <v>0</v>
      </c>
      <c r="AR25" s="213">
        <f t="shared" si="7"/>
        <v>0</v>
      </c>
      <c r="AS25" s="213">
        <f t="shared" si="7"/>
        <v>0</v>
      </c>
      <c r="AT25" s="213">
        <f t="shared" si="7"/>
        <v>0</v>
      </c>
      <c r="AU25" s="213">
        <f t="shared" si="7"/>
        <v>0</v>
      </c>
      <c r="AV25" s="213">
        <f t="shared" si="7"/>
        <v>0</v>
      </c>
      <c r="AW25" s="213">
        <f t="shared" si="7"/>
        <v>0</v>
      </c>
      <c r="AX25" s="213">
        <f t="shared" si="7"/>
        <v>0</v>
      </c>
      <c r="AY25" s="213">
        <f t="shared" si="7"/>
        <v>0</v>
      </c>
      <c r="AZ25" s="213">
        <f t="shared" si="7"/>
        <v>0</v>
      </c>
      <c r="BA25" s="213">
        <f t="shared" si="7"/>
        <v>0</v>
      </c>
      <c r="BB25" s="213">
        <f t="shared" si="7"/>
        <v>0</v>
      </c>
      <c r="BC25" s="213">
        <f t="shared" si="7"/>
        <v>0</v>
      </c>
      <c r="BD25" s="213">
        <f t="shared" si="7"/>
        <v>0</v>
      </c>
      <c r="BE25" s="213">
        <f t="shared" si="7"/>
        <v>0</v>
      </c>
      <c r="BF25" s="213">
        <f t="shared" si="7"/>
        <v>0</v>
      </c>
      <c r="BG25" s="213">
        <f t="shared" ref="BG25:CK25" si="8">IF(OR(BG$16="",BG$16=0),0,
IF(BG$16=1,CREDITS_RELEASEDYR1_E,(1-CREDITS_RELEASEDYR1_E)/(YEAR_PROJECTLENGTH_E-1)))</f>
        <v>0</v>
      </c>
      <c r="BH25" s="213">
        <f t="shared" si="8"/>
        <v>0</v>
      </c>
      <c r="BI25" s="213">
        <f t="shared" si="8"/>
        <v>0</v>
      </c>
      <c r="BJ25" s="213">
        <f t="shared" si="8"/>
        <v>0</v>
      </c>
      <c r="BK25" s="213">
        <f t="shared" si="8"/>
        <v>0</v>
      </c>
      <c r="BL25" s="213">
        <f t="shared" si="8"/>
        <v>0</v>
      </c>
      <c r="BM25" s="213">
        <f t="shared" si="8"/>
        <v>0</v>
      </c>
      <c r="BN25" s="213">
        <f t="shared" si="8"/>
        <v>0</v>
      </c>
      <c r="BO25" s="213">
        <f t="shared" si="8"/>
        <v>0</v>
      </c>
      <c r="BP25" s="213">
        <f t="shared" si="8"/>
        <v>0</v>
      </c>
      <c r="BQ25" s="213">
        <f t="shared" si="8"/>
        <v>0</v>
      </c>
      <c r="BR25" s="213">
        <f t="shared" si="8"/>
        <v>0</v>
      </c>
      <c r="BS25" s="213">
        <f t="shared" si="8"/>
        <v>0</v>
      </c>
      <c r="BT25" s="213">
        <f t="shared" si="8"/>
        <v>0</v>
      </c>
      <c r="BU25" s="213">
        <f t="shared" si="8"/>
        <v>0</v>
      </c>
      <c r="BV25" s="213">
        <f t="shared" si="8"/>
        <v>0</v>
      </c>
      <c r="BW25" s="213">
        <f t="shared" si="8"/>
        <v>0</v>
      </c>
      <c r="BX25" s="213">
        <f t="shared" si="8"/>
        <v>0</v>
      </c>
      <c r="BY25" s="213">
        <f t="shared" si="8"/>
        <v>0</v>
      </c>
      <c r="BZ25" s="213">
        <f t="shared" si="8"/>
        <v>0</v>
      </c>
      <c r="CA25" s="213">
        <f t="shared" si="8"/>
        <v>0</v>
      </c>
      <c r="CB25" s="213">
        <f t="shared" si="8"/>
        <v>0</v>
      </c>
      <c r="CC25" s="213">
        <f t="shared" si="8"/>
        <v>0</v>
      </c>
      <c r="CD25" s="213">
        <f t="shared" si="8"/>
        <v>0</v>
      </c>
      <c r="CE25" s="213">
        <f t="shared" si="8"/>
        <v>0</v>
      </c>
      <c r="CF25" s="213">
        <f t="shared" si="8"/>
        <v>0</v>
      </c>
      <c r="CG25" s="213">
        <f t="shared" si="8"/>
        <v>0</v>
      </c>
      <c r="CH25" s="213">
        <f t="shared" si="8"/>
        <v>0</v>
      </c>
      <c r="CI25" s="213">
        <f t="shared" si="8"/>
        <v>0</v>
      </c>
      <c r="CJ25" s="213">
        <f t="shared" si="8"/>
        <v>0</v>
      </c>
      <c r="CK25" s="213">
        <f t="shared" si="8"/>
        <v>0</v>
      </c>
    </row>
    <row r="26" spans="1:89">
      <c r="A26" s="230" t="s">
        <v>25</v>
      </c>
      <c r="B26" s="7"/>
      <c r="C26" s="7"/>
      <c r="D26" s="7"/>
      <c r="E26" s="7"/>
      <c r="F26" s="7"/>
      <c r="G26" s="7"/>
      <c r="H26" s="7"/>
      <c r="I26" s="7"/>
      <c r="J26" s="7"/>
      <c r="K26" s="7"/>
      <c r="L26" s="7"/>
      <c r="M26" s="7"/>
      <c r="N26" s="7"/>
      <c r="O26" s="7"/>
      <c r="P26" s="7"/>
      <c r="Q26" s="7"/>
      <c r="R26" s="68"/>
      <c r="S26" s="68"/>
      <c r="T26" s="68">
        <v>10</v>
      </c>
      <c r="U26" s="92"/>
      <c r="V26" s="224" t="s">
        <v>2</v>
      </c>
      <c r="W26" s="242">
        <f>CREDITS_SOLD_E</f>
        <v>1</v>
      </c>
      <c r="X26" s="253">
        <f>SUM(AA26:CK26)</f>
        <v>45</v>
      </c>
      <c r="Y26" s="225"/>
      <c r="Z26" s="85"/>
      <c r="AA26" s="240">
        <f>IF(OR(AA$16="",AA$16=0),0,
IF(AA$16&lt;YEAR_PROJECTLENGTH_E,AA24*CREDITS_SOLD_E,$X24+CREDITS_INITIAL_E-CREDITS_END_E-SUM(Z26:$AA26)))</f>
        <v>0</v>
      </c>
      <c r="AB26" s="240">
        <f>IF(OR(AB$16="",AB$16=0),0,
IF(AB$16&lt;YEAR_PROJECTLENGTH_E,AB24*CREDITS_SOLD_E,$X24+CREDITS_INITIAL_E-CREDITS_END_E-SUM(AA26:$AA26)))</f>
        <v>0</v>
      </c>
      <c r="AC26" s="240">
        <f>IF(OR(AC$16="",AC$16=0),0,
IF(AC$16&lt;YEAR_PROJECTLENGTH_E,AC24*CREDITS_SOLD_E,$X24+CREDITS_INITIAL_E-CREDITS_END_E-SUM($AA26:AB26)))</f>
        <v>9</v>
      </c>
      <c r="AD26" s="240">
        <f>IF(OR(AD$16="",AD$16=0),0,
IF(AD$16&lt;YEAR_PROJECTLENGTH_E,AD24*CREDITS_SOLD_E,$X24+CREDITS_INITIAL_E-CREDITS_END_E-SUM($AA26:AC26)))</f>
        <v>9</v>
      </c>
      <c r="AE26" s="240">
        <f>IF(OR(AE$16="",AE$16=0),0,
IF(AE$16&lt;YEAR_PROJECTLENGTH_E,AE24*CREDITS_SOLD_E,$X24+CREDITS_INITIAL_E-CREDITS_END_E-SUM($AA26:AD26)))</f>
        <v>9</v>
      </c>
      <c r="AF26" s="240">
        <f>IF(OR(AF$16="",AF$16=0),0,
IF(AF$16&lt;YEAR_PROJECTLENGTH_E,AF24*CREDITS_SOLD_E,$X24+CREDITS_INITIAL_E-CREDITS_END_E-SUM($AA26:AE26)))</f>
        <v>9</v>
      </c>
      <c r="AG26" s="240">
        <f>IF(OR(AG$16="",AG$16=0),0,
IF(AG$16&lt;YEAR_PROJECTLENGTH_E,AG24*CREDITS_SOLD_E,$X24+CREDITS_INITIAL_E-CREDITS_END_E-SUM($AA26:AF26)))</f>
        <v>9</v>
      </c>
      <c r="AH26" s="240">
        <f>IF(OR(AH$16="",AH$16=0),0,
IF(AH$16&lt;YEAR_PROJECTLENGTH_E,AH24*CREDITS_SOLD_E,$X24+CREDITS_INITIAL_E-CREDITS_END_E-SUM($AA26:AG26)))</f>
        <v>0</v>
      </c>
      <c r="AI26" s="240">
        <f>IF(OR(AI$16="",AI$16=0),0,
IF(AI$16&lt;YEAR_PROJECTLENGTH_E,AI24*CREDITS_SOLD_E,$X24+CREDITS_INITIAL_E-CREDITS_END_E-SUM($AA26:AH26)))</f>
        <v>0</v>
      </c>
      <c r="AJ26" s="240">
        <f>IF(OR(AJ$16="",AJ$16=0),0,
IF(AJ$16&lt;YEAR_PROJECTLENGTH_E,AJ24*CREDITS_SOLD_E,$X24+CREDITS_INITIAL_E-CREDITS_END_E-SUM($AA26:AI26)))</f>
        <v>0</v>
      </c>
      <c r="AK26" s="240">
        <f>IF(OR(AK$16="",AK$16=0),0,
IF(AK$16&lt;YEAR_PROJECTLENGTH_E,AK24*CREDITS_SOLD_E,$X24+CREDITS_INITIAL_E-CREDITS_END_E-SUM($AA26:AJ26)))</f>
        <v>0</v>
      </c>
      <c r="AL26" s="240">
        <f>IF(OR(AL$16="",AL$16=0),0,
IF(AL$16&lt;YEAR_PROJECTLENGTH_E,AL24*CREDITS_SOLD_E,$X24+CREDITS_INITIAL_E-CREDITS_END_E-SUM($AA26:AK26)))</f>
        <v>0</v>
      </c>
      <c r="AM26" s="240">
        <f>IF(OR(AM$16="",AM$16=0),0,
IF(AM$16&lt;YEAR_PROJECTLENGTH_E,AM24*CREDITS_SOLD_E,$X24+CREDITS_INITIAL_E-CREDITS_END_E-SUM($AA26:AL26)))</f>
        <v>0</v>
      </c>
      <c r="AN26" s="240">
        <f>IF(OR(AN$16="",AN$16=0),0,
IF(AN$16&lt;YEAR_PROJECTLENGTH_E,AN24*CREDITS_SOLD_E,$X24+CREDITS_INITIAL_E-CREDITS_END_E-SUM($AA26:AM26)))</f>
        <v>0</v>
      </c>
      <c r="AO26" s="240">
        <f>IF(OR(AO$16="",AO$16=0),0,
IF(AO$16&lt;YEAR_PROJECTLENGTH_E,AO24*CREDITS_SOLD_E,$X24+CREDITS_INITIAL_E-CREDITS_END_E-SUM($AA26:AN26)))</f>
        <v>0</v>
      </c>
      <c r="AP26" s="240">
        <f>IF(OR(AP$16="",AP$16=0),0,
IF(AP$16&lt;YEAR_PROJECTLENGTH_E,AP24*CREDITS_SOLD_E,$X24+CREDITS_INITIAL_E-CREDITS_END_E-SUM($AA26:AO26)))</f>
        <v>0</v>
      </c>
      <c r="AQ26" s="240">
        <f>IF(OR(AQ$16="",AQ$16=0),0,
IF(AQ$16&lt;YEAR_PROJECTLENGTH_E,AQ24*CREDITS_SOLD_E,$X24+CREDITS_INITIAL_E-CREDITS_END_E-SUM($AA26:AP26)))</f>
        <v>0</v>
      </c>
      <c r="AR26" s="240">
        <f>IF(OR(AR$16="",AR$16=0),0,
IF(AR$16&lt;YEAR_PROJECTLENGTH_E,AR24*CREDITS_SOLD_E,$X24+CREDITS_INITIAL_E-CREDITS_END_E-SUM($AA26:AQ26)))</f>
        <v>0</v>
      </c>
      <c r="AS26" s="240">
        <f>IF(OR(AS$16="",AS$16=0),0,
IF(AS$16&lt;YEAR_PROJECTLENGTH_E,AS24*CREDITS_SOLD_E,$X24+CREDITS_INITIAL_E-CREDITS_END_E-SUM($AA26:AR26)))</f>
        <v>0</v>
      </c>
      <c r="AT26" s="240">
        <f>IF(OR(AT$16="",AT$16=0),0,
IF(AT$16&lt;YEAR_PROJECTLENGTH_E,AT24*CREDITS_SOLD_E,$X24+CREDITS_INITIAL_E-CREDITS_END_E-SUM($AA26:AS26)))</f>
        <v>0</v>
      </c>
      <c r="AU26" s="240">
        <f>IF(OR(AU$16="",AU$16=0),0,
IF(AU$16&lt;YEAR_PROJECTLENGTH_E,AU24*CREDITS_SOLD_E,$X24+CREDITS_INITIAL_E-CREDITS_END_E-SUM($AA26:AT26)))</f>
        <v>0</v>
      </c>
      <c r="AV26" s="240">
        <f>IF(OR(AV$16="",AV$16=0),0,
IF(AV$16&lt;YEAR_PROJECTLENGTH_E,AV24*CREDITS_SOLD_E,$X24+CREDITS_INITIAL_E-CREDITS_END_E-SUM($AA26:AU26)))</f>
        <v>0</v>
      </c>
      <c r="AW26" s="240">
        <f>IF(OR(AW$16="",AW$16=0),0,
IF(AW$16&lt;YEAR_PROJECTLENGTH_E,AW24*CREDITS_SOLD_E,$X24+CREDITS_INITIAL_E-CREDITS_END_E-SUM($AA26:AV26)))</f>
        <v>0</v>
      </c>
      <c r="AX26" s="240">
        <f>IF(OR(AX$16="",AX$16=0),0,
IF(AX$16&lt;YEAR_PROJECTLENGTH_E,AX24*CREDITS_SOLD_E,$X24+CREDITS_INITIAL_E-CREDITS_END_E-SUM($AA26:AW26)))</f>
        <v>0</v>
      </c>
      <c r="AY26" s="240">
        <f>IF(OR(AY$16="",AY$16=0),0,
IF(AY$16&lt;YEAR_PROJECTLENGTH_E,AY24*CREDITS_SOLD_E,$X24+CREDITS_INITIAL_E-CREDITS_END_E-SUM($AA26:AX26)))</f>
        <v>0</v>
      </c>
      <c r="AZ26" s="240">
        <f>IF(OR(AZ$16="",AZ$16=0),0,
IF(AZ$16&lt;YEAR_PROJECTLENGTH_E,AZ24*CREDITS_SOLD_E,$X24+CREDITS_INITIAL_E-CREDITS_END_E-SUM($AA26:AY26)))</f>
        <v>0</v>
      </c>
      <c r="BA26" s="240">
        <f>IF(OR(BA$16="",BA$16=0),0,
IF(BA$16&lt;YEAR_PROJECTLENGTH_E,BA24*CREDITS_SOLD_E,$X24+CREDITS_INITIAL_E-CREDITS_END_E-SUM($AA26:AZ26)))</f>
        <v>0</v>
      </c>
      <c r="BB26" s="240">
        <f>IF(OR(BB$16="",BB$16=0),0,
IF(BB$16&lt;YEAR_PROJECTLENGTH_E,BB24*CREDITS_SOLD_E,$X24+CREDITS_INITIAL_E-CREDITS_END_E-SUM($AA26:BA26)))</f>
        <v>0</v>
      </c>
      <c r="BC26" s="240">
        <f>IF(OR(BC$16="",BC$16=0),0,
IF(BC$16&lt;YEAR_PROJECTLENGTH_E,BC24*CREDITS_SOLD_E,$X24+CREDITS_INITIAL_E-CREDITS_END_E-SUM($AA26:BB26)))</f>
        <v>0</v>
      </c>
      <c r="BD26" s="240">
        <f>IF(OR(BD$16="",BD$16=0),0,
IF(BD$16&lt;YEAR_PROJECTLENGTH_E,BD24*CREDITS_SOLD_E,$X24+CREDITS_INITIAL_E-CREDITS_END_E-SUM($AA26:BC26)))</f>
        <v>0</v>
      </c>
      <c r="BE26" s="240">
        <f>IF(OR(BE$16="",BE$16=0),0,
IF(BE$16&lt;YEAR_PROJECTLENGTH_E,BE24*CREDITS_SOLD_E,$X24+CREDITS_INITIAL_E-CREDITS_END_E-SUM($AA26:BD26)))</f>
        <v>0</v>
      </c>
      <c r="BF26" s="240">
        <f>IF(OR(BF$16="",BF$16=0),0,
IF(BF$16&lt;YEAR_PROJECTLENGTH_E,BF24*CREDITS_SOLD_E,$X24+CREDITS_INITIAL_E-CREDITS_END_E-SUM($AA26:BE26)))</f>
        <v>0</v>
      </c>
      <c r="BG26" s="240">
        <f>IF(OR(BG$16="",BG$16=0),0,
IF(BG$16&lt;YEAR_PROJECTLENGTH_E,BG24*CREDITS_SOLD_E,$X24+CREDITS_INITIAL_E-CREDITS_END_E-SUM($AA26:BF26)))</f>
        <v>0</v>
      </c>
      <c r="BH26" s="240">
        <f>IF(OR(BH$16="",BH$16=0),0,
IF(BH$16&lt;YEAR_PROJECTLENGTH_E,BH24*CREDITS_SOLD_E,$X24+CREDITS_INITIAL_E-CREDITS_END_E-SUM($AA26:BG26)))</f>
        <v>0</v>
      </c>
      <c r="BI26" s="240">
        <f>IF(OR(BI$16="",BI$16=0),0,
IF(BI$16&lt;YEAR_PROJECTLENGTH_E,BI24*CREDITS_SOLD_E,$X24+CREDITS_INITIAL_E-CREDITS_END_E-SUM($AA26:BH26)))</f>
        <v>0</v>
      </c>
      <c r="BJ26" s="240">
        <f>IF(OR(BJ$16="",BJ$16=0),0,
IF(BJ$16&lt;YEAR_PROJECTLENGTH_E,BJ24*CREDITS_SOLD_E,$X24+CREDITS_INITIAL_E-CREDITS_END_E-SUM($AA26:BI26)))</f>
        <v>0</v>
      </c>
      <c r="BK26" s="240">
        <f>IF(OR(BK$16="",BK$16=0),0,
IF(BK$16&lt;YEAR_PROJECTLENGTH_E,BK24*CREDITS_SOLD_E,$X24+CREDITS_INITIAL_E-CREDITS_END_E-SUM($AA26:BJ26)))</f>
        <v>0</v>
      </c>
      <c r="BL26" s="240">
        <f>IF(OR(BL$16="",BL$16=0),0,
IF(BL$16&lt;YEAR_PROJECTLENGTH_E,BL24*CREDITS_SOLD_E,$X24+CREDITS_INITIAL_E-CREDITS_END_E-SUM($AA26:BK26)))</f>
        <v>0</v>
      </c>
      <c r="BM26" s="240">
        <f>IF(OR(BM$16="",BM$16=0),0,
IF(BM$16&lt;YEAR_PROJECTLENGTH_E,BM24*CREDITS_SOLD_E,$X24+CREDITS_INITIAL_E-CREDITS_END_E-SUM($AA26:BL26)))</f>
        <v>0</v>
      </c>
      <c r="BN26" s="240">
        <f>IF(OR(BN$16="",BN$16=0),0,
IF(BN$16&lt;YEAR_PROJECTLENGTH_E,BN24*CREDITS_SOLD_E,$X24+CREDITS_INITIAL_E-CREDITS_END_E-SUM($AA26:BM26)))</f>
        <v>0</v>
      </c>
      <c r="BO26" s="240">
        <f>IF(OR(BO$16="",BO$16=0),0,
IF(BO$16&lt;YEAR_PROJECTLENGTH_E,BO24*CREDITS_SOLD_E,$X24+CREDITS_INITIAL_E-CREDITS_END_E-SUM($AA26:BN26)))</f>
        <v>0</v>
      </c>
      <c r="BP26" s="240">
        <f>IF(OR(BP$16="",BP$16=0),0,
IF(BP$16&lt;YEAR_PROJECTLENGTH_E,BP24*CREDITS_SOLD_E,$X24+CREDITS_INITIAL_E-CREDITS_END_E-SUM($AA26:BO26)))</f>
        <v>0</v>
      </c>
      <c r="BQ26" s="240">
        <f>IF(OR(BQ$16="",BQ$16=0),0,
IF(BQ$16&lt;YEAR_PROJECTLENGTH_E,BQ24*CREDITS_SOLD_E,$X24+CREDITS_INITIAL_E-CREDITS_END_E-SUM($AA26:BP26)))</f>
        <v>0</v>
      </c>
      <c r="BR26" s="240">
        <f>IF(OR(BR$16="",BR$16=0),0,
IF(BR$16&lt;YEAR_PROJECTLENGTH_E,BR24*CREDITS_SOLD_E,$X24+CREDITS_INITIAL_E-CREDITS_END_E-SUM($AA26:BQ26)))</f>
        <v>0</v>
      </c>
      <c r="BS26" s="240">
        <f>IF(OR(BS$16="",BS$16=0),0,
IF(BS$16&lt;YEAR_PROJECTLENGTH_E,BS24*CREDITS_SOLD_E,$X24+CREDITS_INITIAL_E-CREDITS_END_E-SUM($AA26:BR26)))</f>
        <v>0</v>
      </c>
      <c r="BT26" s="240">
        <f>IF(OR(BT$16="",BT$16=0),0,
IF(BT$16&lt;YEAR_PROJECTLENGTH_E,BT24*CREDITS_SOLD_E,$X24+CREDITS_INITIAL_E-CREDITS_END_E-SUM($AA26:BS26)))</f>
        <v>0</v>
      </c>
      <c r="BU26" s="240">
        <f>IF(OR(BU$16="",BU$16=0),0,
IF(BU$16&lt;YEAR_PROJECTLENGTH_E,BU24*CREDITS_SOLD_E,$X24+CREDITS_INITIAL_E-CREDITS_END_E-SUM($AA26:BT26)))</f>
        <v>0</v>
      </c>
      <c r="BV26" s="240">
        <f>IF(OR(BV$16="",BV$16=0),0,
IF(BV$16&lt;YEAR_PROJECTLENGTH_E,BV24*CREDITS_SOLD_E,$X24+CREDITS_INITIAL_E-CREDITS_END_E-SUM($AA26:BU26)))</f>
        <v>0</v>
      </c>
      <c r="BW26" s="240">
        <f>IF(OR(BW$16="",BW$16=0),0,
IF(BW$16&lt;YEAR_PROJECTLENGTH_E,BW24*CREDITS_SOLD_E,$X24+CREDITS_INITIAL_E-CREDITS_END_E-SUM($AA26:BV26)))</f>
        <v>0</v>
      </c>
      <c r="BX26" s="240">
        <f>IF(OR(BX$16="",BX$16=0),0,
IF(BX$16&lt;YEAR_PROJECTLENGTH_E,BX24*CREDITS_SOLD_E,$X24+CREDITS_INITIAL_E-CREDITS_END_E-SUM($AA26:BW26)))</f>
        <v>0</v>
      </c>
      <c r="BY26" s="240">
        <f>IF(OR(BY$16="",BY$16=0),0,
IF(BY$16&lt;YEAR_PROJECTLENGTH_E,BY24*CREDITS_SOLD_E,$X24+CREDITS_INITIAL_E-CREDITS_END_E-SUM($AA26:BX26)))</f>
        <v>0</v>
      </c>
      <c r="BZ26" s="240">
        <f>IF(OR(BZ$16="",BZ$16=0),0,
IF(BZ$16&lt;YEAR_PROJECTLENGTH_E,BZ24*CREDITS_SOLD_E,$X24+CREDITS_INITIAL_E-CREDITS_END_E-SUM($AA26:BY26)))</f>
        <v>0</v>
      </c>
      <c r="CA26" s="240">
        <f>IF(OR(CA$16="",CA$16=0),0,
IF(CA$16&lt;YEAR_PROJECTLENGTH_E,CA24*CREDITS_SOLD_E,$X24+CREDITS_INITIAL_E-CREDITS_END_E-SUM($AA26:BZ26)))</f>
        <v>0</v>
      </c>
      <c r="CB26" s="240">
        <f>IF(OR(CB$16="",CB$16=0),0,
IF(CB$16&lt;YEAR_PROJECTLENGTH_E,CB24*CREDITS_SOLD_E,$X24+CREDITS_INITIAL_E-CREDITS_END_E-SUM($AA26:CA26)))</f>
        <v>0</v>
      </c>
      <c r="CC26" s="240">
        <f>IF(OR(CC$16="",CC$16=0),0,
IF(CC$16&lt;YEAR_PROJECTLENGTH_E,CC24*CREDITS_SOLD_E,$X24+CREDITS_INITIAL_E-CREDITS_END_E-SUM($AA26:CB26)))</f>
        <v>0</v>
      </c>
      <c r="CD26" s="240">
        <f>IF(OR(CD$16="",CD$16=0),0,
IF(CD$16&lt;YEAR_PROJECTLENGTH_E,CD24*CREDITS_SOLD_E,$X24+CREDITS_INITIAL_E-CREDITS_END_E-SUM($AA26:CC26)))</f>
        <v>0</v>
      </c>
      <c r="CE26" s="240">
        <f>IF(OR(CE$16="",CE$16=0),0,
IF(CE$16&lt;YEAR_PROJECTLENGTH_E,CE24*CREDITS_SOLD_E,$X24+CREDITS_INITIAL_E-CREDITS_END_E-SUM($AA26:CD26)))</f>
        <v>0</v>
      </c>
      <c r="CF26" s="240">
        <f>IF(OR(CF$16="",CF$16=0),0,
IF(CF$16&lt;YEAR_PROJECTLENGTH_E,CF24*CREDITS_SOLD_E,$X24+CREDITS_INITIAL_E-CREDITS_END_E-SUM($AA26:CE26)))</f>
        <v>0</v>
      </c>
      <c r="CG26" s="240">
        <f>IF(OR(CG$16="",CG$16=0),0,
IF(CG$16&lt;YEAR_PROJECTLENGTH_E,CG24*CREDITS_SOLD_E,$X24+CREDITS_INITIAL_E-CREDITS_END_E-SUM($AA26:CF26)))</f>
        <v>0</v>
      </c>
      <c r="CH26" s="240">
        <f>IF(OR(CH$16="",CH$16=0),0,
IF(CH$16&lt;YEAR_PROJECTLENGTH_E,CH24*CREDITS_SOLD_E,$X24+CREDITS_INITIAL_E-CREDITS_END_E-SUM($AA26:CG26)))</f>
        <v>0</v>
      </c>
      <c r="CI26" s="240">
        <f>IF(OR(CI$16="",CI$16=0),0,
IF(CI$16&lt;YEAR_PROJECTLENGTH_E,CI24*CREDITS_SOLD_E,$X24+CREDITS_INITIAL_E-CREDITS_END_E-SUM($AA26:CH26)))</f>
        <v>0</v>
      </c>
      <c r="CJ26" s="240">
        <f>IF(OR(CJ$16="",CJ$16=0),0,
IF(CJ$16&lt;YEAR_PROJECTLENGTH_E,CJ24*CREDITS_SOLD_E,$X24+CREDITS_INITIAL_E-CREDITS_END_E-SUM($AA26:CI26)))</f>
        <v>0</v>
      </c>
      <c r="CK26" s="240">
        <f>IF(OR(CK$16="",CK$16=0),0,
IF(CK$16&lt;YEAR_PROJECTLENGTH_E,CK24*CREDITS_SOLD_E,$X24+CREDITS_INITIAL_E-CREDITS_END_E-SUM($AA26:CJ26)))</f>
        <v>0</v>
      </c>
    </row>
    <row r="27" spans="1:89" s="3" customFormat="1" ht="11.25" customHeight="1">
      <c r="A27" s="231"/>
      <c r="B27" s="86"/>
      <c r="C27" s="86"/>
      <c r="D27" s="86"/>
      <c r="E27" s="86"/>
      <c r="F27" s="86"/>
      <c r="G27" s="86"/>
      <c r="H27" s="86"/>
      <c r="I27" s="86"/>
      <c r="J27" s="86"/>
      <c r="K27" s="86"/>
      <c r="L27" s="86"/>
      <c r="M27" s="86"/>
      <c r="N27" s="86"/>
      <c r="O27" s="86"/>
      <c r="P27" s="86"/>
      <c r="Q27" s="86"/>
      <c r="R27" s="80"/>
      <c r="S27" s="80"/>
      <c r="T27" s="80">
        <v>11</v>
      </c>
      <c r="U27" s="86"/>
      <c r="V27" s="226"/>
      <c r="W27" s="243"/>
      <c r="X27" s="251">
        <f>SUM(AA27:CK27)</f>
        <v>1</v>
      </c>
      <c r="Y27" s="223"/>
      <c r="Z27" s="82"/>
      <c r="AA27" s="213">
        <f t="shared" ref="AA27:CK27" si="9">AA26/$X26</f>
        <v>0</v>
      </c>
      <c r="AB27" s="213">
        <f t="shared" si="9"/>
        <v>0</v>
      </c>
      <c r="AC27" s="213">
        <f t="shared" si="9"/>
        <v>0.2</v>
      </c>
      <c r="AD27" s="213">
        <f t="shared" si="9"/>
        <v>0.2</v>
      </c>
      <c r="AE27" s="213">
        <f t="shared" si="9"/>
        <v>0.2</v>
      </c>
      <c r="AF27" s="213">
        <f t="shared" si="9"/>
        <v>0.2</v>
      </c>
      <c r="AG27" s="213">
        <f t="shared" si="9"/>
        <v>0.2</v>
      </c>
      <c r="AH27" s="213">
        <f t="shared" si="9"/>
        <v>0</v>
      </c>
      <c r="AI27" s="213">
        <f t="shared" si="9"/>
        <v>0</v>
      </c>
      <c r="AJ27" s="213">
        <f t="shared" si="9"/>
        <v>0</v>
      </c>
      <c r="AK27" s="213">
        <f t="shared" si="9"/>
        <v>0</v>
      </c>
      <c r="AL27" s="213">
        <f t="shared" si="9"/>
        <v>0</v>
      </c>
      <c r="AM27" s="213">
        <f t="shared" si="9"/>
        <v>0</v>
      </c>
      <c r="AN27" s="213">
        <f t="shared" si="9"/>
        <v>0</v>
      </c>
      <c r="AO27" s="213">
        <f t="shared" si="9"/>
        <v>0</v>
      </c>
      <c r="AP27" s="213">
        <f t="shared" si="9"/>
        <v>0</v>
      </c>
      <c r="AQ27" s="213">
        <f t="shared" si="9"/>
        <v>0</v>
      </c>
      <c r="AR27" s="213">
        <f t="shared" si="9"/>
        <v>0</v>
      </c>
      <c r="AS27" s="213">
        <f t="shared" si="9"/>
        <v>0</v>
      </c>
      <c r="AT27" s="213">
        <f t="shared" si="9"/>
        <v>0</v>
      </c>
      <c r="AU27" s="213">
        <f t="shared" si="9"/>
        <v>0</v>
      </c>
      <c r="AV27" s="213">
        <f t="shared" si="9"/>
        <v>0</v>
      </c>
      <c r="AW27" s="213">
        <f t="shared" si="9"/>
        <v>0</v>
      </c>
      <c r="AX27" s="213">
        <f t="shared" si="9"/>
        <v>0</v>
      </c>
      <c r="AY27" s="213">
        <f t="shared" si="9"/>
        <v>0</v>
      </c>
      <c r="AZ27" s="213">
        <f t="shared" si="9"/>
        <v>0</v>
      </c>
      <c r="BA27" s="213">
        <f t="shared" si="9"/>
        <v>0</v>
      </c>
      <c r="BB27" s="213">
        <f t="shared" si="9"/>
        <v>0</v>
      </c>
      <c r="BC27" s="213">
        <f t="shared" si="9"/>
        <v>0</v>
      </c>
      <c r="BD27" s="213">
        <f t="shared" si="9"/>
        <v>0</v>
      </c>
      <c r="BE27" s="213">
        <f t="shared" si="9"/>
        <v>0</v>
      </c>
      <c r="BF27" s="213">
        <f t="shared" si="9"/>
        <v>0</v>
      </c>
      <c r="BG27" s="213">
        <f t="shared" si="9"/>
        <v>0</v>
      </c>
      <c r="BH27" s="213">
        <f t="shared" si="9"/>
        <v>0</v>
      </c>
      <c r="BI27" s="213">
        <f t="shared" si="9"/>
        <v>0</v>
      </c>
      <c r="BJ27" s="213">
        <f t="shared" si="9"/>
        <v>0</v>
      </c>
      <c r="BK27" s="213">
        <f t="shared" si="9"/>
        <v>0</v>
      </c>
      <c r="BL27" s="213">
        <f t="shared" si="9"/>
        <v>0</v>
      </c>
      <c r="BM27" s="213">
        <f t="shared" si="9"/>
        <v>0</v>
      </c>
      <c r="BN27" s="213">
        <f t="shared" si="9"/>
        <v>0</v>
      </c>
      <c r="BO27" s="213">
        <f t="shared" si="9"/>
        <v>0</v>
      </c>
      <c r="BP27" s="213">
        <f t="shared" si="9"/>
        <v>0</v>
      </c>
      <c r="BQ27" s="213">
        <f t="shared" si="9"/>
        <v>0</v>
      </c>
      <c r="BR27" s="213">
        <f t="shared" si="9"/>
        <v>0</v>
      </c>
      <c r="BS27" s="213">
        <f t="shared" si="9"/>
        <v>0</v>
      </c>
      <c r="BT27" s="213">
        <f t="shared" si="9"/>
        <v>0</v>
      </c>
      <c r="BU27" s="213">
        <f t="shared" si="9"/>
        <v>0</v>
      </c>
      <c r="BV27" s="213">
        <f t="shared" si="9"/>
        <v>0</v>
      </c>
      <c r="BW27" s="213">
        <f t="shared" si="9"/>
        <v>0</v>
      </c>
      <c r="BX27" s="213">
        <f t="shared" si="9"/>
        <v>0</v>
      </c>
      <c r="BY27" s="213">
        <f t="shared" si="9"/>
        <v>0</v>
      </c>
      <c r="BZ27" s="213">
        <f t="shared" si="9"/>
        <v>0</v>
      </c>
      <c r="CA27" s="213">
        <f t="shared" si="9"/>
        <v>0</v>
      </c>
      <c r="CB27" s="213">
        <f t="shared" si="9"/>
        <v>0</v>
      </c>
      <c r="CC27" s="213">
        <f t="shared" si="9"/>
        <v>0</v>
      </c>
      <c r="CD27" s="213">
        <f t="shared" si="9"/>
        <v>0</v>
      </c>
      <c r="CE27" s="213">
        <f t="shared" si="9"/>
        <v>0</v>
      </c>
      <c r="CF27" s="213">
        <f t="shared" si="9"/>
        <v>0</v>
      </c>
      <c r="CG27" s="213">
        <f t="shared" si="9"/>
        <v>0</v>
      </c>
      <c r="CH27" s="213">
        <f t="shared" si="9"/>
        <v>0</v>
      </c>
      <c r="CI27" s="213">
        <f t="shared" si="9"/>
        <v>0</v>
      </c>
      <c r="CJ27" s="213">
        <f t="shared" si="9"/>
        <v>0</v>
      </c>
      <c r="CK27" s="213">
        <f t="shared" si="9"/>
        <v>0</v>
      </c>
    </row>
    <row r="28" spans="1:89">
      <c r="A28" s="227" t="s">
        <v>26</v>
      </c>
      <c r="R28" s="66"/>
      <c r="S28" s="66"/>
      <c r="T28" s="66">
        <v>12</v>
      </c>
      <c r="V28" s="214" t="s">
        <v>2</v>
      </c>
      <c r="W28" s="244"/>
      <c r="X28" s="248"/>
      <c r="Y28" s="57"/>
      <c r="Z28" s="14"/>
      <c r="AA28" s="240">
        <f t="shared" ref="AA28:CK28" si="10">AA22+AA24-AA26</f>
        <v>0</v>
      </c>
      <c r="AB28" s="240">
        <f t="shared" si="10"/>
        <v>0</v>
      </c>
      <c r="AC28" s="240">
        <f t="shared" si="10"/>
        <v>0</v>
      </c>
      <c r="AD28" s="240">
        <f t="shared" si="10"/>
        <v>0</v>
      </c>
      <c r="AE28" s="240">
        <f t="shared" si="10"/>
        <v>0</v>
      </c>
      <c r="AF28" s="240">
        <f t="shared" si="10"/>
        <v>0</v>
      </c>
      <c r="AG28" s="240">
        <f t="shared" si="10"/>
        <v>0</v>
      </c>
      <c r="AH28" s="240">
        <f t="shared" si="10"/>
        <v>0</v>
      </c>
      <c r="AI28" s="240">
        <f t="shared" si="10"/>
        <v>0</v>
      </c>
      <c r="AJ28" s="240">
        <f t="shared" si="10"/>
        <v>0</v>
      </c>
      <c r="AK28" s="240">
        <f t="shared" si="10"/>
        <v>0</v>
      </c>
      <c r="AL28" s="240">
        <f t="shared" si="10"/>
        <v>0</v>
      </c>
      <c r="AM28" s="240">
        <f t="shared" si="10"/>
        <v>0</v>
      </c>
      <c r="AN28" s="240">
        <f t="shared" si="10"/>
        <v>0</v>
      </c>
      <c r="AO28" s="240">
        <f t="shared" si="10"/>
        <v>0</v>
      </c>
      <c r="AP28" s="240">
        <f t="shared" si="10"/>
        <v>0</v>
      </c>
      <c r="AQ28" s="240">
        <f t="shared" si="10"/>
        <v>0</v>
      </c>
      <c r="AR28" s="240">
        <f t="shared" si="10"/>
        <v>0</v>
      </c>
      <c r="AS28" s="240">
        <f t="shared" si="10"/>
        <v>0</v>
      </c>
      <c r="AT28" s="240">
        <f t="shared" si="10"/>
        <v>0</v>
      </c>
      <c r="AU28" s="240">
        <f t="shared" si="10"/>
        <v>0</v>
      </c>
      <c r="AV28" s="240">
        <f t="shared" si="10"/>
        <v>0</v>
      </c>
      <c r="AW28" s="240">
        <f t="shared" si="10"/>
        <v>0</v>
      </c>
      <c r="AX28" s="240">
        <f t="shared" si="10"/>
        <v>0</v>
      </c>
      <c r="AY28" s="240">
        <f t="shared" si="10"/>
        <v>0</v>
      </c>
      <c r="AZ28" s="240">
        <f t="shared" si="10"/>
        <v>0</v>
      </c>
      <c r="BA28" s="240">
        <f t="shared" si="10"/>
        <v>0</v>
      </c>
      <c r="BB28" s="240">
        <f t="shared" si="10"/>
        <v>0</v>
      </c>
      <c r="BC28" s="240">
        <f t="shared" si="10"/>
        <v>0</v>
      </c>
      <c r="BD28" s="240">
        <f t="shared" si="10"/>
        <v>0</v>
      </c>
      <c r="BE28" s="240">
        <f t="shared" si="10"/>
        <v>0</v>
      </c>
      <c r="BF28" s="240">
        <f t="shared" si="10"/>
        <v>0</v>
      </c>
      <c r="BG28" s="240">
        <f t="shared" si="10"/>
        <v>0</v>
      </c>
      <c r="BH28" s="240">
        <f t="shared" si="10"/>
        <v>0</v>
      </c>
      <c r="BI28" s="240">
        <f t="shared" si="10"/>
        <v>0</v>
      </c>
      <c r="BJ28" s="240">
        <f t="shared" si="10"/>
        <v>0</v>
      </c>
      <c r="BK28" s="240">
        <f t="shared" si="10"/>
        <v>0</v>
      </c>
      <c r="BL28" s="240">
        <f t="shared" si="10"/>
        <v>0</v>
      </c>
      <c r="BM28" s="240">
        <f t="shared" si="10"/>
        <v>0</v>
      </c>
      <c r="BN28" s="240">
        <f t="shared" si="10"/>
        <v>0</v>
      </c>
      <c r="BO28" s="240">
        <f t="shared" si="10"/>
        <v>0</v>
      </c>
      <c r="BP28" s="240">
        <f t="shared" si="10"/>
        <v>0</v>
      </c>
      <c r="BQ28" s="240">
        <f t="shared" si="10"/>
        <v>0</v>
      </c>
      <c r="BR28" s="240">
        <f t="shared" si="10"/>
        <v>0</v>
      </c>
      <c r="BS28" s="240">
        <f t="shared" si="10"/>
        <v>0</v>
      </c>
      <c r="BT28" s="240">
        <f t="shared" si="10"/>
        <v>0</v>
      </c>
      <c r="BU28" s="240">
        <f t="shared" si="10"/>
        <v>0</v>
      </c>
      <c r="BV28" s="240">
        <f t="shared" si="10"/>
        <v>0</v>
      </c>
      <c r="BW28" s="240">
        <f t="shared" si="10"/>
        <v>0</v>
      </c>
      <c r="BX28" s="240">
        <f t="shared" si="10"/>
        <v>0</v>
      </c>
      <c r="BY28" s="240">
        <f t="shared" si="10"/>
        <v>0</v>
      </c>
      <c r="BZ28" s="240">
        <f t="shared" si="10"/>
        <v>0</v>
      </c>
      <c r="CA28" s="240">
        <f t="shared" si="10"/>
        <v>0</v>
      </c>
      <c r="CB28" s="240">
        <f t="shared" si="10"/>
        <v>0</v>
      </c>
      <c r="CC28" s="240">
        <f t="shared" si="10"/>
        <v>0</v>
      </c>
      <c r="CD28" s="240">
        <f t="shared" si="10"/>
        <v>0</v>
      </c>
      <c r="CE28" s="240">
        <f t="shared" si="10"/>
        <v>0</v>
      </c>
      <c r="CF28" s="240">
        <f t="shared" si="10"/>
        <v>0</v>
      </c>
      <c r="CG28" s="240">
        <f t="shared" si="10"/>
        <v>0</v>
      </c>
      <c r="CH28" s="240">
        <f t="shared" si="10"/>
        <v>0</v>
      </c>
      <c r="CI28" s="240">
        <f t="shared" si="10"/>
        <v>0</v>
      </c>
      <c r="CJ28" s="240">
        <f t="shared" si="10"/>
        <v>0</v>
      </c>
      <c r="CK28" s="240">
        <f t="shared" si="10"/>
        <v>0</v>
      </c>
    </row>
    <row r="29" spans="1:89" s="3" customFormat="1" ht="11.25">
      <c r="A29" s="228"/>
      <c r="R29" s="67"/>
      <c r="S29" s="67"/>
      <c r="T29" s="67">
        <v>13</v>
      </c>
      <c r="V29" s="218"/>
      <c r="W29" s="245"/>
      <c r="X29" s="250"/>
      <c r="Y29" s="220"/>
      <c r="Z29" s="21"/>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row>
    <row r="30" spans="1:89">
      <c r="A30" s="232" t="s">
        <v>27</v>
      </c>
      <c r="R30" s="66"/>
      <c r="S30" s="66"/>
      <c r="T30" s="66">
        <v>14</v>
      </c>
      <c r="U30" s="26"/>
      <c r="V30" s="214" t="s">
        <v>1</v>
      </c>
      <c r="W30" s="246"/>
      <c r="X30" s="220"/>
      <c r="Y30" s="220"/>
      <c r="Z30" s="21"/>
      <c r="AA30" s="255">
        <f t="shared" ref="AA30:BF30" si="11">IF(AA$19&lt;2018,"",
IF(AA$19=2018,CREDITS_PRICE_E,CREDITS_PRICE_E*AA$32))</f>
        <v>367700</v>
      </c>
      <c r="AB30" s="255">
        <f t="shared" si="11"/>
        <v>375054</v>
      </c>
      <c r="AC30" s="255">
        <f t="shared" si="11"/>
        <v>382555.08</v>
      </c>
      <c r="AD30" s="255">
        <f t="shared" si="11"/>
        <v>390206.18159999995</v>
      </c>
      <c r="AE30" s="255">
        <f t="shared" si="11"/>
        <v>398010.30523200001</v>
      </c>
      <c r="AF30" s="255">
        <f t="shared" si="11"/>
        <v>405970.51133663999</v>
      </c>
      <c r="AG30" s="255">
        <f t="shared" si="11"/>
        <v>414089.92156337283</v>
      </c>
      <c r="AH30" s="255">
        <f t="shared" si="11"/>
        <v>422371.71999464027</v>
      </c>
      <c r="AI30" s="255">
        <f t="shared" si="11"/>
        <v>430819.15439453314</v>
      </c>
      <c r="AJ30" s="255">
        <f t="shared" si="11"/>
        <v>439435.53748242377</v>
      </c>
      <c r="AK30" s="255">
        <f t="shared" si="11"/>
        <v>448224.24823207228</v>
      </c>
      <c r="AL30" s="255">
        <f t="shared" si="11"/>
        <v>457188.73319671373</v>
      </c>
      <c r="AM30" s="255">
        <f t="shared" si="11"/>
        <v>466332.50786064798</v>
      </c>
      <c r="AN30" s="255">
        <f t="shared" si="11"/>
        <v>475659.1580178609</v>
      </c>
      <c r="AO30" s="255">
        <f t="shared" si="11"/>
        <v>485172.34117821819</v>
      </c>
      <c r="AP30" s="255">
        <f t="shared" si="11"/>
        <v>494875.78800178255</v>
      </c>
      <c r="AQ30" s="255">
        <f t="shared" si="11"/>
        <v>504773.30376181821</v>
      </c>
      <c r="AR30" s="255">
        <f t="shared" si="11"/>
        <v>514868.7698370546</v>
      </c>
      <c r="AS30" s="255">
        <f t="shared" si="11"/>
        <v>525166.14523379575</v>
      </c>
      <c r="AT30" s="255">
        <f t="shared" si="11"/>
        <v>535669.4681384716</v>
      </c>
      <c r="AU30" s="255">
        <f t="shared" si="11"/>
        <v>546382.85750124115</v>
      </c>
      <c r="AV30" s="255">
        <f t="shared" si="11"/>
        <v>557310.51465126593</v>
      </c>
      <c r="AW30" s="255">
        <f t="shared" si="11"/>
        <v>568456.72494429129</v>
      </c>
      <c r="AX30" s="255">
        <f t="shared" si="11"/>
        <v>579825.85944317712</v>
      </c>
      <c r="AY30" s="255">
        <f t="shared" si="11"/>
        <v>591422.3766320406</v>
      </c>
      <c r="AZ30" s="255">
        <f t="shared" si="11"/>
        <v>603250.82416468149</v>
      </c>
      <c r="BA30" s="255">
        <f t="shared" si="11"/>
        <v>615315.8406479751</v>
      </c>
      <c r="BB30" s="255">
        <f t="shared" si="11"/>
        <v>627622.1574609346</v>
      </c>
      <c r="BC30" s="255">
        <f t="shared" si="11"/>
        <v>640174.6006101534</v>
      </c>
      <c r="BD30" s="255">
        <f t="shared" si="11"/>
        <v>652978.09262235637</v>
      </c>
      <c r="BE30" s="255">
        <f t="shared" si="11"/>
        <v>666037.6544748036</v>
      </c>
      <c r="BF30" s="255">
        <f t="shared" si="11"/>
        <v>679358.40756429965</v>
      </c>
      <c r="BG30" s="255">
        <f t="shared" ref="BG30:CK30" si="12">IF(BG$19&lt;2018,"",
IF(BG$19=2018,CREDITS_PRICE_E,CREDITS_PRICE_E*BG$32))</f>
        <v>692945.57571558561</v>
      </c>
      <c r="BH30" s="255">
        <f t="shared" si="12"/>
        <v>706804.48722989741</v>
      </c>
      <c r="BI30" s="255">
        <f t="shared" si="12"/>
        <v>720940.57697449531</v>
      </c>
      <c r="BJ30" s="255">
        <f t="shared" si="12"/>
        <v>735359.38851398521</v>
      </c>
      <c r="BK30" s="255">
        <f t="shared" si="12"/>
        <v>750066.57628426491</v>
      </c>
      <c r="BL30" s="255">
        <f t="shared" si="12"/>
        <v>765067.90780995029</v>
      </c>
      <c r="BM30" s="255">
        <f t="shared" si="12"/>
        <v>780369.2659661494</v>
      </c>
      <c r="BN30" s="255">
        <f t="shared" si="12"/>
        <v>795976.65128547233</v>
      </c>
      <c r="BO30" s="255">
        <f t="shared" si="12"/>
        <v>811896.18431118189</v>
      </c>
      <c r="BP30" s="255">
        <f t="shared" si="12"/>
        <v>828134.10799740546</v>
      </c>
      <c r="BQ30" s="255">
        <f t="shared" si="12"/>
        <v>844696.79015735351</v>
      </c>
      <c r="BR30" s="255">
        <f t="shared" si="12"/>
        <v>861590.72596050065</v>
      </c>
      <c r="BS30" s="255">
        <f t="shared" si="12"/>
        <v>878822.54047971056</v>
      </c>
      <c r="BT30" s="255">
        <f t="shared" si="12"/>
        <v>896398.99128930492</v>
      </c>
      <c r="BU30" s="255">
        <f t="shared" si="12"/>
        <v>914326.97111509088</v>
      </c>
      <c r="BV30" s="255">
        <f t="shared" si="12"/>
        <v>932613.51053739269</v>
      </c>
      <c r="BW30" s="255">
        <f t="shared" si="12"/>
        <v>951265.78074814053</v>
      </c>
      <c r="BX30" s="255">
        <f t="shared" si="12"/>
        <v>970291.09636310337</v>
      </c>
      <c r="BY30" s="255">
        <f t="shared" si="12"/>
        <v>989696.91829036549</v>
      </c>
      <c r="BZ30" s="255">
        <f t="shared" si="12"/>
        <v>1009490.8566561728</v>
      </c>
      <c r="CA30" s="255">
        <f t="shared" si="12"/>
        <v>1029680.6737892962</v>
      </c>
      <c r="CB30" s="255">
        <f t="shared" si="12"/>
        <v>1050274.2872650821</v>
      </c>
      <c r="CC30" s="255">
        <f t="shared" si="12"/>
        <v>1071279.7730103838</v>
      </c>
      <c r="CD30" s="255">
        <f t="shared" si="12"/>
        <v>1092705.3684705915</v>
      </c>
      <c r="CE30" s="255">
        <f t="shared" si="12"/>
        <v>1114559.4758400032</v>
      </c>
      <c r="CF30" s="255">
        <f t="shared" si="12"/>
        <v>1136850.6653568032</v>
      </c>
      <c r="CG30" s="255">
        <f t="shared" si="12"/>
        <v>1159587.6786639392</v>
      </c>
      <c r="CH30" s="255">
        <f t="shared" si="12"/>
        <v>1182779.4322372181</v>
      </c>
      <c r="CI30" s="255">
        <f t="shared" si="12"/>
        <v>1206435.0208819625</v>
      </c>
      <c r="CJ30" s="255">
        <f t="shared" si="12"/>
        <v>1230563.7212996017</v>
      </c>
      <c r="CK30" s="255">
        <f t="shared" si="12"/>
        <v>1255174.9957255938</v>
      </c>
    </row>
    <row r="31" spans="1:89" ht="5.25" customHeight="1">
      <c r="A31" s="7"/>
      <c r="B31" s="7"/>
      <c r="C31" s="7"/>
      <c r="D31" s="7"/>
      <c r="E31" s="7"/>
      <c r="F31" s="7"/>
      <c r="G31" s="7"/>
      <c r="H31" s="7"/>
      <c r="I31" s="7"/>
      <c r="J31" s="7"/>
      <c r="K31" s="7"/>
      <c r="L31" s="7"/>
      <c r="M31" s="7"/>
      <c r="N31" s="7"/>
      <c r="O31" s="7"/>
      <c r="P31" s="7"/>
      <c r="Q31" s="7"/>
      <c r="R31" s="68"/>
      <c r="S31" s="68"/>
      <c r="T31" s="68">
        <v>15</v>
      </c>
      <c r="U31" s="7"/>
      <c r="V31" s="224"/>
      <c r="W31" s="243"/>
      <c r="X31" s="57"/>
      <c r="Y31" s="57"/>
      <c r="Z31" s="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c r="A32" s="216" t="s">
        <v>28</v>
      </c>
      <c r="R32" s="66"/>
      <c r="S32" s="66"/>
      <c r="T32" s="66">
        <v>16</v>
      </c>
      <c r="V32" s="214" t="s">
        <v>4</v>
      </c>
      <c r="W32" s="247">
        <f>((1+ESC_CREDIT_E)*(1+FUND_INFLATION))-1</f>
        <v>2.0000000000000018E-2</v>
      </c>
      <c r="X32" s="57"/>
      <c r="Y32" s="57"/>
      <c r="Z32" s="14"/>
      <c r="AA32" s="239">
        <f t="shared" ref="AA32:BF32" si="13">IF(AA$19&lt;2018,"",
IF(AA$19=2018,1,Z32*((1+ESC_CREDIT_E)*(1+FUND_INFLATION))))</f>
        <v>1</v>
      </c>
      <c r="AB32" s="239">
        <f t="shared" si="13"/>
        <v>1.02</v>
      </c>
      <c r="AC32" s="239">
        <f t="shared" si="13"/>
        <v>1.0404</v>
      </c>
      <c r="AD32" s="239">
        <f t="shared" si="13"/>
        <v>1.0612079999999999</v>
      </c>
      <c r="AE32" s="239">
        <f t="shared" si="13"/>
        <v>1.08243216</v>
      </c>
      <c r="AF32" s="239">
        <f t="shared" si="13"/>
        <v>1.1040808032</v>
      </c>
      <c r="AG32" s="239">
        <f t="shared" si="13"/>
        <v>1.1261624192640001</v>
      </c>
      <c r="AH32" s="239">
        <f t="shared" si="13"/>
        <v>1.14868566764928</v>
      </c>
      <c r="AI32" s="239">
        <f t="shared" si="13"/>
        <v>1.1716593810022657</v>
      </c>
      <c r="AJ32" s="239">
        <f t="shared" si="13"/>
        <v>1.1950925686223111</v>
      </c>
      <c r="AK32" s="239">
        <f t="shared" si="13"/>
        <v>1.2189944199947573</v>
      </c>
      <c r="AL32" s="239">
        <f t="shared" si="13"/>
        <v>1.2433743083946525</v>
      </c>
      <c r="AM32" s="239">
        <f t="shared" si="13"/>
        <v>1.2682417945625455</v>
      </c>
      <c r="AN32" s="239">
        <f t="shared" si="13"/>
        <v>1.2936066304537963</v>
      </c>
      <c r="AO32" s="239">
        <f t="shared" si="13"/>
        <v>1.3194787630628724</v>
      </c>
      <c r="AP32" s="239">
        <f t="shared" si="13"/>
        <v>1.3458683383241299</v>
      </c>
      <c r="AQ32" s="239">
        <f t="shared" si="13"/>
        <v>1.3727857050906125</v>
      </c>
      <c r="AR32" s="239">
        <f t="shared" si="13"/>
        <v>1.4002414191924248</v>
      </c>
      <c r="AS32" s="239">
        <f t="shared" si="13"/>
        <v>1.4282462475762734</v>
      </c>
      <c r="AT32" s="239">
        <f t="shared" si="13"/>
        <v>1.4568111725277988</v>
      </c>
      <c r="AU32" s="239">
        <f t="shared" si="13"/>
        <v>1.4859473959783549</v>
      </c>
      <c r="AV32" s="239">
        <f t="shared" si="13"/>
        <v>1.5156663438979221</v>
      </c>
      <c r="AW32" s="239">
        <f t="shared" si="13"/>
        <v>1.5459796707758806</v>
      </c>
      <c r="AX32" s="239">
        <f t="shared" si="13"/>
        <v>1.5768992641913981</v>
      </c>
      <c r="AY32" s="239">
        <f t="shared" si="13"/>
        <v>1.6084372494752261</v>
      </c>
      <c r="AZ32" s="239">
        <f t="shared" si="13"/>
        <v>1.6406059944647307</v>
      </c>
      <c r="BA32" s="239">
        <f t="shared" si="13"/>
        <v>1.6734181143540252</v>
      </c>
      <c r="BB32" s="239">
        <f t="shared" si="13"/>
        <v>1.7068864766411058</v>
      </c>
      <c r="BC32" s="239">
        <f t="shared" si="13"/>
        <v>1.7410242061739281</v>
      </c>
      <c r="BD32" s="239">
        <f t="shared" si="13"/>
        <v>1.7758446902974065</v>
      </c>
      <c r="BE32" s="239">
        <f t="shared" si="13"/>
        <v>1.8113615841033548</v>
      </c>
      <c r="BF32" s="239">
        <f t="shared" si="13"/>
        <v>1.8475888157854219</v>
      </c>
      <c r="BG32" s="239">
        <f t="shared" ref="BG32:CK32" si="14">IF(BG$19&lt;2018,"",
IF(BG$19=2018,1,BF32*((1+ESC_CREDIT_E)*(1+FUND_INFLATION))))</f>
        <v>1.8845405921011305</v>
      </c>
      <c r="BH32" s="239">
        <f t="shared" si="14"/>
        <v>1.9222314039431532</v>
      </c>
      <c r="BI32" s="239">
        <f t="shared" si="14"/>
        <v>1.9606760320220162</v>
      </c>
      <c r="BJ32" s="239">
        <f t="shared" si="14"/>
        <v>1.9998895526624565</v>
      </c>
      <c r="BK32" s="239">
        <f t="shared" si="14"/>
        <v>2.0398873437157055</v>
      </c>
      <c r="BL32" s="239">
        <f t="shared" si="14"/>
        <v>2.0806850905900198</v>
      </c>
      <c r="BM32" s="239">
        <f t="shared" si="14"/>
        <v>2.1222987924018204</v>
      </c>
      <c r="BN32" s="239">
        <f t="shared" si="14"/>
        <v>2.1647447682498568</v>
      </c>
      <c r="BO32" s="239">
        <f t="shared" si="14"/>
        <v>2.208039663614854</v>
      </c>
      <c r="BP32" s="239">
        <f t="shared" si="14"/>
        <v>2.252200456887151</v>
      </c>
      <c r="BQ32" s="239">
        <f t="shared" si="14"/>
        <v>2.2972444660248938</v>
      </c>
      <c r="BR32" s="239">
        <f t="shared" si="14"/>
        <v>2.343189355345392</v>
      </c>
      <c r="BS32" s="239">
        <f t="shared" si="14"/>
        <v>2.3900531424522997</v>
      </c>
      <c r="BT32" s="239">
        <f t="shared" si="14"/>
        <v>2.4378542053013459</v>
      </c>
      <c r="BU32" s="239">
        <f t="shared" si="14"/>
        <v>2.4866112894073726</v>
      </c>
      <c r="BV32" s="239">
        <f t="shared" si="14"/>
        <v>2.53634351519552</v>
      </c>
      <c r="BW32" s="239">
        <f t="shared" si="14"/>
        <v>2.5870703854994304</v>
      </c>
      <c r="BX32" s="239">
        <f t="shared" si="14"/>
        <v>2.6388117932094191</v>
      </c>
      <c r="BY32" s="239">
        <f t="shared" si="14"/>
        <v>2.6915880290736074</v>
      </c>
      <c r="BZ32" s="239">
        <f t="shared" si="14"/>
        <v>2.7454197896550796</v>
      </c>
      <c r="CA32" s="239">
        <f t="shared" si="14"/>
        <v>2.8003281854481812</v>
      </c>
      <c r="CB32" s="239">
        <f t="shared" si="14"/>
        <v>2.8563347491571447</v>
      </c>
      <c r="CC32" s="239">
        <f t="shared" si="14"/>
        <v>2.9134614441402875</v>
      </c>
      <c r="CD32" s="239">
        <f t="shared" si="14"/>
        <v>2.9717306730230932</v>
      </c>
      <c r="CE32" s="239">
        <f t="shared" si="14"/>
        <v>3.0311652864835552</v>
      </c>
      <c r="CF32" s="239">
        <f t="shared" si="14"/>
        <v>3.0917885922132262</v>
      </c>
      <c r="CG32" s="239">
        <f t="shared" si="14"/>
        <v>3.1536243640574906</v>
      </c>
      <c r="CH32" s="239">
        <f t="shared" si="14"/>
        <v>3.2166968513386403</v>
      </c>
      <c r="CI32" s="239">
        <f t="shared" si="14"/>
        <v>3.2810307883654133</v>
      </c>
      <c r="CJ32" s="239">
        <f t="shared" si="14"/>
        <v>3.3466514041327216</v>
      </c>
      <c r="CK32" s="239">
        <f t="shared" si="14"/>
        <v>3.4135844322153761</v>
      </c>
    </row>
    <row r="33" spans="1:89">
      <c r="A33" s="216" t="s">
        <v>29</v>
      </c>
      <c r="R33" s="66"/>
      <c r="S33" s="66"/>
      <c r="T33" s="66">
        <v>17</v>
      </c>
      <c r="V33" s="214" t="s">
        <v>4</v>
      </c>
      <c r="W33" s="247">
        <f>((1+ESC_COST_E)*(1+FUND_INFLATION))-1</f>
        <v>3.0200000000000005E-2</v>
      </c>
      <c r="X33" s="57"/>
      <c r="Y33" s="57"/>
      <c r="Z33" s="14"/>
      <c r="AA33" s="239">
        <f t="shared" ref="AA33:BF33" si="15">IF(AA$19&lt;2018,"",
IF(AA$19=2018,1,Z33*((1+ESC_COST_E)*(1+FUND_INFLATION))))</f>
        <v>1</v>
      </c>
      <c r="AB33" s="239">
        <f t="shared" si="15"/>
        <v>1.0302</v>
      </c>
      <c r="AC33" s="239">
        <f t="shared" si="15"/>
        <v>1.06131204</v>
      </c>
      <c r="AD33" s="239">
        <f t="shared" si="15"/>
        <v>1.093363663608</v>
      </c>
      <c r="AE33" s="239">
        <f t="shared" si="15"/>
        <v>1.1263832462489616</v>
      </c>
      <c r="AF33" s="239">
        <f t="shared" si="15"/>
        <v>1.1604000202856801</v>
      </c>
      <c r="AG33" s="239">
        <f t="shared" si="15"/>
        <v>1.1954441008983077</v>
      </c>
      <c r="AH33" s="239">
        <f t="shared" si="15"/>
        <v>1.2315465127454366</v>
      </c>
      <c r="AI33" s="239">
        <f t="shared" si="15"/>
        <v>1.2687392174303487</v>
      </c>
      <c r="AJ33" s="239">
        <f t="shared" si="15"/>
        <v>1.3070551417967453</v>
      </c>
      <c r="AK33" s="239">
        <f t="shared" si="15"/>
        <v>1.346528207079007</v>
      </c>
      <c r="AL33" s="239">
        <f t="shared" si="15"/>
        <v>1.3871933589327929</v>
      </c>
      <c r="AM33" s="239">
        <f t="shared" si="15"/>
        <v>1.4290865983725634</v>
      </c>
      <c r="AN33" s="239">
        <f t="shared" si="15"/>
        <v>1.4722450136434149</v>
      </c>
      <c r="AO33" s="239">
        <f t="shared" si="15"/>
        <v>1.516706813055446</v>
      </c>
      <c r="AP33" s="239">
        <f t="shared" si="15"/>
        <v>1.5625113588097204</v>
      </c>
      <c r="AQ33" s="239">
        <f t="shared" si="15"/>
        <v>1.6096992018457739</v>
      </c>
      <c r="AR33" s="239">
        <f t="shared" si="15"/>
        <v>1.6583121177415163</v>
      </c>
      <c r="AS33" s="239">
        <f t="shared" si="15"/>
        <v>1.7083931436973101</v>
      </c>
      <c r="AT33" s="239">
        <f t="shared" si="15"/>
        <v>1.7599866166369689</v>
      </c>
      <c r="AU33" s="239">
        <f t="shared" si="15"/>
        <v>1.8131382124594053</v>
      </c>
      <c r="AV33" s="239">
        <f t="shared" si="15"/>
        <v>1.8678949864756793</v>
      </c>
      <c r="AW33" s="239">
        <f t="shared" si="15"/>
        <v>1.9243054150672447</v>
      </c>
      <c r="AX33" s="239">
        <f t="shared" si="15"/>
        <v>1.9824194386022755</v>
      </c>
      <c r="AY33" s="239">
        <f t="shared" si="15"/>
        <v>2.0422885056480644</v>
      </c>
      <c r="AZ33" s="239">
        <f t="shared" si="15"/>
        <v>2.1039656185186359</v>
      </c>
      <c r="BA33" s="239">
        <f t="shared" si="15"/>
        <v>2.1675053801978987</v>
      </c>
      <c r="BB33" s="239">
        <f t="shared" si="15"/>
        <v>2.2329640426798751</v>
      </c>
      <c r="BC33" s="239">
        <f t="shared" si="15"/>
        <v>2.3003995567688076</v>
      </c>
      <c r="BD33" s="239">
        <f t="shared" si="15"/>
        <v>2.3698716233832258</v>
      </c>
      <c r="BE33" s="239">
        <f t="shared" si="15"/>
        <v>2.4414417464093994</v>
      </c>
      <c r="BF33" s="239">
        <f t="shared" si="15"/>
        <v>2.5151732871509633</v>
      </c>
      <c r="BG33" s="239">
        <f t="shared" ref="BG33:CK33" si="16">IF(BG$19&lt;2018,"",
IF(BG$19=2018,1,BF33*((1+ESC_COST_E)*(1+FUND_INFLATION))))</f>
        <v>2.5911315204229224</v>
      </c>
      <c r="BH33" s="239">
        <f t="shared" si="16"/>
        <v>2.6693836923396947</v>
      </c>
      <c r="BI33" s="239">
        <f t="shared" si="16"/>
        <v>2.7499990798483536</v>
      </c>
      <c r="BJ33" s="239">
        <f t="shared" si="16"/>
        <v>2.8330490520597738</v>
      </c>
      <c r="BK33" s="239">
        <f t="shared" si="16"/>
        <v>2.918607133431979</v>
      </c>
      <c r="BL33" s="239">
        <f t="shared" si="16"/>
        <v>3.006749068861625</v>
      </c>
      <c r="BM33" s="239">
        <f t="shared" si="16"/>
        <v>3.097552890741246</v>
      </c>
      <c r="BN33" s="239">
        <f t="shared" si="16"/>
        <v>3.1910989880416314</v>
      </c>
      <c r="BO33" s="239">
        <f t="shared" si="16"/>
        <v>3.2874701774804889</v>
      </c>
      <c r="BP33" s="239">
        <f t="shared" si="16"/>
        <v>3.3867517768403999</v>
      </c>
      <c r="BQ33" s="239">
        <f t="shared" si="16"/>
        <v>3.4890316805009798</v>
      </c>
      <c r="BR33" s="239">
        <f t="shared" si="16"/>
        <v>3.5944004372521094</v>
      </c>
      <c r="BS33" s="239">
        <f t="shared" si="16"/>
        <v>3.7029513304571231</v>
      </c>
      <c r="BT33" s="239">
        <f t="shared" si="16"/>
        <v>3.8147804606369284</v>
      </c>
      <c r="BU33" s="239">
        <f t="shared" si="16"/>
        <v>3.9299868305481636</v>
      </c>
      <c r="BV33" s="239">
        <f t="shared" si="16"/>
        <v>4.0486724328307178</v>
      </c>
      <c r="BW33" s="239">
        <f t="shared" si="16"/>
        <v>4.1709423403022052</v>
      </c>
      <c r="BX33" s="239">
        <f t="shared" si="16"/>
        <v>4.2969047989793321</v>
      </c>
      <c r="BY33" s="239">
        <f t="shared" si="16"/>
        <v>4.4266713239085078</v>
      </c>
      <c r="BZ33" s="239">
        <f t="shared" si="16"/>
        <v>4.5603567978905444</v>
      </c>
      <c r="CA33" s="239">
        <f t="shared" si="16"/>
        <v>4.6980795731868392</v>
      </c>
      <c r="CB33" s="239">
        <f t="shared" si="16"/>
        <v>4.8399615762970818</v>
      </c>
      <c r="CC33" s="239">
        <f t="shared" si="16"/>
        <v>4.9861284159012538</v>
      </c>
      <c r="CD33" s="239">
        <f t="shared" si="16"/>
        <v>5.1367094940614715</v>
      </c>
      <c r="CE33" s="239">
        <f t="shared" si="16"/>
        <v>5.2918381207821277</v>
      </c>
      <c r="CF33" s="239">
        <f t="shared" si="16"/>
        <v>5.4516516320297477</v>
      </c>
      <c r="CG33" s="239">
        <f t="shared" si="16"/>
        <v>5.616291511317046</v>
      </c>
      <c r="CH33" s="239">
        <f t="shared" si="16"/>
        <v>5.7859035149588207</v>
      </c>
      <c r="CI33" s="239">
        <f t="shared" si="16"/>
        <v>5.9606378011105772</v>
      </c>
      <c r="CJ33" s="239">
        <f t="shared" si="16"/>
        <v>6.1406490627041164</v>
      </c>
      <c r="CK33" s="239">
        <f t="shared" si="16"/>
        <v>6.326096664397781</v>
      </c>
    </row>
    <row r="34" spans="1:89">
      <c r="A34" s="216"/>
      <c r="R34" s="66"/>
      <c r="S34" s="66"/>
      <c r="T34" s="66"/>
      <c r="V34" s="214"/>
      <c r="W34" s="247"/>
      <c r="X34" s="57"/>
      <c r="Y34" s="57"/>
      <c r="Z34" s="14"/>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row>
    <row r="35" spans="1:89">
      <c r="A35" s="215" t="s">
        <v>208</v>
      </c>
      <c r="R35" s="66"/>
      <c r="S35" s="66"/>
      <c r="T35" s="66"/>
      <c r="V35" s="214"/>
      <c r="W35" s="247"/>
      <c r="X35" s="57"/>
      <c r="Y35" s="57"/>
      <c r="Z35" s="14"/>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row>
    <row r="36" spans="1:89">
      <c r="A36" s="227" t="s">
        <v>23</v>
      </c>
      <c r="R36" s="66"/>
      <c r="S36" s="66"/>
      <c r="T36" s="66"/>
      <c r="V36" s="214"/>
      <c r="W36" s="247"/>
      <c r="X36" s="57"/>
      <c r="Y36" s="57"/>
      <c r="Z36" s="14"/>
      <c r="AA36" s="255">
        <f>IF(AA$17=0,0,Z40)</f>
        <v>0</v>
      </c>
      <c r="AB36" s="255">
        <f t="shared" ref="AB36:CK36" si="17">IF(AB$17=0,0,AA40)</f>
        <v>0</v>
      </c>
      <c r="AC36" s="255">
        <f t="shared" si="17"/>
        <v>0</v>
      </c>
      <c r="AD36" s="255">
        <f t="shared" si="17"/>
        <v>203815.14766776416</v>
      </c>
      <c r="AE36" s="255">
        <f t="shared" si="17"/>
        <v>422019.64476087241</v>
      </c>
      <c r="AF36" s="255">
        <f t="shared" si="17"/>
        <v>655423.11841931439</v>
      </c>
      <c r="AG36" s="255">
        <f t="shared" si="17"/>
        <v>904877.79343754437</v>
      </c>
      <c r="AH36" s="255">
        <f t="shared" si="17"/>
        <v>1171280.680316221</v>
      </c>
      <c r="AI36" s="255">
        <f t="shared" si="17"/>
        <v>1136778.178316785</v>
      </c>
      <c r="AJ36" s="255">
        <f t="shared" si="17"/>
        <v>1097698.01672259</v>
      </c>
      <c r="AK36" s="255">
        <f t="shared" si="17"/>
        <v>1053723.0446017345</v>
      </c>
      <c r="AL36" s="255">
        <f t="shared" si="17"/>
        <v>1004517.4804401996</v>
      </c>
      <c r="AM36" s="255">
        <f t="shared" si="17"/>
        <v>949725.89143549593</v>
      </c>
      <c r="AN36" s="255">
        <f t="shared" si="17"/>
        <v>888972.11878700205</v>
      </c>
      <c r="AO36" s="255">
        <f t="shared" si="17"/>
        <v>821858.14617928932</v>
      </c>
      <c r="AP36" s="255">
        <f t="shared" si="17"/>
        <v>747962.90851071267</v>
      </c>
      <c r="AQ36" s="255">
        <f t="shared" si="17"/>
        <v>666841.03776817548</v>
      </c>
      <c r="AR36" s="255">
        <f t="shared" si="17"/>
        <v>578021.54278988799</v>
      </c>
      <c r="AS36" s="255">
        <f t="shared" si="17"/>
        <v>481006.41949072049</v>
      </c>
      <c r="AT36" s="255">
        <f t="shared" si="17"/>
        <v>375269.18794901227</v>
      </c>
      <c r="AU36" s="255">
        <f t="shared" si="17"/>
        <v>260253.35256898182</v>
      </c>
      <c r="AV36" s="255">
        <f t="shared" si="17"/>
        <v>135370.78133875626</v>
      </c>
      <c r="AW36" s="255">
        <f t="shared" si="17"/>
        <v>0</v>
      </c>
      <c r="AX36" s="255">
        <f t="shared" si="17"/>
        <v>0</v>
      </c>
      <c r="AY36" s="255">
        <f t="shared" si="17"/>
        <v>0</v>
      </c>
      <c r="AZ36" s="255">
        <f t="shared" si="17"/>
        <v>0</v>
      </c>
      <c r="BA36" s="255">
        <f t="shared" si="17"/>
        <v>0</v>
      </c>
      <c r="BB36" s="255">
        <f t="shared" si="17"/>
        <v>0</v>
      </c>
      <c r="BC36" s="255">
        <f t="shared" si="17"/>
        <v>0</v>
      </c>
      <c r="BD36" s="255">
        <f t="shared" si="17"/>
        <v>0</v>
      </c>
      <c r="BE36" s="255">
        <f t="shared" si="17"/>
        <v>0</v>
      </c>
      <c r="BF36" s="255">
        <f t="shared" si="17"/>
        <v>0</v>
      </c>
      <c r="BG36" s="255">
        <f t="shared" si="17"/>
        <v>0</v>
      </c>
      <c r="BH36" s="255">
        <f t="shared" si="17"/>
        <v>0</v>
      </c>
      <c r="BI36" s="255">
        <f t="shared" si="17"/>
        <v>0</v>
      </c>
      <c r="BJ36" s="255">
        <f t="shared" si="17"/>
        <v>0</v>
      </c>
      <c r="BK36" s="255">
        <f t="shared" si="17"/>
        <v>0</v>
      </c>
      <c r="BL36" s="255">
        <f t="shared" si="17"/>
        <v>0</v>
      </c>
      <c r="BM36" s="255">
        <f t="shared" si="17"/>
        <v>0</v>
      </c>
      <c r="BN36" s="255">
        <f t="shared" si="17"/>
        <v>0</v>
      </c>
      <c r="BO36" s="255">
        <f t="shared" si="17"/>
        <v>0</v>
      </c>
      <c r="BP36" s="255">
        <f t="shared" si="17"/>
        <v>0</v>
      </c>
      <c r="BQ36" s="255">
        <f t="shared" si="17"/>
        <v>0</v>
      </c>
      <c r="BR36" s="255">
        <f t="shared" si="17"/>
        <v>0</v>
      </c>
      <c r="BS36" s="255">
        <f t="shared" si="17"/>
        <v>0</v>
      </c>
      <c r="BT36" s="255">
        <f t="shared" si="17"/>
        <v>0</v>
      </c>
      <c r="BU36" s="255">
        <f t="shared" si="17"/>
        <v>0</v>
      </c>
      <c r="BV36" s="255">
        <f t="shared" si="17"/>
        <v>0</v>
      </c>
      <c r="BW36" s="255">
        <f t="shared" si="17"/>
        <v>0</v>
      </c>
      <c r="BX36" s="255">
        <f t="shared" si="17"/>
        <v>0</v>
      </c>
      <c r="BY36" s="255">
        <f t="shared" si="17"/>
        <v>0</v>
      </c>
      <c r="BZ36" s="255">
        <f t="shared" si="17"/>
        <v>0</v>
      </c>
      <c r="CA36" s="255">
        <f t="shared" si="17"/>
        <v>0</v>
      </c>
      <c r="CB36" s="255">
        <f t="shared" si="17"/>
        <v>0</v>
      </c>
      <c r="CC36" s="255">
        <f t="shared" si="17"/>
        <v>0</v>
      </c>
      <c r="CD36" s="255">
        <f t="shared" si="17"/>
        <v>0</v>
      </c>
      <c r="CE36" s="255">
        <f t="shared" si="17"/>
        <v>0</v>
      </c>
      <c r="CF36" s="255">
        <f t="shared" si="17"/>
        <v>0</v>
      </c>
      <c r="CG36" s="255">
        <f t="shared" si="17"/>
        <v>0</v>
      </c>
      <c r="CH36" s="255">
        <f t="shared" si="17"/>
        <v>0</v>
      </c>
      <c r="CI36" s="255">
        <f t="shared" si="17"/>
        <v>0</v>
      </c>
      <c r="CJ36" s="255">
        <f t="shared" si="17"/>
        <v>0</v>
      </c>
      <c r="CK36" s="255">
        <f t="shared" si="17"/>
        <v>0</v>
      </c>
    </row>
    <row r="37" spans="1:89">
      <c r="A37" s="227" t="s">
        <v>215</v>
      </c>
      <c r="R37" s="66"/>
      <c r="S37" s="66"/>
      <c r="T37" s="66"/>
      <c r="V37" s="214"/>
      <c r="W37" s="247"/>
      <c r="X37" s="254">
        <f>SUM(AA37:CK37)</f>
        <v>685903.97326995304</v>
      </c>
      <c r="Y37" s="57"/>
      <c r="Z37" s="14"/>
      <c r="AA37" s="254">
        <f t="shared" ref="AA37:BF37" si="18">AA36*((1+ENDOWMENT_GROWTH_E)*(1+FUND_INFLATION)-1)</f>
        <v>0</v>
      </c>
      <c r="AB37" s="254">
        <f t="shared" si="18"/>
        <v>0</v>
      </c>
      <c r="AC37" s="254">
        <f t="shared" si="18"/>
        <v>0</v>
      </c>
      <c r="AD37" s="254">
        <f t="shared" si="18"/>
        <v>10313.046471988862</v>
      </c>
      <c r="AE37" s="254">
        <f t="shared" si="18"/>
        <v>21354.194024900135</v>
      </c>
      <c r="AF37" s="254">
        <f t="shared" si="18"/>
        <v>33164.409792017294</v>
      </c>
      <c r="AG37" s="254">
        <f t="shared" si="18"/>
        <v>45786.816347939726</v>
      </c>
      <c r="AH37" s="254">
        <f t="shared" si="18"/>
        <v>59266.802424000758</v>
      </c>
      <c r="AI37" s="254">
        <f t="shared" si="18"/>
        <v>57520.975822829299</v>
      </c>
      <c r="AJ37" s="254">
        <f t="shared" si="18"/>
        <v>55543.519646163026</v>
      </c>
      <c r="AK37" s="254">
        <f t="shared" si="18"/>
        <v>53318.386056847739</v>
      </c>
      <c r="AL37" s="254">
        <f t="shared" si="18"/>
        <v>50828.584510274079</v>
      </c>
      <c r="AM37" s="254">
        <f t="shared" si="18"/>
        <v>48056.130106636076</v>
      </c>
      <c r="AN37" s="254">
        <f t="shared" si="18"/>
        <v>44981.989210622283</v>
      </c>
      <c r="AO37" s="254">
        <f t="shared" si="18"/>
        <v>41586.02219667202</v>
      </c>
      <c r="AP37" s="254">
        <f t="shared" si="18"/>
        <v>37846.923170642047</v>
      </c>
      <c r="AQ37" s="254">
        <f t="shared" si="18"/>
        <v>33742.156511069661</v>
      </c>
      <c r="AR37" s="254">
        <f t="shared" si="18"/>
        <v>29247.890065168318</v>
      </c>
      <c r="AS37" s="254">
        <f t="shared" si="18"/>
        <v>24338.924826230446</v>
      </c>
      <c r="AT37" s="254">
        <f t="shared" si="18"/>
        <v>18988.620910220012</v>
      </c>
      <c r="AU37" s="254">
        <f t="shared" si="18"/>
        <v>13168.819639990474</v>
      </c>
      <c r="AV37" s="254">
        <f t="shared" si="18"/>
        <v>6849.7615357410641</v>
      </c>
      <c r="AW37" s="254">
        <f t="shared" si="18"/>
        <v>0</v>
      </c>
      <c r="AX37" s="254">
        <f t="shared" si="18"/>
        <v>0</v>
      </c>
      <c r="AY37" s="254">
        <f t="shared" si="18"/>
        <v>0</v>
      </c>
      <c r="AZ37" s="254">
        <f t="shared" si="18"/>
        <v>0</v>
      </c>
      <c r="BA37" s="254">
        <f t="shared" si="18"/>
        <v>0</v>
      </c>
      <c r="BB37" s="254">
        <f t="shared" si="18"/>
        <v>0</v>
      </c>
      <c r="BC37" s="254">
        <f t="shared" si="18"/>
        <v>0</v>
      </c>
      <c r="BD37" s="254">
        <f t="shared" si="18"/>
        <v>0</v>
      </c>
      <c r="BE37" s="254">
        <f t="shared" si="18"/>
        <v>0</v>
      </c>
      <c r="BF37" s="254">
        <f t="shared" si="18"/>
        <v>0</v>
      </c>
      <c r="BG37" s="254">
        <f t="shared" ref="BG37:CK37" si="19">BG36*((1+ENDOWMENT_GROWTH_E)*(1+FUND_INFLATION)-1)</f>
        <v>0</v>
      </c>
      <c r="BH37" s="254">
        <f t="shared" si="19"/>
        <v>0</v>
      </c>
      <c r="BI37" s="254">
        <f t="shared" si="19"/>
        <v>0</v>
      </c>
      <c r="BJ37" s="254">
        <f t="shared" si="19"/>
        <v>0</v>
      </c>
      <c r="BK37" s="254">
        <f t="shared" si="19"/>
        <v>0</v>
      </c>
      <c r="BL37" s="254">
        <f t="shared" si="19"/>
        <v>0</v>
      </c>
      <c r="BM37" s="254">
        <f t="shared" si="19"/>
        <v>0</v>
      </c>
      <c r="BN37" s="254">
        <f t="shared" si="19"/>
        <v>0</v>
      </c>
      <c r="BO37" s="254">
        <f t="shared" si="19"/>
        <v>0</v>
      </c>
      <c r="BP37" s="254">
        <f t="shared" si="19"/>
        <v>0</v>
      </c>
      <c r="BQ37" s="254">
        <f t="shared" si="19"/>
        <v>0</v>
      </c>
      <c r="BR37" s="254">
        <f t="shared" si="19"/>
        <v>0</v>
      </c>
      <c r="BS37" s="254">
        <f t="shared" si="19"/>
        <v>0</v>
      </c>
      <c r="BT37" s="254">
        <f t="shared" si="19"/>
        <v>0</v>
      </c>
      <c r="BU37" s="254">
        <f t="shared" si="19"/>
        <v>0</v>
      </c>
      <c r="BV37" s="254">
        <f t="shared" si="19"/>
        <v>0</v>
      </c>
      <c r="BW37" s="254">
        <f t="shared" si="19"/>
        <v>0</v>
      </c>
      <c r="BX37" s="254">
        <f t="shared" si="19"/>
        <v>0</v>
      </c>
      <c r="BY37" s="254">
        <f t="shared" si="19"/>
        <v>0</v>
      </c>
      <c r="BZ37" s="254">
        <f t="shared" si="19"/>
        <v>0</v>
      </c>
      <c r="CA37" s="254">
        <f t="shared" si="19"/>
        <v>0</v>
      </c>
      <c r="CB37" s="254">
        <f t="shared" si="19"/>
        <v>0</v>
      </c>
      <c r="CC37" s="254">
        <f t="shared" si="19"/>
        <v>0</v>
      </c>
      <c r="CD37" s="254">
        <f t="shared" si="19"/>
        <v>0</v>
      </c>
      <c r="CE37" s="254">
        <f t="shared" si="19"/>
        <v>0</v>
      </c>
      <c r="CF37" s="254">
        <f t="shared" si="19"/>
        <v>0</v>
      </c>
      <c r="CG37" s="254">
        <f t="shared" si="19"/>
        <v>0</v>
      </c>
      <c r="CH37" s="254">
        <f t="shared" si="19"/>
        <v>0</v>
      </c>
      <c r="CI37" s="254">
        <f t="shared" si="19"/>
        <v>0</v>
      </c>
      <c r="CJ37" s="254">
        <f t="shared" si="19"/>
        <v>0</v>
      </c>
      <c r="CK37" s="254">
        <f t="shared" si="19"/>
        <v>0</v>
      </c>
    </row>
    <row r="38" spans="1:89">
      <c r="A38" s="227" t="s">
        <v>213</v>
      </c>
      <c r="R38" s="66"/>
      <c r="S38" s="66"/>
      <c r="T38" s="66"/>
      <c r="V38" s="214"/>
      <c r="W38" s="247"/>
      <c r="X38" s="254">
        <f>SUM(AA38:CK38)</f>
        <v>1060662.2136793751</v>
      </c>
      <c r="Y38" s="57"/>
      <c r="Z38" s="14"/>
      <c r="AA38" s="254">
        <f>-AA$55</f>
        <v>0</v>
      </c>
      <c r="AB38" s="254">
        <f t="shared" ref="AB38:CK38" si="20">-AB$55</f>
        <v>0</v>
      </c>
      <c r="AC38" s="254">
        <f t="shared" si="20"/>
        <v>203815.14766776416</v>
      </c>
      <c r="AD38" s="254">
        <f t="shared" si="20"/>
        <v>207891.45062111938</v>
      </c>
      <c r="AE38" s="254">
        <f t="shared" si="20"/>
        <v>212049.27963354182</v>
      </c>
      <c r="AF38" s="254">
        <f t="shared" si="20"/>
        <v>216290.26522621265</v>
      </c>
      <c r="AG38" s="254">
        <f t="shared" si="20"/>
        <v>220616.07053073694</v>
      </c>
      <c r="AH38" s="254">
        <f t="shared" si="20"/>
        <v>0</v>
      </c>
      <c r="AI38" s="254">
        <f t="shared" si="20"/>
        <v>0</v>
      </c>
      <c r="AJ38" s="254">
        <f t="shared" si="20"/>
        <v>0</v>
      </c>
      <c r="AK38" s="254">
        <f t="shared" si="20"/>
        <v>0</v>
      </c>
      <c r="AL38" s="254">
        <f t="shared" si="20"/>
        <v>0</v>
      </c>
      <c r="AM38" s="254">
        <f t="shared" si="20"/>
        <v>0</v>
      </c>
      <c r="AN38" s="254">
        <f t="shared" si="20"/>
        <v>0</v>
      </c>
      <c r="AO38" s="254">
        <f t="shared" si="20"/>
        <v>0</v>
      </c>
      <c r="AP38" s="254">
        <f t="shared" si="20"/>
        <v>0</v>
      </c>
      <c r="AQ38" s="254">
        <f t="shared" si="20"/>
        <v>0</v>
      </c>
      <c r="AR38" s="254">
        <f t="shared" si="20"/>
        <v>0</v>
      </c>
      <c r="AS38" s="254">
        <f t="shared" si="20"/>
        <v>0</v>
      </c>
      <c r="AT38" s="254">
        <f t="shared" si="20"/>
        <v>0</v>
      </c>
      <c r="AU38" s="254">
        <f t="shared" si="20"/>
        <v>0</v>
      </c>
      <c r="AV38" s="254">
        <f t="shared" si="20"/>
        <v>0</v>
      </c>
      <c r="AW38" s="254">
        <f t="shared" si="20"/>
        <v>0</v>
      </c>
      <c r="AX38" s="254">
        <f t="shared" si="20"/>
        <v>0</v>
      </c>
      <c r="AY38" s="254">
        <f t="shared" si="20"/>
        <v>0</v>
      </c>
      <c r="AZ38" s="254">
        <f t="shared" si="20"/>
        <v>0</v>
      </c>
      <c r="BA38" s="254">
        <f t="shared" si="20"/>
        <v>0</v>
      </c>
      <c r="BB38" s="254">
        <f t="shared" si="20"/>
        <v>0</v>
      </c>
      <c r="BC38" s="254">
        <f t="shared" si="20"/>
        <v>0</v>
      </c>
      <c r="BD38" s="254">
        <f t="shared" si="20"/>
        <v>0</v>
      </c>
      <c r="BE38" s="254">
        <f t="shared" si="20"/>
        <v>0</v>
      </c>
      <c r="BF38" s="254">
        <f t="shared" si="20"/>
        <v>0</v>
      </c>
      <c r="BG38" s="254">
        <f t="shared" si="20"/>
        <v>0</v>
      </c>
      <c r="BH38" s="254">
        <f t="shared" si="20"/>
        <v>0</v>
      </c>
      <c r="BI38" s="254">
        <f t="shared" si="20"/>
        <v>0</v>
      </c>
      <c r="BJ38" s="254">
        <f t="shared" si="20"/>
        <v>0</v>
      </c>
      <c r="BK38" s="254">
        <f t="shared" si="20"/>
        <v>0</v>
      </c>
      <c r="BL38" s="254">
        <f t="shared" si="20"/>
        <v>0</v>
      </c>
      <c r="BM38" s="254">
        <f t="shared" si="20"/>
        <v>0</v>
      </c>
      <c r="BN38" s="254">
        <f t="shared" si="20"/>
        <v>0</v>
      </c>
      <c r="BO38" s="254">
        <f t="shared" si="20"/>
        <v>0</v>
      </c>
      <c r="BP38" s="254">
        <f t="shared" si="20"/>
        <v>0</v>
      </c>
      <c r="BQ38" s="254">
        <f t="shared" si="20"/>
        <v>0</v>
      </c>
      <c r="BR38" s="254">
        <f t="shared" si="20"/>
        <v>0</v>
      </c>
      <c r="BS38" s="254">
        <f t="shared" si="20"/>
        <v>0</v>
      </c>
      <c r="BT38" s="254">
        <f t="shared" si="20"/>
        <v>0</v>
      </c>
      <c r="BU38" s="254">
        <f t="shared" si="20"/>
        <v>0</v>
      </c>
      <c r="BV38" s="254">
        <f t="shared" si="20"/>
        <v>0</v>
      </c>
      <c r="BW38" s="254">
        <f t="shared" si="20"/>
        <v>0</v>
      </c>
      <c r="BX38" s="254">
        <f t="shared" si="20"/>
        <v>0</v>
      </c>
      <c r="BY38" s="254">
        <f t="shared" si="20"/>
        <v>0</v>
      </c>
      <c r="BZ38" s="254">
        <f t="shared" si="20"/>
        <v>0</v>
      </c>
      <c r="CA38" s="254">
        <f t="shared" si="20"/>
        <v>0</v>
      </c>
      <c r="CB38" s="254">
        <f t="shared" si="20"/>
        <v>0</v>
      </c>
      <c r="CC38" s="254">
        <f t="shared" si="20"/>
        <v>0</v>
      </c>
      <c r="CD38" s="254">
        <f t="shared" si="20"/>
        <v>0</v>
      </c>
      <c r="CE38" s="254">
        <f t="shared" si="20"/>
        <v>0</v>
      </c>
      <c r="CF38" s="254">
        <f t="shared" si="20"/>
        <v>0</v>
      </c>
      <c r="CG38" s="254">
        <f t="shared" si="20"/>
        <v>0</v>
      </c>
      <c r="CH38" s="254">
        <f t="shared" si="20"/>
        <v>0</v>
      </c>
      <c r="CI38" s="254">
        <f t="shared" si="20"/>
        <v>0</v>
      </c>
      <c r="CJ38" s="254">
        <f t="shared" si="20"/>
        <v>0</v>
      </c>
      <c r="CK38" s="254">
        <f t="shared" si="20"/>
        <v>0</v>
      </c>
    </row>
    <row r="39" spans="1:89">
      <c r="A39" s="227" t="s">
        <v>214</v>
      </c>
      <c r="R39" s="66"/>
      <c r="S39" s="66"/>
      <c r="T39" s="66"/>
      <c r="V39" s="214"/>
      <c r="W39" s="247"/>
      <c r="X39" s="254">
        <f>SUM(AA39:CK39)</f>
        <v>-1746566.1869493283</v>
      </c>
      <c r="Y39" s="57"/>
      <c r="Z39" s="14"/>
      <c r="AA39" s="254">
        <f t="shared" ref="AA39:BF39" si="21">IF(AA$17=YEAR_MONITORINGLENGTH_E,-SUM(AA36:AA38),
IF(AND(AA$17&gt;0,AA$17&gt;YEAR_PROJECTLENGTH_E),SUM(AA68:AA71),0))</f>
        <v>0</v>
      </c>
      <c r="AB39" s="254">
        <f t="shared" si="21"/>
        <v>0</v>
      </c>
      <c r="AC39" s="254">
        <f t="shared" si="21"/>
        <v>0</v>
      </c>
      <c r="AD39" s="254">
        <f t="shared" si="21"/>
        <v>0</v>
      </c>
      <c r="AE39" s="254">
        <f t="shared" si="21"/>
        <v>0</v>
      </c>
      <c r="AF39" s="254">
        <f t="shared" si="21"/>
        <v>0</v>
      </c>
      <c r="AG39" s="254">
        <f t="shared" si="21"/>
        <v>0</v>
      </c>
      <c r="AH39" s="254">
        <f t="shared" si="21"/>
        <v>-93769.304423436653</v>
      </c>
      <c r="AI39" s="254">
        <f t="shared" si="21"/>
        <v>-96601.137417024423</v>
      </c>
      <c r="AJ39" s="254">
        <f t="shared" si="21"/>
        <v>-99518.491767018582</v>
      </c>
      <c r="AK39" s="254">
        <f t="shared" si="21"/>
        <v>-102523.95021838252</v>
      </c>
      <c r="AL39" s="254">
        <f t="shared" si="21"/>
        <v>-105620.17351497768</v>
      </c>
      <c r="AM39" s="254">
        <f t="shared" si="21"/>
        <v>-108809.90275513002</v>
      </c>
      <c r="AN39" s="254">
        <f t="shared" si="21"/>
        <v>-112095.96181833495</v>
      </c>
      <c r="AO39" s="254">
        <f t="shared" si="21"/>
        <v>-115481.25986524866</v>
      </c>
      <c r="AP39" s="254">
        <f t="shared" si="21"/>
        <v>-118968.79391317916</v>
      </c>
      <c r="AQ39" s="254">
        <f t="shared" si="21"/>
        <v>-122561.65148935716</v>
      </c>
      <c r="AR39" s="254">
        <f t="shared" si="21"/>
        <v>-126263.01336433577</v>
      </c>
      <c r="AS39" s="254">
        <f t="shared" si="21"/>
        <v>-130076.1563679387</v>
      </c>
      <c r="AT39" s="254">
        <f t="shared" si="21"/>
        <v>-134004.45629025047</v>
      </c>
      <c r="AU39" s="254">
        <f t="shared" si="21"/>
        <v>-138051.39087021601</v>
      </c>
      <c r="AV39" s="254">
        <f t="shared" si="21"/>
        <v>-142220.54287449733</v>
      </c>
      <c r="AW39" s="254">
        <f t="shared" si="21"/>
        <v>0</v>
      </c>
      <c r="AX39" s="254">
        <f t="shared" si="21"/>
        <v>0</v>
      </c>
      <c r="AY39" s="254">
        <f t="shared" si="21"/>
        <v>0</v>
      </c>
      <c r="AZ39" s="254">
        <f t="shared" si="21"/>
        <v>0</v>
      </c>
      <c r="BA39" s="254">
        <f t="shared" si="21"/>
        <v>0</v>
      </c>
      <c r="BB39" s="254">
        <f t="shared" si="21"/>
        <v>0</v>
      </c>
      <c r="BC39" s="254">
        <f t="shared" si="21"/>
        <v>0</v>
      </c>
      <c r="BD39" s="254">
        <f t="shared" si="21"/>
        <v>0</v>
      </c>
      <c r="BE39" s="254">
        <f t="shared" si="21"/>
        <v>0</v>
      </c>
      <c r="BF39" s="254">
        <f t="shared" si="21"/>
        <v>0</v>
      </c>
      <c r="BG39" s="254">
        <f t="shared" ref="BG39:CK39" si="22">IF(BG$17=YEAR_MONITORINGLENGTH_E,-SUM(BG36:BG38),
IF(AND(BG$17&gt;0,BG$17&gt;YEAR_PROJECTLENGTH_E),SUM(BG68:BG71),0))</f>
        <v>0</v>
      </c>
      <c r="BH39" s="254">
        <f t="shared" si="22"/>
        <v>0</v>
      </c>
      <c r="BI39" s="254">
        <f t="shared" si="22"/>
        <v>0</v>
      </c>
      <c r="BJ39" s="254">
        <f t="shared" si="22"/>
        <v>0</v>
      </c>
      <c r="BK39" s="254">
        <f t="shared" si="22"/>
        <v>0</v>
      </c>
      <c r="BL39" s="254">
        <f t="shared" si="22"/>
        <v>0</v>
      </c>
      <c r="BM39" s="254">
        <f t="shared" si="22"/>
        <v>0</v>
      </c>
      <c r="BN39" s="254">
        <f t="shared" si="22"/>
        <v>0</v>
      </c>
      <c r="BO39" s="254">
        <f t="shared" si="22"/>
        <v>0</v>
      </c>
      <c r="BP39" s="254">
        <f t="shared" si="22"/>
        <v>0</v>
      </c>
      <c r="BQ39" s="254">
        <f t="shared" si="22"/>
        <v>0</v>
      </c>
      <c r="BR39" s="254">
        <f t="shared" si="22"/>
        <v>0</v>
      </c>
      <c r="BS39" s="254">
        <f t="shared" si="22"/>
        <v>0</v>
      </c>
      <c r="BT39" s="254">
        <f t="shared" si="22"/>
        <v>0</v>
      </c>
      <c r="BU39" s="254">
        <f t="shared" si="22"/>
        <v>0</v>
      </c>
      <c r="BV39" s="254">
        <f t="shared" si="22"/>
        <v>0</v>
      </c>
      <c r="BW39" s="254">
        <f t="shared" si="22"/>
        <v>0</v>
      </c>
      <c r="BX39" s="254">
        <f t="shared" si="22"/>
        <v>0</v>
      </c>
      <c r="BY39" s="254">
        <f t="shared" si="22"/>
        <v>0</v>
      </c>
      <c r="BZ39" s="254">
        <f t="shared" si="22"/>
        <v>0</v>
      </c>
      <c r="CA39" s="254">
        <f t="shared" si="22"/>
        <v>0</v>
      </c>
      <c r="CB39" s="254">
        <f t="shared" si="22"/>
        <v>0</v>
      </c>
      <c r="CC39" s="254">
        <f t="shared" si="22"/>
        <v>0</v>
      </c>
      <c r="CD39" s="254">
        <f t="shared" si="22"/>
        <v>0</v>
      </c>
      <c r="CE39" s="254">
        <f t="shared" si="22"/>
        <v>0</v>
      </c>
      <c r="CF39" s="254">
        <f t="shared" si="22"/>
        <v>0</v>
      </c>
      <c r="CG39" s="254">
        <f t="shared" si="22"/>
        <v>0</v>
      </c>
      <c r="CH39" s="254">
        <f t="shared" si="22"/>
        <v>0</v>
      </c>
      <c r="CI39" s="254">
        <f t="shared" si="22"/>
        <v>0</v>
      </c>
      <c r="CJ39" s="254">
        <f t="shared" si="22"/>
        <v>0</v>
      </c>
      <c r="CK39" s="254">
        <f t="shared" si="22"/>
        <v>0</v>
      </c>
    </row>
    <row r="40" spans="1:89">
      <c r="A40" s="227" t="s">
        <v>26</v>
      </c>
      <c r="R40" s="66"/>
      <c r="S40" s="66"/>
      <c r="T40" s="66"/>
      <c r="V40" s="214"/>
      <c r="W40" s="247"/>
      <c r="X40" s="57"/>
      <c r="Y40" s="57"/>
      <c r="Z40" s="14"/>
      <c r="AA40" s="255">
        <f>SUM(AA36:AA39)</f>
        <v>0</v>
      </c>
      <c r="AB40" s="255">
        <f t="shared" ref="AB40:CK40" si="23">SUM(AB36:AB39)</f>
        <v>0</v>
      </c>
      <c r="AC40" s="255">
        <f t="shared" si="23"/>
        <v>203815.14766776416</v>
      </c>
      <c r="AD40" s="255">
        <f t="shared" si="23"/>
        <v>422019.64476087241</v>
      </c>
      <c r="AE40" s="255">
        <f t="shared" si="23"/>
        <v>655423.11841931439</v>
      </c>
      <c r="AF40" s="255">
        <f t="shared" si="23"/>
        <v>904877.79343754437</v>
      </c>
      <c r="AG40" s="255">
        <f t="shared" si="23"/>
        <v>1171280.680316221</v>
      </c>
      <c r="AH40" s="255">
        <f t="shared" si="23"/>
        <v>1136778.178316785</v>
      </c>
      <c r="AI40" s="255">
        <f t="shared" si="23"/>
        <v>1097698.01672259</v>
      </c>
      <c r="AJ40" s="255">
        <f t="shared" si="23"/>
        <v>1053723.0446017345</v>
      </c>
      <c r="AK40" s="255">
        <f t="shared" si="23"/>
        <v>1004517.4804401996</v>
      </c>
      <c r="AL40" s="255">
        <f t="shared" si="23"/>
        <v>949725.89143549593</v>
      </c>
      <c r="AM40" s="255">
        <f t="shared" si="23"/>
        <v>888972.11878700205</v>
      </c>
      <c r="AN40" s="255">
        <f t="shared" si="23"/>
        <v>821858.14617928932</v>
      </c>
      <c r="AO40" s="255">
        <f t="shared" si="23"/>
        <v>747962.90851071267</v>
      </c>
      <c r="AP40" s="255">
        <f t="shared" si="23"/>
        <v>666841.03776817548</v>
      </c>
      <c r="AQ40" s="255">
        <f t="shared" si="23"/>
        <v>578021.54278988799</v>
      </c>
      <c r="AR40" s="255">
        <f t="shared" si="23"/>
        <v>481006.41949072049</v>
      </c>
      <c r="AS40" s="255">
        <f t="shared" si="23"/>
        <v>375269.18794901227</v>
      </c>
      <c r="AT40" s="255">
        <f t="shared" si="23"/>
        <v>260253.35256898182</v>
      </c>
      <c r="AU40" s="255">
        <f t="shared" si="23"/>
        <v>135370.78133875626</v>
      </c>
      <c r="AV40" s="255">
        <f t="shared" si="23"/>
        <v>0</v>
      </c>
      <c r="AW40" s="255">
        <f t="shared" si="23"/>
        <v>0</v>
      </c>
      <c r="AX40" s="255">
        <f t="shared" si="23"/>
        <v>0</v>
      </c>
      <c r="AY40" s="255">
        <f t="shared" si="23"/>
        <v>0</v>
      </c>
      <c r="AZ40" s="255">
        <f t="shared" si="23"/>
        <v>0</v>
      </c>
      <c r="BA40" s="255">
        <f t="shared" si="23"/>
        <v>0</v>
      </c>
      <c r="BB40" s="255">
        <f t="shared" si="23"/>
        <v>0</v>
      </c>
      <c r="BC40" s="255">
        <f t="shared" si="23"/>
        <v>0</v>
      </c>
      <c r="BD40" s="255">
        <f t="shared" si="23"/>
        <v>0</v>
      </c>
      <c r="BE40" s="255">
        <f t="shared" si="23"/>
        <v>0</v>
      </c>
      <c r="BF40" s="255">
        <f t="shared" si="23"/>
        <v>0</v>
      </c>
      <c r="BG40" s="255">
        <f t="shared" si="23"/>
        <v>0</v>
      </c>
      <c r="BH40" s="255">
        <f t="shared" si="23"/>
        <v>0</v>
      </c>
      <c r="BI40" s="255">
        <f t="shared" si="23"/>
        <v>0</v>
      </c>
      <c r="BJ40" s="255">
        <f t="shared" si="23"/>
        <v>0</v>
      </c>
      <c r="BK40" s="255">
        <f t="shared" si="23"/>
        <v>0</v>
      </c>
      <c r="BL40" s="255">
        <f t="shared" si="23"/>
        <v>0</v>
      </c>
      <c r="BM40" s="255">
        <f t="shared" si="23"/>
        <v>0</v>
      </c>
      <c r="BN40" s="255">
        <f t="shared" si="23"/>
        <v>0</v>
      </c>
      <c r="BO40" s="255">
        <f t="shared" si="23"/>
        <v>0</v>
      </c>
      <c r="BP40" s="255">
        <f t="shared" si="23"/>
        <v>0</v>
      </c>
      <c r="BQ40" s="255">
        <f t="shared" si="23"/>
        <v>0</v>
      </c>
      <c r="BR40" s="255">
        <f t="shared" si="23"/>
        <v>0</v>
      </c>
      <c r="BS40" s="255">
        <f t="shared" si="23"/>
        <v>0</v>
      </c>
      <c r="BT40" s="255">
        <f t="shared" si="23"/>
        <v>0</v>
      </c>
      <c r="BU40" s="255">
        <f t="shared" si="23"/>
        <v>0</v>
      </c>
      <c r="BV40" s="255">
        <f t="shared" si="23"/>
        <v>0</v>
      </c>
      <c r="BW40" s="255">
        <f t="shared" si="23"/>
        <v>0</v>
      </c>
      <c r="BX40" s="255">
        <f t="shared" si="23"/>
        <v>0</v>
      </c>
      <c r="BY40" s="255">
        <f t="shared" si="23"/>
        <v>0</v>
      </c>
      <c r="BZ40" s="255">
        <f t="shared" si="23"/>
        <v>0</v>
      </c>
      <c r="CA40" s="255">
        <f t="shared" si="23"/>
        <v>0</v>
      </c>
      <c r="CB40" s="255">
        <f t="shared" si="23"/>
        <v>0</v>
      </c>
      <c r="CC40" s="255">
        <f t="shared" si="23"/>
        <v>0</v>
      </c>
      <c r="CD40" s="255">
        <f t="shared" si="23"/>
        <v>0</v>
      </c>
      <c r="CE40" s="255">
        <f t="shared" si="23"/>
        <v>0</v>
      </c>
      <c r="CF40" s="255">
        <f t="shared" si="23"/>
        <v>0</v>
      </c>
      <c r="CG40" s="255">
        <f t="shared" si="23"/>
        <v>0</v>
      </c>
      <c r="CH40" s="255">
        <f t="shared" si="23"/>
        <v>0</v>
      </c>
      <c r="CI40" s="255">
        <f t="shared" si="23"/>
        <v>0</v>
      </c>
      <c r="CJ40" s="255">
        <f t="shared" si="23"/>
        <v>0</v>
      </c>
      <c r="CK40" s="255">
        <f t="shared" si="23"/>
        <v>0</v>
      </c>
    </row>
    <row r="41" spans="1:89">
      <c r="A41" s="216"/>
      <c r="R41" s="66"/>
      <c r="S41" s="66"/>
      <c r="T41" s="66"/>
      <c r="V41" s="214"/>
      <c r="W41" s="247"/>
      <c r="X41" s="57"/>
      <c r="Y41" s="57"/>
      <c r="Z41" s="14"/>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row>
    <row r="42" spans="1:89">
      <c r="A42" s="215" t="s">
        <v>217</v>
      </c>
      <c r="R42" s="66"/>
      <c r="S42" s="66"/>
      <c r="T42" s="66"/>
      <c r="V42" s="214"/>
      <c r="W42" s="247"/>
      <c r="X42" s="57"/>
      <c r="Y42" s="57"/>
      <c r="Z42" s="14"/>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row>
    <row r="43" spans="1:89">
      <c r="A43" s="227" t="s">
        <v>224</v>
      </c>
      <c r="R43" s="66"/>
      <c r="S43" s="66"/>
      <c r="T43" s="66"/>
      <c r="V43" s="214"/>
      <c r="W43" s="247"/>
      <c r="X43" s="57"/>
      <c r="Y43" s="57"/>
      <c r="Z43" s="14"/>
      <c r="AA43" s="371">
        <f t="shared" ref="AA43:BF43" si="24">IF(OR(AA$16=0,AA$16=""),0,
(((1+ENDOWMENT_GROWTH_E)*(1+FUND_INFLATION))^(YEAR_PROJECTLENGTH_E-AA16)))</f>
        <v>0</v>
      </c>
      <c r="AB43" s="371">
        <f t="shared" si="24"/>
        <v>0</v>
      </c>
      <c r="AC43" s="371">
        <f t="shared" si="24"/>
        <v>1.2182869323073293</v>
      </c>
      <c r="AD43" s="371">
        <f t="shared" si="24"/>
        <v>1.1596106342159997</v>
      </c>
      <c r="AE43" s="371">
        <f t="shared" si="24"/>
        <v>1.1037603599999999</v>
      </c>
      <c r="AF43" s="371">
        <f t="shared" si="24"/>
        <v>1.0506</v>
      </c>
      <c r="AG43" s="371">
        <f t="shared" si="24"/>
        <v>1</v>
      </c>
      <c r="AH43" s="371">
        <f t="shared" si="24"/>
        <v>0</v>
      </c>
      <c r="AI43" s="371">
        <f t="shared" si="24"/>
        <v>0</v>
      </c>
      <c r="AJ43" s="371">
        <f t="shared" si="24"/>
        <v>0</v>
      </c>
      <c r="AK43" s="371">
        <f t="shared" si="24"/>
        <v>0</v>
      </c>
      <c r="AL43" s="371">
        <f t="shared" si="24"/>
        <v>0</v>
      </c>
      <c r="AM43" s="371">
        <f t="shared" si="24"/>
        <v>0</v>
      </c>
      <c r="AN43" s="371">
        <f t="shared" si="24"/>
        <v>0</v>
      </c>
      <c r="AO43" s="371">
        <f t="shared" si="24"/>
        <v>0</v>
      </c>
      <c r="AP43" s="371">
        <f t="shared" si="24"/>
        <v>0</v>
      </c>
      <c r="AQ43" s="371">
        <f t="shared" si="24"/>
        <v>0</v>
      </c>
      <c r="AR43" s="371">
        <f t="shared" si="24"/>
        <v>0</v>
      </c>
      <c r="AS43" s="371">
        <f t="shared" si="24"/>
        <v>0</v>
      </c>
      <c r="AT43" s="371">
        <f t="shared" si="24"/>
        <v>0</v>
      </c>
      <c r="AU43" s="371">
        <f t="shared" si="24"/>
        <v>0</v>
      </c>
      <c r="AV43" s="371">
        <f t="shared" si="24"/>
        <v>0</v>
      </c>
      <c r="AW43" s="371">
        <f t="shared" si="24"/>
        <v>0</v>
      </c>
      <c r="AX43" s="371">
        <f t="shared" si="24"/>
        <v>0</v>
      </c>
      <c r="AY43" s="371">
        <f t="shared" si="24"/>
        <v>0</v>
      </c>
      <c r="AZ43" s="371">
        <f t="shared" si="24"/>
        <v>0</v>
      </c>
      <c r="BA43" s="371">
        <f t="shared" si="24"/>
        <v>0</v>
      </c>
      <c r="BB43" s="371">
        <f t="shared" si="24"/>
        <v>0</v>
      </c>
      <c r="BC43" s="371">
        <f t="shared" si="24"/>
        <v>0</v>
      </c>
      <c r="BD43" s="371">
        <f t="shared" si="24"/>
        <v>0</v>
      </c>
      <c r="BE43" s="371">
        <f t="shared" si="24"/>
        <v>0</v>
      </c>
      <c r="BF43" s="371">
        <f t="shared" si="24"/>
        <v>0</v>
      </c>
      <c r="BG43" s="371">
        <f t="shared" ref="BG43:CK43" si="25">IF(OR(BG$16=0,BG$16=""),0,
(((1+ENDOWMENT_GROWTH_E)*(1+FUND_INFLATION))^(YEAR_PROJECTLENGTH_E-BG16)))</f>
        <v>0</v>
      </c>
      <c r="BH43" s="371">
        <f t="shared" si="25"/>
        <v>0</v>
      </c>
      <c r="BI43" s="371">
        <f t="shared" si="25"/>
        <v>0</v>
      </c>
      <c r="BJ43" s="371">
        <f t="shared" si="25"/>
        <v>0</v>
      </c>
      <c r="BK43" s="371">
        <f t="shared" si="25"/>
        <v>0</v>
      </c>
      <c r="BL43" s="371">
        <f t="shared" si="25"/>
        <v>0</v>
      </c>
      <c r="BM43" s="371">
        <f t="shared" si="25"/>
        <v>0</v>
      </c>
      <c r="BN43" s="371">
        <f t="shared" si="25"/>
        <v>0</v>
      </c>
      <c r="BO43" s="371">
        <f t="shared" si="25"/>
        <v>0</v>
      </c>
      <c r="BP43" s="371">
        <f t="shared" si="25"/>
        <v>0</v>
      </c>
      <c r="BQ43" s="371">
        <f t="shared" si="25"/>
        <v>0</v>
      </c>
      <c r="BR43" s="371">
        <f t="shared" si="25"/>
        <v>0</v>
      </c>
      <c r="BS43" s="371">
        <f t="shared" si="25"/>
        <v>0</v>
      </c>
      <c r="BT43" s="371">
        <f t="shared" si="25"/>
        <v>0</v>
      </c>
      <c r="BU43" s="371">
        <f t="shared" si="25"/>
        <v>0</v>
      </c>
      <c r="BV43" s="371">
        <f t="shared" si="25"/>
        <v>0</v>
      </c>
      <c r="BW43" s="371">
        <f t="shared" si="25"/>
        <v>0</v>
      </c>
      <c r="BX43" s="371">
        <f t="shared" si="25"/>
        <v>0</v>
      </c>
      <c r="BY43" s="371">
        <f t="shared" si="25"/>
        <v>0</v>
      </c>
      <c r="BZ43" s="371">
        <f t="shared" si="25"/>
        <v>0</v>
      </c>
      <c r="CA43" s="371">
        <f t="shared" si="25"/>
        <v>0</v>
      </c>
      <c r="CB43" s="371">
        <f t="shared" si="25"/>
        <v>0</v>
      </c>
      <c r="CC43" s="371">
        <f t="shared" si="25"/>
        <v>0</v>
      </c>
      <c r="CD43" s="371">
        <f t="shared" si="25"/>
        <v>0</v>
      </c>
      <c r="CE43" s="371">
        <f t="shared" si="25"/>
        <v>0</v>
      </c>
      <c r="CF43" s="371">
        <f t="shared" si="25"/>
        <v>0</v>
      </c>
      <c r="CG43" s="371">
        <f t="shared" si="25"/>
        <v>0</v>
      </c>
      <c r="CH43" s="371">
        <f t="shared" si="25"/>
        <v>0</v>
      </c>
      <c r="CI43" s="371">
        <f t="shared" si="25"/>
        <v>0</v>
      </c>
      <c r="CJ43" s="371">
        <f t="shared" si="25"/>
        <v>0</v>
      </c>
      <c r="CK43" s="371">
        <f t="shared" si="25"/>
        <v>0</v>
      </c>
    </row>
    <row r="44" spans="1:89">
      <c r="A44" s="227" t="s">
        <v>225</v>
      </c>
      <c r="T44" s="6"/>
      <c r="X44" s="254">
        <f>SUM(AA44:CK44)</f>
        <v>19786136.68018974</v>
      </c>
      <c r="Y44" s="57"/>
      <c r="Z44" s="14"/>
      <c r="AA44" s="254">
        <f t="shared" ref="AA44:BF44" si="26">AA$52*AA$43</f>
        <v>0</v>
      </c>
      <c r="AB44" s="254">
        <f t="shared" si="26"/>
        <v>0</v>
      </c>
      <c r="AC44" s="254">
        <f t="shared" si="26"/>
        <v>4194556.6936660651</v>
      </c>
      <c r="AD44" s="254">
        <f t="shared" si="26"/>
        <v>4072385.1394816153</v>
      </c>
      <c r="AE44" s="254">
        <f t="shared" si="26"/>
        <v>3953771.9800792397</v>
      </c>
      <c r="AF44" s="254">
        <f t="shared" si="26"/>
        <v>3838613.5728924656</v>
      </c>
      <c r="AG44" s="254">
        <f t="shared" si="26"/>
        <v>3726809.2940703556</v>
      </c>
      <c r="AH44" s="254">
        <f t="shared" si="26"/>
        <v>0</v>
      </c>
      <c r="AI44" s="254">
        <f t="shared" si="26"/>
        <v>0</v>
      </c>
      <c r="AJ44" s="254">
        <f t="shared" si="26"/>
        <v>0</v>
      </c>
      <c r="AK44" s="254">
        <f t="shared" si="26"/>
        <v>0</v>
      </c>
      <c r="AL44" s="254">
        <f t="shared" si="26"/>
        <v>0</v>
      </c>
      <c r="AM44" s="254">
        <f t="shared" si="26"/>
        <v>0</v>
      </c>
      <c r="AN44" s="254">
        <f t="shared" si="26"/>
        <v>0</v>
      </c>
      <c r="AO44" s="254">
        <f t="shared" si="26"/>
        <v>0</v>
      </c>
      <c r="AP44" s="254">
        <f t="shared" si="26"/>
        <v>0</v>
      </c>
      <c r="AQ44" s="254">
        <f t="shared" si="26"/>
        <v>0</v>
      </c>
      <c r="AR44" s="254">
        <f t="shared" si="26"/>
        <v>0</v>
      </c>
      <c r="AS44" s="254">
        <f t="shared" si="26"/>
        <v>0</v>
      </c>
      <c r="AT44" s="254">
        <f t="shared" si="26"/>
        <v>0</v>
      </c>
      <c r="AU44" s="254">
        <f t="shared" si="26"/>
        <v>0</v>
      </c>
      <c r="AV44" s="254">
        <f t="shared" si="26"/>
        <v>0</v>
      </c>
      <c r="AW44" s="254">
        <f t="shared" si="26"/>
        <v>0</v>
      </c>
      <c r="AX44" s="254">
        <f t="shared" si="26"/>
        <v>0</v>
      </c>
      <c r="AY44" s="254">
        <f t="shared" si="26"/>
        <v>0</v>
      </c>
      <c r="AZ44" s="254">
        <f t="shared" si="26"/>
        <v>0</v>
      </c>
      <c r="BA44" s="254">
        <f t="shared" si="26"/>
        <v>0</v>
      </c>
      <c r="BB44" s="254">
        <f t="shared" si="26"/>
        <v>0</v>
      </c>
      <c r="BC44" s="254">
        <f t="shared" si="26"/>
        <v>0</v>
      </c>
      <c r="BD44" s="254">
        <f t="shared" si="26"/>
        <v>0</v>
      </c>
      <c r="BE44" s="254">
        <f t="shared" si="26"/>
        <v>0</v>
      </c>
      <c r="BF44" s="254">
        <f t="shared" si="26"/>
        <v>0</v>
      </c>
      <c r="BG44" s="254">
        <f t="shared" ref="BG44:CK44" si="27">BG$52*BG$43</f>
        <v>0</v>
      </c>
      <c r="BH44" s="254">
        <f t="shared" si="27"/>
        <v>0</v>
      </c>
      <c r="BI44" s="254">
        <f t="shared" si="27"/>
        <v>0</v>
      </c>
      <c r="BJ44" s="254">
        <f t="shared" si="27"/>
        <v>0</v>
      </c>
      <c r="BK44" s="254">
        <f t="shared" si="27"/>
        <v>0</v>
      </c>
      <c r="BL44" s="254">
        <f t="shared" si="27"/>
        <v>0</v>
      </c>
      <c r="BM44" s="254">
        <f t="shared" si="27"/>
        <v>0</v>
      </c>
      <c r="BN44" s="254">
        <f t="shared" si="27"/>
        <v>0</v>
      </c>
      <c r="BO44" s="254">
        <f t="shared" si="27"/>
        <v>0</v>
      </c>
      <c r="BP44" s="254">
        <f t="shared" si="27"/>
        <v>0</v>
      </c>
      <c r="BQ44" s="254">
        <f t="shared" si="27"/>
        <v>0</v>
      </c>
      <c r="BR44" s="254">
        <f t="shared" si="27"/>
        <v>0</v>
      </c>
      <c r="BS44" s="254">
        <f t="shared" si="27"/>
        <v>0</v>
      </c>
      <c r="BT44" s="254">
        <f t="shared" si="27"/>
        <v>0</v>
      </c>
      <c r="BU44" s="254">
        <f t="shared" si="27"/>
        <v>0</v>
      </c>
      <c r="BV44" s="254">
        <f t="shared" si="27"/>
        <v>0</v>
      </c>
      <c r="BW44" s="254">
        <f t="shared" si="27"/>
        <v>0</v>
      </c>
      <c r="BX44" s="254">
        <f t="shared" si="27"/>
        <v>0</v>
      </c>
      <c r="BY44" s="254">
        <f t="shared" si="27"/>
        <v>0</v>
      </c>
      <c r="BZ44" s="254">
        <f t="shared" si="27"/>
        <v>0</v>
      </c>
      <c r="CA44" s="254">
        <f t="shared" si="27"/>
        <v>0</v>
      </c>
      <c r="CB44" s="254">
        <f t="shared" si="27"/>
        <v>0</v>
      </c>
      <c r="CC44" s="254">
        <f t="shared" si="27"/>
        <v>0</v>
      </c>
      <c r="CD44" s="254">
        <f t="shared" si="27"/>
        <v>0</v>
      </c>
      <c r="CE44" s="254">
        <f t="shared" si="27"/>
        <v>0</v>
      </c>
      <c r="CF44" s="254">
        <f t="shared" si="27"/>
        <v>0</v>
      </c>
      <c r="CG44" s="254">
        <f t="shared" si="27"/>
        <v>0</v>
      </c>
      <c r="CH44" s="254">
        <f t="shared" si="27"/>
        <v>0</v>
      </c>
      <c r="CI44" s="254">
        <f t="shared" si="27"/>
        <v>0</v>
      </c>
      <c r="CJ44" s="254">
        <f t="shared" si="27"/>
        <v>0</v>
      </c>
      <c r="CK44" s="254">
        <f t="shared" si="27"/>
        <v>0</v>
      </c>
    </row>
    <row r="45" spans="1:89">
      <c r="A45" s="216"/>
      <c r="R45" s="66"/>
      <c r="S45" s="66"/>
      <c r="T45" s="66"/>
      <c r="V45" s="214"/>
      <c r="W45" s="247"/>
      <c r="X45" s="57"/>
      <c r="Y45" s="57"/>
      <c r="Z45" s="14"/>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row>
    <row r="46" spans="1:89">
      <c r="A46" s="215" t="s">
        <v>223</v>
      </c>
      <c r="R46" s="66"/>
      <c r="S46" s="66"/>
      <c r="T46" s="66"/>
      <c r="V46" s="214"/>
      <c r="W46" s="247"/>
      <c r="X46" s="57"/>
      <c r="Y46" s="57"/>
      <c r="Z46" s="14"/>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row>
    <row r="47" spans="1:89">
      <c r="A47" s="227" t="s">
        <v>228</v>
      </c>
      <c r="R47" s="66"/>
      <c r="S47" s="66"/>
      <c r="T47" s="66"/>
      <c r="V47" s="214"/>
      <c r="W47" s="247"/>
      <c r="X47" s="254">
        <f>SUM(AA47:CK47)</f>
        <v>-1746566.1869493276</v>
      </c>
      <c r="Y47" s="57"/>
      <c r="Z47" s="14"/>
      <c r="AA47" s="254">
        <f t="shared" ref="AA47:BF47" si="28">IF(AA$16="",SUM(AA68:AA71),0)</f>
        <v>0</v>
      </c>
      <c r="AB47" s="254">
        <f t="shared" si="28"/>
        <v>0</v>
      </c>
      <c r="AC47" s="254">
        <f t="shared" si="28"/>
        <v>0</v>
      </c>
      <c r="AD47" s="254">
        <f t="shared" si="28"/>
        <v>0</v>
      </c>
      <c r="AE47" s="254">
        <f t="shared" si="28"/>
        <v>0</v>
      </c>
      <c r="AF47" s="254">
        <f t="shared" si="28"/>
        <v>0</v>
      </c>
      <c r="AG47" s="254">
        <f t="shared" si="28"/>
        <v>0</v>
      </c>
      <c r="AH47" s="254">
        <f t="shared" si="28"/>
        <v>-93769.304423436653</v>
      </c>
      <c r="AI47" s="254">
        <f t="shared" si="28"/>
        <v>-96601.137417024423</v>
      </c>
      <c r="AJ47" s="254">
        <f t="shared" si="28"/>
        <v>-99518.491767018582</v>
      </c>
      <c r="AK47" s="254">
        <f t="shared" si="28"/>
        <v>-102523.95021838252</v>
      </c>
      <c r="AL47" s="254">
        <f t="shared" si="28"/>
        <v>-105620.17351497768</v>
      </c>
      <c r="AM47" s="254">
        <f t="shared" si="28"/>
        <v>-108809.90275513002</v>
      </c>
      <c r="AN47" s="254">
        <f t="shared" si="28"/>
        <v>-112095.96181833495</v>
      </c>
      <c r="AO47" s="254">
        <f t="shared" si="28"/>
        <v>-115481.25986524866</v>
      </c>
      <c r="AP47" s="254">
        <f t="shared" si="28"/>
        <v>-118968.79391317916</v>
      </c>
      <c r="AQ47" s="254">
        <f t="shared" si="28"/>
        <v>-122561.65148935716</v>
      </c>
      <c r="AR47" s="254">
        <f t="shared" si="28"/>
        <v>-126263.01336433577</v>
      </c>
      <c r="AS47" s="254">
        <f t="shared" si="28"/>
        <v>-130076.1563679387</v>
      </c>
      <c r="AT47" s="254">
        <f t="shared" si="28"/>
        <v>-134004.45629025047</v>
      </c>
      <c r="AU47" s="254">
        <f t="shared" si="28"/>
        <v>-138051.39087021601</v>
      </c>
      <c r="AV47" s="254">
        <f t="shared" si="28"/>
        <v>-142220.54287449655</v>
      </c>
      <c r="AW47" s="254">
        <f t="shared" si="28"/>
        <v>0</v>
      </c>
      <c r="AX47" s="254">
        <f t="shared" si="28"/>
        <v>0</v>
      </c>
      <c r="AY47" s="254">
        <f t="shared" si="28"/>
        <v>0</v>
      </c>
      <c r="AZ47" s="254">
        <f t="shared" si="28"/>
        <v>0</v>
      </c>
      <c r="BA47" s="254">
        <f t="shared" si="28"/>
        <v>0</v>
      </c>
      <c r="BB47" s="254">
        <f t="shared" si="28"/>
        <v>0</v>
      </c>
      <c r="BC47" s="254">
        <f t="shared" si="28"/>
        <v>0</v>
      </c>
      <c r="BD47" s="254">
        <f t="shared" si="28"/>
        <v>0</v>
      </c>
      <c r="BE47" s="254">
        <f t="shared" si="28"/>
        <v>0</v>
      </c>
      <c r="BF47" s="254">
        <f t="shared" si="28"/>
        <v>0</v>
      </c>
      <c r="BG47" s="254">
        <f t="shared" ref="BG47:CK47" si="29">IF(BG$16="",SUM(BG68:BG71),0)</f>
        <v>0</v>
      </c>
      <c r="BH47" s="254">
        <f t="shared" si="29"/>
        <v>0</v>
      </c>
      <c r="BI47" s="254">
        <f t="shared" si="29"/>
        <v>0</v>
      </c>
      <c r="BJ47" s="254">
        <f t="shared" si="29"/>
        <v>0</v>
      </c>
      <c r="BK47" s="254">
        <f t="shared" si="29"/>
        <v>0</v>
      </c>
      <c r="BL47" s="254">
        <f t="shared" si="29"/>
        <v>0</v>
      </c>
      <c r="BM47" s="254">
        <f t="shared" si="29"/>
        <v>0</v>
      </c>
      <c r="BN47" s="254">
        <f t="shared" si="29"/>
        <v>0</v>
      </c>
      <c r="BO47" s="254">
        <f t="shared" si="29"/>
        <v>0</v>
      </c>
      <c r="BP47" s="254">
        <f t="shared" si="29"/>
        <v>0</v>
      </c>
      <c r="BQ47" s="254">
        <f t="shared" si="29"/>
        <v>0</v>
      </c>
      <c r="BR47" s="254">
        <f t="shared" si="29"/>
        <v>0</v>
      </c>
      <c r="BS47" s="254">
        <f t="shared" si="29"/>
        <v>0</v>
      </c>
      <c r="BT47" s="254">
        <f t="shared" si="29"/>
        <v>0</v>
      </c>
      <c r="BU47" s="254">
        <f t="shared" si="29"/>
        <v>0</v>
      </c>
      <c r="BV47" s="254">
        <f t="shared" si="29"/>
        <v>0</v>
      </c>
      <c r="BW47" s="254">
        <f t="shared" si="29"/>
        <v>0</v>
      </c>
      <c r="BX47" s="254">
        <f t="shared" si="29"/>
        <v>0</v>
      </c>
      <c r="BY47" s="254">
        <f t="shared" si="29"/>
        <v>0</v>
      </c>
      <c r="BZ47" s="254">
        <f t="shared" si="29"/>
        <v>0</v>
      </c>
      <c r="CA47" s="254">
        <f t="shared" si="29"/>
        <v>0</v>
      </c>
      <c r="CB47" s="254">
        <f t="shared" si="29"/>
        <v>0</v>
      </c>
      <c r="CC47" s="254">
        <f t="shared" si="29"/>
        <v>0</v>
      </c>
      <c r="CD47" s="254">
        <f t="shared" si="29"/>
        <v>0</v>
      </c>
      <c r="CE47" s="254">
        <f t="shared" si="29"/>
        <v>0</v>
      </c>
      <c r="CF47" s="254">
        <f t="shared" si="29"/>
        <v>0</v>
      </c>
      <c r="CG47" s="254">
        <f t="shared" si="29"/>
        <v>0</v>
      </c>
      <c r="CH47" s="254">
        <f t="shared" si="29"/>
        <v>0</v>
      </c>
      <c r="CI47" s="254">
        <f t="shared" si="29"/>
        <v>0</v>
      </c>
      <c r="CJ47" s="254">
        <f t="shared" si="29"/>
        <v>0</v>
      </c>
      <c r="CK47" s="254">
        <f t="shared" si="29"/>
        <v>0</v>
      </c>
    </row>
    <row r="48" spans="1:89">
      <c r="A48" s="227" t="s">
        <v>229</v>
      </c>
      <c r="R48" s="66"/>
      <c r="S48" s="66"/>
      <c r="T48" s="66"/>
      <c r="V48" s="214"/>
      <c r="W48" s="247"/>
      <c r="X48" s="254">
        <f>SUM(AA48:CK48)</f>
        <v>-1171280.6803162207</v>
      </c>
      <c r="Y48" s="57"/>
      <c r="Z48" s="14"/>
      <c r="AA48" s="254">
        <f t="shared" ref="AA48:BF48" si="30">IF(OR(AA17="",AA17&lt;=YEAR_PROJECTLENGTH_E),0,AA47/(((1+ENDOWMENT_GROWTH_E)*(1+FUND_INFLATION))^(AA$17-YEAR_PROJECTLENGTH_E)))</f>
        <v>0</v>
      </c>
      <c r="AB48" s="254">
        <f t="shared" si="30"/>
        <v>0</v>
      </c>
      <c r="AC48" s="254">
        <f t="shared" si="30"/>
        <v>0</v>
      </c>
      <c r="AD48" s="254">
        <f t="shared" si="30"/>
        <v>0</v>
      </c>
      <c r="AE48" s="254">
        <f t="shared" si="30"/>
        <v>0</v>
      </c>
      <c r="AF48" s="254">
        <f t="shared" si="30"/>
        <v>0</v>
      </c>
      <c r="AG48" s="254">
        <f t="shared" si="30"/>
        <v>0</v>
      </c>
      <c r="AH48" s="254">
        <f t="shared" si="30"/>
        <v>-89253.097680788749</v>
      </c>
      <c r="AI48" s="254">
        <f t="shared" si="30"/>
        <v>-87520.027822909338</v>
      </c>
      <c r="AJ48" s="254">
        <f t="shared" si="30"/>
        <v>-85820.609806930544</v>
      </c>
      <c r="AK48" s="254">
        <f t="shared" si="30"/>
        <v>-84154.190199028977</v>
      </c>
      <c r="AL48" s="254">
        <f t="shared" si="30"/>
        <v>-82520.128253416769</v>
      </c>
      <c r="AM48" s="254">
        <f t="shared" si="30"/>
        <v>-80917.795665971804</v>
      </c>
      <c r="AN48" s="254">
        <f t="shared" si="30"/>
        <v>-79346.576332651966</v>
      </c>
      <c r="AO48" s="254">
        <f t="shared" si="30"/>
        <v>-77805.866112600459</v>
      </c>
      <c r="AP48" s="254">
        <f t="shared" si="30"/>
        <v>-76295.072595850943</v>
      </c>
      <c r="AQ48" s="254">
        <f t="shared" si="30"/>
        <v>-74813.61487554315</v>
      </c>
      <c r="AR48" s="254">
        <f t="shared" si="30"/>
        <v>-73360.923324561751</v>
      </c>
      <c r="AS48" s="254">
        <f t="shared" si="30"/>
        <v>-71936.439376512004</v>
      </c>
      <c r="AT48" s="254">
        <f t="shared" si="30"/>
        <v>-70539.615310948677</v>
      </c>
      <c r="AU48" s="254">
        <f t="shared" si="30"/>
        <v>-69169.914042774908</v>
      </c>
      <c r="AV48" s="254">
        <f t="shared" si="30"/>
        <v>-67826.808915730755</v>
      </c>
      <c r="AW48" s="254">
        <f t="shared" si="30"/>
        <v>0</v>
      </c>
      <c r="AX48" s="254">
        <f t="shared" si="30"/>
        <v>0</v>
      </c>
      <c r="AY48" s="254">
        <f t="shared" si="30"/>
        <v>0</v>
      </c>
      <c r="AZ48" s="254">
        <f t="shared" si="30"/>
        <v>0</v>
      </c>
      <c r="BA48" s="254">
        <f t="shared" si="30"/>
        <v>0</v>
      </c>
      <c r="BB48" s="254">
        <f t="shared" si="30"/>
        <v>0</v>
      </c>
      <c r="BC48" s="254">
        <f t="shared" si="30"/>
        <v>0</v>
      </c>
      <c r="BD48" s="254">
        <f t="shared" si="30"/>
        <v>0</v>
      </c>
      <c r="BE48" s="254">
        <f t="shared" si="30"/>
        <v>0</v>
      </c>
      <c r="BF48" s="254">
        <f t="shared" si="30"/>
        <v>0</v>
      </c>
      <c r="BG48" s="254">
        <f t="shared" ref="BG48:CK48" si="31">IF(OR(BG17="",BG17&lt;=YEAR_PROJECTLENGTH_E),0,BG47/(((1+ENDOWMENT_GROWTH_E)*(1+FUND_INFLATION))^(BG$17-YEAR_PROJECTLENGTH_E)))</f>
        <v>0</v>
      </c>
      <c r="BH48" s="254">
        <f t="shared" si="31"/>
        <v>0</v>
      </c>
      <c r="BI48" s="254">
        <f t="shared" si="31"/>
        <v>0</v>
      </c>
      <c r="BJ48" s="254">
        <f t="shared" si="31"/>
        <v>0</v>
      </c>
      <c r="BK48" s="254">
        <f t="shared" si="31"/>
        <v>0</v>
      </c>
      <c r="BL48" s="254">
        <f t="shared" si="31"/>
        <v>0</v>
      </c>
      <c r="BM48" s="254">
        <f t="shared" si="31"/>
        <v>0</v>
      </c>
      <c r="BN48" s="254">
        <f t="shared" si="31"/>
        <v>0</v>
      </c>
      <c r="BO48" s="254">
        <f t="shared" si="31"/>
        <v>0</v>
      </c>
      <c r="BP48" s="254">
        <f t="shared" si="31"/>
        <v>0</v>
      </c>
      <c r="BQ48" s="254">
        <f t="shared" si="31"/>
        <v>0</v>
      </c>
      <c r="BR48" s="254">
        <f t="shared" si="31"/>
        <v>0</v>
      </c>
      <c r="BS48" s="254">
        <f t="shared" si="31"/>
        <v>0</v>
      </c>
      <c r="BT48" s="254">
        <f t="shared" si="31"/>
        <v>0</v>
      </c>
      <c r="BU48" s="254">
        <f t="shared" si="31"/>
        <v>0</v>
      </c>
      <c r="BV48" s="254">
        <f t="shared" si="31"/>
        <v>0</v>
      </c>
      <c r="BW48" s="254">
        <f t="shared" si="31"/>
        <v>0</v>
      </c>
      <c r="BX48" s="254">
        <f t="shared" si="31"/>
        <v>0</v>
      </c>
      <c r="BY48" s="254">
        <f t="shared" si="31"/>
        <v>0</v>
      </c>
      <c r="BZ48" s="254">
        <f t="shared" si="31"/>
        <v>0</v>
      </c>
      <c r="CA48" s="254">
        <f t="shared" si="31"/>
        <v>0</v>
      </c>
      <c r="CB48" s="254">
        <f t="shared" si="31"/>
        <v>0</v>
      </c>
      <c r="CC48" s="254">
        <f t="shared" si="31"/>
        <v>0</v>
      </c>
      <c r="CD48" s="254">
        <f t="shared" si="31"/>
        <v>0</v>
      </c>
      <c r="CE48" s="254">
        <f t="shared" si="31"/>
        <v>0</v>
      </c>
      <c r="CF48" s="254">
        <f t="shared" si="31"/>
        <v>0</v>
      </c>
      <c r="CG48" s="254">
        <f t="shared" si="31"/>
        <v>0</v>
      </c>
      <c r="CH48" s="254">
        <f t="shared" si="31"/>
        <v>0</v>
      </c>
      <c r="CI48" s="254">
        <f t="shared" si="31"/>
        <v>0</v>
      </c>
      <c r="CJ48" s="254">
        <f t="shared" si="31"/>
        <v>0</v>
      </c>
      <c r="CK48" s="254">
        <f t="shared" si="31"/>
        <v>0</v>
      </c>
    </row>
    <row r="49" spans="1:89">
      <c r="A49" s="215"/>
      <c r="R49" s="66"/>
      <c r="S49" s="66"/>
      <c r="T49" s="66"/>
      <c r="V49" s="214"/>
      <c r="W49" s="247"/>
      <c r="X49" s="57"/>
      <c r="Y49" s="57"/>
      <c r="Z49" s="14"/>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s="13" customFormat="1">
      <c r="A50" s="180" t="s">
        <v>36</v>
      </c>
      <c r="B50" s="174"/>
      <c r="C50" s="174"/>
      <c r="D50" s="174"/>
      <c r="E50" s="174"/>
      <c r="F50" s="174"/>
      <c r="G50" s="174"/>
      <c r="H50" s="174"/>
      <c r="I50" s="174"/>
      <c r="J50" s="174"/>
      <c r="K50" s="174"/>
      <c r="L50" s="174"/>
      <c r="M50" s="174"/>
      <c r="N50" s="174"/>
      <c r="O50" s="174"/>
      <c r="P50" s="174"/>
      <c r="Q50" s="174"/>
      <c r="R50" s="173"/>
      <c r="S50" s="173"/>
      <c r="T50" s="173">
        <v>18</v>
      </c>
      <c r="U50" s="174"/>
      <c r="V50" s="174"/>
      <c r="W50" s="174"/>
      <c r="X50" s="174"/>
      <c r="Y50" s="174"/>
      <c r="Z50" s="181"/>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row>
    <row r="51" spans="1:89" s="7" customFormat="1">
      <c r="A51" s="5" t="s">
        <v>46</v>
      </c>
      <c r="R51" s="68"/>
      <c r="S51" s="68"/>
      <c r="T51" s="68">
        <v>19</v>
      </c>
      <c r="V51" s="38"/>
      <c r="W51" s="33"/>
      <c r="X51" s="33"/>
      <c r="Y51" s="33"/>
      <c r="Z51" s="20"/>
      <c r="AA51" s="254"/>
    </row>
    <row r="52" spans="1:89">
      <c r="A52" s="11" t="s">
        <v>47</v>
      </c>
      <c r="R52" s="66"/>
      <c r="S52" s="66"/>
      <c r="T52" s="66">
        <v>20</v>
      </c>
      <c r="V52" s="13" t="s">
        <v>1</v>
      </c>
      <c r="W52" s="29"/>
      <c r="X52" s="254">
        <f>SUM(AA52:CK52)</f>
        <v>17917487.997588113</v>
      </c>
      <c r="Y52" s="27"/>
      <c r="Z52" s="17"/>
      <c r="AA52" s="254">
        <f t="shared" ref="AA52:CK52" si="32">IF(AA$16="",0,AA$30*AA$26)</f>
        <v>0</v>
      </c>
      <c r="AB52" s="254">
        <f t="shared" si="32"/>
        <v>0</v>
      </c>
      <c r="AC52" s="254">
        <f t="shared" si="32"/>
        <v>3442995.72</v>
      </c>
      <c r="AD52" s="254">
        <f t="shared" si="32"/>
        <v>3511855.6343999994</v>
      </c>
      <c r="AE52" s="254">
        <f t="shared" si="32"/>
        <v>3582092.7470880002</v>
      </c>
      <c r="AF52" s="254">
        <f t="shared" si="32"/>
        <v>3653734.6020297599</v>
      </c>
      <c r="AG52" s="254">
        <f t="shared" si="32"/>
        <v>3726809.2940703556</v>
      </c>
      <c r="AH52" s="254">
        <f t="shared" si="32"/>
        <v>0</v>
      </c>
      <c r="AI52" s="254">
        <f t="shared" si="32"/>
        <v>0</v>
      </c>
      <c r="AJ52" s="254">
        <f t="shared" si="32"/>
        <v>0</v>
      </c>
      <c r="AK52" s="254">
        <f t="shared" si="32"/>
        <v>0</v>
      </c>
      <c r="AL52" s="254">
        <f t="shared" si="32"/>
        <v>0</v>
      </c>
      <c r="AM52" s="254">
        <f t="shared" si="32"/>
        <v>0</v>
      </c>
      <c r="AN52" s="254">
        <f t="shared" si="32"/>
        <v>0</v>
      </c>
      <c r="AO52" s="254">
        <f t="shared" si="32"/>
        <v>0</v>
      </c>
      <c r="AP52" s="254">
        <f t="shared" si="32"/>
        <v>0</v>
      </c>
      <c r="AQ52" s="254">
        <f t="shared" si="32"/>
        <v>0</v>
      </c>
      <c r="AR52" s="254">
        <f t="shared" si="32"/>
        <v>0</v>
      </c>
      <c r="AS52" s="254">
        <f t="shared" si="32"/>
        <v>0</v>
      </c>
      <c r="AT52" s="254">
        <f t="shared" si="32"/>
        <v>0</v>
      </c>
      <c r="AU52" s="254">
        <f t="shared" si="32"/>
        <v>0</v>
      </c>
      <c r="AV52" s="254">
        <f t="shared" si="32"/>
        <v>0</v>
      </c>
      <c r="AW52" s="254">
        <f t="shared" si="32"/>
        <v>0</v>
      </c>
      <c r="AX52" s="254">
        <f t="shared" si="32"/>
        <v>0</v>
      </c>
      <c r="AY52" s="254">
        <f t="shared" si="32"/>
        <v>0</v>
      </c>
      <c r="AZ52" s="254">
        <f t="shared" si="32"/>
        <v>0</v>
      </c>
      <c r="BA52" s="254">
        <f t="shared" si="32"/>
        <v>0</v>
      </c>
      <c r="BB52" s="254">
        <f t="shared" si="32"/>
        <v>0</v>
      </c>
      <c r="BC52" s="254">
        <f t="shared" si="32"/>
        <v>0</v>
      </c>
      <c r="BD52" s="254">
        <f t="shared" si="32"/>
        <v>0</v>
      </c>
      <c r="BE52" s="254">
        <f t="shared" si="32"/>
        <v>0</v>
      </c>
      <c r="BF52" s="254">
        <f t="shared" si="32"/>
        <v>0</v>
      </c>
      <c r="BG52" s="254">
        <f t="shared" si="32"/>
        <v>0</v>
      </c>
      <c r="BH52" s="254">
        <f t="shared" si="32"/>
        <v>0</v>
      </c>
      <c r="BI52" s="254">
        <f t="shared" si="32"/>
        <v>0</v>
      </c>
      <c r="BJ52" s="254">
        <f t="shared" si="32"/>
        <v>0</v>
      </c>
      <c r="BK52" s="254">
        <f t="shared" si="32"/>
        <v>0</v>
      </c>
      <c r="BL52" s="254">
        <f t="shared" si="32"/>
        <v>0</v>
      </c>
      <c r="BM52" s="254">
        <f t="shared" si="32"/>
        <v>0</v>
      </c>
      <c r="BN52" s="254">
        <f t="shared" si="32"/>
        <v>0</v>
      </c>
      <c r="BO52" s="254">
        <f t="shared" si="32"/>
        <v>0</v>
      </c>
      <c r="BP52" s="254">
        <f t="shared" si="32"/>
        <v>0</v>
      </c>
      <c r="BQ52" s="254">
        <f t="shared" si="32"/>
        <v>0</v>
      </c>
      <c r="BR52" s="254">
        <f t="shared" si="32"/>
        <v>0</v>
      </c>
      <c r="BS52" s="254">
        <f t="shared" si="32"/>
        <v>0</v>
      </c>
      <c r="BT52" s="254">
        <f t="shared" si="32"/>
        <v>0</v>
      </c>
      <c r="BU52" s="254">
        <f t="shared" si="32"/>
        <v>0</v>
      </c>
      <c r="BV52" s="254">
        <f t="shared" si="32"/>
        <v>0</v>
      </c>
      <c r="BW52" s="254">
        <f t="shared" si="32"/>
        <v>0</v>
      </c>
      <c r="BX52" s="254">
        <f t="shared" si="32"/>
        <v>0</v>
      </c>
      <c r="BY52" s="254">
        <f t="shared" si="32"/>
        <v>0</v>
      </c>
      <c r="BZ52" s="254">
        <f t="shared" si="32"/>
        <v>0</v>
      </c>
      <c r="CA52" s="254">
        <f t="shared" si="32"/>
        <v>0</v>
      </c>
      <c r="CB52" s="254">
        <f t="shared" si="32"/>
        <v>0</v>
      </c>
      <c r="CC52" s="254">
        <f t="shared" si="32"/>
        <v>0</v>
      </c>
      <c r="CD52" s="254">
        <f t="shared" si="32"/>
        <v>0</v>
      </c>
      <c r="CE52" s="254">
        <f t="shared" si="32"/>
        <v>0</v>
      </c>
      <c r="CF52" s="254">
        <f t="shared" si="32"/>
        <v>0</v>
      </c>
      <c r="CG52" s="254">
        <f t="shared" si="32"/>
        <v>0</v>
      </c>
      <c r="CH52" s="254">
        <f t="shared" si="32"/>
        <v>0</v>
      </c>
      <c r="CI52" s="254">
        <f t="shared" si="32"/>
        <v>0</v>
      </c>
      <c r="CJ52" s="254">
        <f t="shared" si="32"/>
        <v>0</v>
      </c>
      <c r="CK52" s="254">
        <f t="shared" si="32"/>
        <v>0</v>
      </c>
    </row>
    <row r="53" spans="1:89">
      <c r="A53" s="11" t="s">
        <v>48</v>
      </c>
      <c r="R53" s="66"/>
      <c r="S53" s="66"/>
      <c r="T53" s="66">
        <v>21</v>
      </c>
      <c r="V53" s="13" t="s">
        <v>1</v>
      </c>
      <c r="W53" s="247">
        <f>COST_COMMISSION_E</f>
        <v>0.02</v>
      </c>
      <c r="X53" s="254">
        <f>SUM(AA53:CK53)</f>
        <v>-358349.75995176227</v>
      </c>
      <c r="Y53" s="27"/>
      <c r="Z53" s="17"/>
      <c r="AA53" s="254">
        <f t="shared" ref="AA53:BG53" si="33">-$W53*AA52</f>
        <v>0</v>
      </c>
      <c r="AB53" s="254">
        <f t="shared" si="33"/>
        <v>0</v>
      </c>
      <c r="AC53" s="254">
        <f t="shared" si="33"/>
        <v>-68859.914400000009</v>
      </c>
      <c r="AD53" s="254">
        <f t="shared" si="33"/>
        <v>-70237.112687999994</v>
      </c>
      <c r="AE53" s="254">
        <f t="shared" si="33"/>
        <v>-71641.854941760001</v>
      </c>
      <c r="AF53" s="254">
        <f t="shared" si="33"/>
        <v>-73074.692040595197</v>
      </c>
      <c r="AG53" s="254">
        <f t="shared" si="33"/>
        <v>-74536.185881407117</v>
      </c>
      <c r="AH53" s="254">
        <f t="shared" si="33"/>
        <v>0</v>
      </c>
      <c r="AI53" s="254">
        <f t="shared" si="33"/>
        <v>0</v>
      </c>
      <c r="AJ53" s="254">
        <f t="shared" si="33"/>
        <v>0</v>
      </c>
      <c r="AK53" s="254">
        <f t="shared" si="33"/>
        <v>0</v>
      </c>
      <c r="AL53" s="254">
        <f t="shared" si="33"/>
        <v>0</v>
      </c>
      <c r="AM53" s="254">
        <f t="shared" si="33"/>
        <v>0</v>
      </c>
      <c r="AN53" s="254">
        <f t="shared" si="33"/>
        <v>0</v>
      </c>
      <c r="AO53" s="254">
        <f t="shared" si="33"/>
        <v>0</v>
      </c>
      <c r="AP53" s="254">
        <f t="shared" si="33"/>
        <v>0</v>
      </c>
      <c r="AQ53" s="254">
        <f t="shared" si="33"/>
        <v>0</v>
      </c>
      <c r="AR53" s="254">
        <f t="shared" si="33"/>
        <v>0</v>
      </c>
      <c r="AS53" s="254">
        <f t="shared" si="33"/>
        <v>0</v>
      </c>
      <c r="AT53" s="254">
        <f t="shared" si="33"/>
        <v>0</v>
      </c>
      <c r="AU53" s="254">
        <f t="shared" si="33"/>
        <v>0</v>
      </c>
      <c r="AV53" s="254">
        <f t="shared" si="33"/>
        <v>0</v>
      </c>
      <c r="AW53" s="254">
        <f t="shared" si="33"/>
        <v>0</v>
      </c>
      <c r="AX53" s="254">
        <f t="shared" si="33"/>
        <v>0</v>
      </c>
      <c r="AY53" s="254">
        <f t="shared" si="33"/>
        <v>0</v>
      </c>
      <c r="AZ53" s="254">
        <f t="shared" si="33"/>
        <v>0</v>
      </c>
      <c r="BA53" s="254">
        <f t="shared" si="33"/>
        <v>0</v>
      </c>
      <c r="BB53" s="254">
        <f t="shared" si="33"/>
        <v>0</v>
      </c>
      <c r="BC53" s="254">
        <f t="shared" si="33"/>
        <v>0</v>
      </c>
      <c r="BD53" s="254">
        <f t="shared" si="33"/>
        <v>0</v>
      </c>
      <c r="BE53" s="254">
        <f t="shared" si="33"/>
        <v>0</v>
      </c>
      <c r="BF53" s="254">
        <f t="shared" si="33"/>
        <v>0</v>
      </c>
      <c r="BG53" s="254">
        <f t="shared" si="33"/>
        <v>0</v>
      </c>
      <c r="BH53" s="254">
        <f t="shared" ref="BH53:CK53" si="34">-$W53*BH52</f>
        <v>0</v>
      </c>
      <c r="BI53" s="254">
        <f t="shared" si="34"/>
        <v>0</v>
      </c>
      <c r="BJ53" s="254">
        <f t="shared" si="34"/>
        <v>0</v>
      </c>
      <c r="BK53" s="254">
        <f t="shared" si="34"/>
        <v>0</v>
      </c>
      <c r="BL53" s="254">
        <f t="shared" si="34"/>
        <v>0</v>
      </c>
      <c r="BM53" s="254">
        <f t="shared" si="34"/>
        <v>0</v>
      </c>
      <c r="BN53" s="254">
        <f t="shared" si="34"/>
        <v>0</v>
      </c>
      <c r="BO53" s="254">
        <f t="shared" si="34"/>
        <v>0</v>
      </c>
      <c r="BP53" s="254">
        <f t="shared" si="34"/>
        <v>0</v>
      </c>
      <c r="BQ53" s="254">
        <f t="shared" si="34"/>
        <v>0</v>
      </c>
      <c r="BR53" s="254">
        <f t="shared" si="34"/>
        <v>0</v>
      </c>
      <c r="BS53" s="254">
        <f t="shared" si="34"/>
        <v>0</v>
      </c>
      <c r="BT53" s="254">
        <f t="shared" si="34"/>
        <v>0</v>
      </c>
      <c r="BU53" s="254">
        <f t="shared" si="34"/>
        <v>0</v>
      </c>
      <c r="BV53" s="254">
        <f t="shared" si="34"/>
        <v>0</v>
      </c>
      <c r="BW53" s="254">
        <f t="shared" si="34"/>
        <v>0</v>
      </c>
      <c r="BX53" s="254">
        <f t="shared" si="34"/>
        <v>0</v>
      </c>
      <c r="BY53" s="254">
        <f t="shared" si="34"/>
        <v>0</v>
      </c>
      <c r="BZ53" s="254">
        <f t="shared" si="34"/>
        <v>0</v>
      </c>
      <c r="CA53" s="254">
        <f t="shared" si="34"/>
        <v>0</v>
      </c>
      <c r="CB53" s="254">
        <f t="shared" si="34"/>
        <v>0</v>
      </c>
      <c r="CC53" s="254">
        <f t="shared" si="34"/>
        <v>0</v>
      </c>
      <c r="CD53" s="254">
        <f t="shared" si="34"/>
        <v>0</v>
      </c>
      <c r="CE53" s="254">
        <f t="shared" si="34"/>
        <v>0</v>
      </c>
      <c r="CF53" s="254">
        <f t="shared" si="34"/>
        <v>0</v>
      </c>
      <c r="CG53" s="254">
        <f t="shared" si="34"/>
        <v>0</v>
      </c>
      <c r="CH53" s="254">
        <f t="shared" si="34"/>
        <v>0</v>
      </c>
      <c r="CI53" s="254">
        <f t="shared" si="34"/>
        <v>0</v>
      </c>
      <c r="CJ53" s="254">
        <f t="shared" si="34"/>
        <v>0</v>
      </c>
      <c r="CK53" s="254">
        <f t="shared" si="34"/>
        <v>0</v>
      </c>
    </row>
    <row r="54" spans="1:89">
      <c r="A54" s="11" t="s">
        <v>49</v>
      </c>
      <c r="R54" s="66"/>
      <c r="S54" s="66"/>
      <c r="T54" s="66">
        <v>21</v>
      </c>
      <c r="V54" s="13" t="s">
        <v>1</v>
      </c>
      <c r="W54" s="247">
        <f>COST_TRANSACTION_E</f>
        <v>0.02</v>
      </c>
      <c r="X54" s="254">
        <f>SUM(AA54:CK54)</f>
        <v>-358349.75995176227</v>
      </c>
      <c r="Y54" s="27"/>
      <c r="Z54" s="17"/>
      <c r="AA54" s="254">
        <f t="shared" ref="AA54:BG54" si="35">-$W54*AA52</f>
        <v>0</v>
      </c>
      <c r="AB54" s="254">
        <f t="shared" si="35"/>
        <v>0</v>
      </c>
      <c r="AC54" s="254">
        <f t="shared" si="35"/>
        <v>-68859.914400000009</v>
      </c>
      <c r="AD54" s="254">
        <f t="shared" si="35"/>
        <v>-70237.112687999994</v>
      </c>
      <c r="AE54" s="254">
        <f t="shared" si="35"/>
        <v>-71641.854941760001</v>
      </c>
      <c r="AF54" s="254">
        <f t="shared" si="35"/>
        <v>-73074.692040595197</v>
      </c>
      <c r="AG54" s="254">
        <f t="shared" si="35"/>
        <v>-74536.185881407117</v>
      </c>
      <c r="AH54" s="254">
        <f t="shared" si="35"/>
        <v>0</v>
      </c>
      <c r="AI54" s="254">
        <f t="shared" si="35"/>
        <v>0</v>
      </c>
      <c r="AJ54" s="254">
        <f t="shared" si="35"/>
        <v>0</v>
      </c>
      <c r="AK54" s="254">
        <f t="shared" si="35"/>
        <v>0</v>
      </c>
      <c r="AL54" s="254">
        <f t="shared" si="35"/>
        <v>0</v>
      </c>
      <c r="AM54" s="254">
        <f t="shared" si="35"/>
        <v>0</v>
      </c>
      <c r="AN54" s="254">
        <f t="shared" si="35"/>
        <v>0</v>
      </c>
      <c r="AO54" s="254">
        <f t="shared" si="35"/>
        <v>0</v>
      </c>
      <c r="AP54" s="254">
        <f t="shared" si="35"/>
        <v>0</v>
      </c>
      <c r="AQ54" s="254">
        <f t="shared" si="35"/>
        <v>0</v>
      </c>
      <c r="AR54" s="254">
        <f t="shared" si="35"/>
        <v>0</v>
      </c>
      <c r="AS54" s="254">
        <f t="shared" si="35"/>
        <v>0</v>
      </c>
      <c r="AT54" s="254">
        <f t="shared" si="35"/>
        <v>0</v>
      </c>
      <c r="AU54" s="254">
        <f t="shared" si="35"/>
        <v>0</v>
      </c>
      <c r="AV54" s="254">
        <f t="shared" si="35"/>
        <v>0</v>
      </c>
      <c r="AW54" s="254">
        <f t="shared" si="35"/>
        <v>0</v>
      </c>
      <c r="AX54" s="254">
        <f t="shared" si="35"/>
        <v>0</v>
      </c>
      <c r="AY54" s="254">
        <f t="shared" si="35"/>
        <v>0</v>
      </c>
      <c r="AZ54" s="254">
        <f t="shared" si="35"/>
        <v>0</v>
      </c>
      <c r="BA54" s="254">
        <f t="shared" si="35"/>
        <v>0</v>
      </c>
      <c r="BB54" s="254">
        <f t="shared" si="35"/>
        <v>0</v>
      </c>
      <c r="BC54" s="254">
        <f t="shared" si="35"/>
        <v>0</v>
      </c>
      <c r="BD54" s="254">
        <f t="shared" si="35"/>
        <v>0</v>
      </c>
      <c r="BE54" s="254">
        <f t="shared" si="35"/>
        <v>0</v>
      </c>
      <c r="BF54" s="254">
        <f t="shared" si="35"/>
        <v>0</v>
      </c>
      <c r="BG54" s="254">
        <f t="shared" si="35"/>
        <v>0</v>
      </c>
      <c r="BH54" s="254">
        <f t="shared" ref="BH54:CK54" si="36">-$W54*BH52</f>
        <v>0</v>
      </c>
      <c r="BI54" s="254">
        <f t="shared" si="36"/>
        <v>0</v>
      </c>
      <c r="BJ54" s="254">
        <f t="shared" si="36"/>
        <v>0</v>
      </c>
      <c r="BK54" s="254">
        <f t="shared" si="36"/>
        <v>0</v>
      </c>
      <c r="BL54" s="254">
        <f t="shared" si="36"/>
        <v>0</v>
      </c>
      <c r="BM54" s="254">
        <f t="shared" si="36"/>
        <v>0</v>
      </c>
      <c r="BN54" s="254">
        <f t="shared" si="36"/>
        <v>0</v>
      </c>
      <c r="BO54" s="254">
        <f t="shared" si="36"/>
        <v>0</v>
      </c>
      <c r="BP54" s="254">
        <f t="shared" si="36"/>
        <v>0</v>
      </c>
      <c r="BQ54" s="254">
        <f t="shared" si="36"/>
        <v>0</v>
      </c>
      <c r="BR54" s="254">
        <f t="shared" si="36"/>
        <v>0</v>
      </c>
      <c r="BS54" s="254">
        <f t="shared" si="36"/>
        <v>0</v>
      </c>
      <c r="BT54" s="254">
        <f t="shared" si="36"/>
        <v>0</v>
      </c>
      <c r="BU54" s="254">
        <f t="shared" si="36"/>
        <v>0</v>
      </c>
      <c r="BV54" s="254">
        <f t="shared" si="36"/>
        <v>0</v>
      </c>
      <c r="BW54" s="254">
        <f t="shared" si="36"/>
        <v>0</v>
      </c>
      <c r="BX54" s="254">
        <f t="shared" si="36"/>
        <v>0</v>
      </c>
      <c r="BY54" s="254">
        <f t="shared" si="36"/>
        <v>0</v>
      </c>
      <c r="BZ54" s="254">
        <f t="shared" si="36"/>
        <v>0</v>
      </c>
      <c r="CA54" s="254">
        <f t="shared" si="36"/>
        <v>0</v>
      </c>
      <c r="CB54" s="254">
        <f t="shared" si="36"/>
        <v>0</v>
      </c>
      <c r="CC54" s="254">
        <f t="shared" si="36"/>
        <v>0</v>
      </c>
      <c r="CD54" s="254">
        <f t="shared" si="36"/>
        <v>0</v>
      </c>
      <c r="CE54" s="254">
        <f t="shared" si="36"/>
        <v>0</v>
      </c>
      <c r="CF54" s="254">
        <f t="shared" si="36"/>
        <v>0</v>
      </c>
      <c r="CG54" s="254">
        <f t="shared" si="36"/>
        <v>0</v>
      </c>
      <c r="CH54" s="254">
        <f t="shared" si="36"/>
        <v>0</v>
      </c>
      <c r="CI54" s="254">
        <f t="shared" si="36"/>
        <v>0</v>
      </c>
      <c r="CJ54" s="254">
        <f t="shared" si="36"/>
        <v>0</v>
      </c>
      <c r="CK54" s="254">
        <f t="shared" si="36"/>
        <v>0</v>
      </c>
    </row>
    <row r="55" spans="1:89">
      <c r="A55" s="90" t="s">
        <v>221</v>
      </c>
      <c r="Q55" s="7"/>
      <c r="R55" s="68"/>
      <c r="S55" s="68"/>
      <c r="T55" s="88">
        <v>33</v>
      </c>
      <c r="U55" s="32">
        <f>$T$106</f>
        <v>0</v>
      </c>
      <c r="V55" s="38" t="s">
        <v>1</v>
      </c>
      <c r="W55" s="274">
        <f>IF(EST_ENDOWMENT_E="NO",0,-COST_ENDOWMENT_E)</f>
        <v>-1171280.6803162207</v>
      </c>
      <c r="X55" s="254">
        <f>SUM(AA55:CK55)</f>
        <v>-1060662.2136793751</v>
      </c>
      <c r="Y55" s="27"/>
      <c r="Z55" s="17"/>
      <c r="AA55" s="275">
        <f t="shared" ref="AA55:BF55" si="37">-AA52*ENDOWMENT_E</f>
        <v>0</v>
      </c>
      <c r="AB55" s="275">
        <f t="shared" si="37"/>
        <v>0</v>
      </c>
      <c r="AC55" s="275">
        <f t="shared" si="37"/>
        <v>-203815.14766776416</v>
      </c>
      <c r="AD55" s="275">
        <f t="shared" si="37"/>
        <v>-207891.45062111938</v>
      </c>
      <c r="AE55" s="275">
        <f t="shared" si="37"/>
        <v>-212049.27963354182</v>
      </c>
      <c r="AF55" s="275">
        <f t="shared" si="37"/>
        <v>-216290.26522621265</v>
      </c>
      <c r="AG55" s="275">
        <f t="shared" si="37"/>
        <v>-220616.07053073694</v>
      </c>
      <c r="AH55" s="275">
        <f t="shared" si="37"/>
        <v>0</v>
      </c>
      <c r="AI55" s="275">
        <f t="shared" si="37"/>
        <v>0</v>
      </c>
      <c r="AJ55" s="275">
        <f t="shared" si="37"/>
        <v>0</v>
      </c>
      <c r="AK55" s="275">
        <f t="shared" si="37"/>
        <v>0</v>
      </c>
      <c r="AL55" s="275">
        <f t="shared" si="37"/>
        <v>0</v>
      </c>
      <c r="AM55" s="275">
        <f t="shared" si="37"/>
        <v>0</v>
      </c>
      <c r="AN55" s="275">
        <f t="shared" si="37"/>
        <v>0</v>
      </c>
      <c r="AO55" s="275">
        <f t="shared" si="37"/>
        <v>0</v>
      </c>
      <c r="AP55" s="275">
        <f t="shared" si="37"/>
        <v>0</v>
      </c>
      <c r="AQ55" s="275">
        <f t="shared" si="37"/>
        <v>0</v>
      </c>
      <c r="AR55" s="275">
        <f t="shared" si="37"/>
        <v>0</v>
      </c>
      <c r="AS55" s="275">
        <f t="shared" si="37"/>
        <v>0</v>
      </c>
      <c r="AT55" s="275">
        <f t="shared" si="37"/>
        <v>0</v>
      </c>
      <c r="AU55" s="275">
        <f t="shared" si="37"/>
        <v>0</v>
      </c>
      <c r="AV55" s="275">
        <f t="shared" si="37"/>
        <v>0</v>
      </c>
      <c r="AW55" s="275">
        <f t="shared" si="37"/>
        <v>0</v>
      </c>
      <c r="AX55" s="275">
        <f t="shared" si="37"/>
        <v>0</v>
      </c>
      <c r="AY55" s="275">
        <f t="shared" si="37"/>
        <v>0</v>
      </c>
      <c r="AZ55" s="275">
        <f t="shared" si="37"/>
        <v>0</v>
      </c>
      <c r="BA55" s="275">
        <f t="shared" si="37"/>
        <v>0</v>
      </c>
      <c r="BB55" s="275">
        <f t="shared" si="37"/>
        <v>0</v>
      </c>
      <c r="BC55" s="275">
        <f t="shared" si="37"/>
        <v>0</v>
      </c>
      <c r="BD55" s="275">
        <f t="shared" si="37"/>
        <v>0</v>
      </c>
      <c r="BE55" s="275">
        <f t="shared" si="37"/>
        <v>0</v>
      </c>
      <c r="BF55" s="275">
        <f t="shared" si="37"/>
        <v>0</v>
      </c>
      <c r="BG55" s="275">
        <f t="shared" ref="BG55:CK55" si="38">-BG52*ENDOWMENT_E</f>
        <v>0</v>
      </c>
      <c r="BH55" s="275">
        <f t="shared" si="38"/>
        <v>0</v>
      </c>
      <c r="BI55" s="275">
        <f t="shared" si="38"/>
        <v>0</v>
      </c>
      <c r="BJ55" s="275">
        <f t="shared" si="38"/>
        <v>0</v>
      </c>
      <c r="BK55" s="275">
        <f t="shared" si="38"/>
        <v>0</v>
      </c>
      <c r="BL55" s="275">
        <f t="shared" si="38"/>
        <v>0</v>
      </c>
      <c r="BM55" s="275">
        <f t="shared" si="38"/>
        <v>0</v>
      </c>
      <c r="BN55" s="275">
        <f t="shared" si="38"/>
        <v>0</v>
      </c>
      <c r="BO55" s="275">
        <f t="shared" si="38"/>
        <v>0</v>
      </c>
      <c r="BP55" s="275">
        <f t="shared" si="38"/>
        <v>0</v>
      </c>
      <c r="BQ55" s="275">
        <f t="shared" si="38"/>
        <v>0</v>
      </c>
      <c r="BR55" s="275">
        <f t="shared" si="38"/>
        <v>0</v>
      </c>
      <c r="BS55" s="275">
        <f t="shared" si="38"/>
        <v>0</v>
      </c>
      <c r="BT55" s="275">
        <f t="shared" si="38"/>
        <v>0</v>
      </c>
      <c r="BU55" s="275">
        <f t="shared" si="38"/>
        <v>0</v>
      </c>
      <c r="BV55" s="275">
        <f t="shared" si="38"/>
        <v>0</v>
      </c>
      <c r="BW55" s="275">
        <f t="shared" si="38"/>
        <v>0</v>
      </c>
      <c r="BX55" s="275">
        <f t="shared" si="38"/>
        <v>0</v>
      </c>
      <c r="BY55" s="275">
        <f t="shared" si="38"/>
        <v>0</v>
      </c>
      <c r="BZ55" s="275">
        <f t="shared" si="38"/>
        <v>0</v>
      </c>
      <c r="CA55" s="275">
        <f t="shared" si="38"/>
        <v>0</v>
      </c>
      <c r="CB55" s="275">
        <f t="shared" si="38"/>
        <v>0</v>
      </c>
      <c r="CC55" s="275">
        <f t="shared" si="38"/>
        <v>0</v>
      </c>
      <c r="CD55" s="275">
        <f t="shared" si="38"/>
        <v>0</v>
      </c>
      <c r="CE55" s="275">
        <f t="shared" si="38"/>
        <v>0</v>
      </c>
      <c r="CF55" s="275">
        <f t="shared" si="38"/>
        <v>0</v>
      </c>
      <c r="CG55" s="275">
        <f t="shared" si="38"/>
        <v>0</v>
      </c>
      <c r="CH55" s="275">
        <f t="shared" si="38"/>
        <v>0</v>
      </c>
      <c r="CI55" s="275">
        <f t="shared" si="38"/>
        <v>0</v>
      </c>
      <c r="CJ55" s="275">
        <f t="shared" si="38"/>
        <v>0</v>
      </c>
      <c r="CK55" s="275">
        <f t="shared" si="38"/>
        <v>0</v>
      </c>
    </row>
    <row r="56" spans="1:89" ht="5.25" customHeight="1">
      <c r="Q56" s="7"/>
      <c r="R56" s="68"/>
      <c r="S56" s="68"/>
      <c r="T56" s="68">
        <v>22</v>
      </c>
      <c r="V56" s="38"/>
      <c r="W56" s="247"/>
      <c r="X56" s="254"/>
      <c r="Z56" s="1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row>
    <row r="57" spans="1:89">
      <c r="A57" s="11" t="s">
        <v>50</v>
      </c>
      <c r="Q57" s="7"/>
      <c r="R57" s="68"/>
      <c r="S57" s="68"/>
      <c r="T57" s="68">
        <v>23</v>
      </c>
      <c r="U57" s="26"/>
      <c r="V57" s="38" t="s">
        <v>1</v>
      </c>
      <c r="W57" s="84"/>
      <c r="X57" s="254">
        <f>SUM(AA57:CK57)</f>
        <v>27071.416912319997</v>
      </c>
      <c r="Y57" s="27"/>
      <c r="Z57" s="17"/>
      <c r="AA57" s="254">
        <f t="shared" ref="AA57:BF57" si="39">IF(OR(AA$16="",AA$16=0),0,
REVENUE_OTHER_E*AA$32)</f>
        <v>0</v>
      </c>
      <c r="AB57" s="254">
        <f t="shared" si="39"/>
        <v>0</v>
      </c>
      <c r="AC57" s="254">
        <f t="shared" si="39"/>
        <v>5202</v>
      </c>
      <c r="AD57" s="254">
        <f t="shared" si="39"/>
        <v>5306.04</v>
      </c>
      <c r="AE57" s="254">
        <f t="shared" si="39"/>
        <v>5412.1607999999997</v>
      </c>
      <c r="AF57" s="254">
        <f t="shared" si="39"/>
        <v>5520.4040160000004</v>
      </c>
      <c r="AG57" s="254">
        <f t="shared" si="39"/>
        <v>5630.8120963199999</v>
      </c>
      <c r="AH57" s="254">
        <f t="shared" si="39"/>
        <v>0</v>
      </c>
      <c r="AI57" s="254">
        <f t="shared" si="39"/>
        <v>0</v>
      </c>
      <c r="AJ57" s="254">
        <f t="shared" si="39"/>
        <v>0</v>
      </c>
      <c r="AK57" s="254">
        <f t="shared" si="39"/>
        <v>0</v>
      </c>
      <c r="AL57" s="254">
        <f t="shared" si="39"/>
        <v>0</v>
      </c>
      <c r="AM57" s="254">
        <f t="shared" si="39"/>
        <v>0</v>
      </c>
      <c r="AN57" s="254">
        <f t="shared" si="39"/>
        <v>0</v>
      </c>
      <c r="AO57" s="254">
        <f t="shared" si="39"/>
        <v>0</v>
      </c>
      <c r="AP57" s="254">
        <f t="shared" si="39"/>
        <v>0</v>
      </c>
      <c r="AQ57" s="254">
        <f t="shared" si="39"/>
        <v>0</v>
      </c>
      <c r="AR57" s="254">
        <f t="shared" si="39"/>
        <v>0</v>
      </c>
      <c r="AS57" s="254">
        <f t="shared" si="39"/>
        <v>0</v>
      </c>
      <c r="AT57" s="254">
        <f t="shared" si="39"/>
        <v>0</v>
      </c>
      <c r="AU57" s="254">
        <f t="shared" si="39"/>
        <v>0</v>
      </c>
      <c r="AV57" s="254">
        <f t="shared" si="39"/>
        <v>0</v>
      </c>
      <c r="AW57" s="254">
        <f t="shared" si="39"/>
        <v>0</v>
      </c>
      <c r="AX57" s="254">
        <f t="shared" si="39"/>
        <v>0</v>
      </c>
      <c r="AY57" s="254">
        <f t="shared" si="39"/>
        <v>0</v>
      </c>
      <c r="AZ57" s="254">
        <f t="shared" si="39"/>
        <v>0</v>
      </c>
      <c r="BA57" s="254">
        <f t="shared" si="39"/>
        <v>0</v>
      </c>
      <c r="BB57" s="254">
        <f t="shared" si="39"/>
        <v>0</v>
      </c>
      <c r="BC57" s="254">
        <f t="shared" si="39"/>
        <v>0</v>
      </c>
      <c r="BD57" s="254">
        <f t="shared" si="39"/>
        <v>0</v>
      </c>
      <c r="BE57" s="254">
        <f t="shared" si="39"/>
        <v>0</v>
      </c>
      <c r="BF57" s="254">
        <f t="shared" si="39"/>
        <v>0</v>
      </c>
      <c r="BG57" s="254">
        <f t="shared" ref="BG57:CK57" si="40">IF(OR(BG$16="",BG$16=0),0,
REVENUE_OTHER_E*BG$32)</f>
        <v>0</v>
      </c>
      <c r="BH57" s="254">
        <f t="shared" si="40"/>
        <v>0</v>
      </c>
      <c r="BI57" s="254">
        <f t="shared" si="40"/>
        <v>0</v>
      </c>
      <c r="BJ57" s="254">
        <f t="shared" si="40"/>
        <v>0</v>
      </c>
      <c r="BK57" s="254">
        <f t="shared" si="40"/>
        <v>0</v>
      </c>
      <c r="BL57" s="254">
        <f t="shared" si="40"/>
        <v>0</v>
      </c>
      <c r="BM57" s="254">
        <f t="shared" si="40"/>
        <v>0</v>
      </c>
      <c r="BN57" s="254">
        <f t="shared" si="40"/>
        <v>0</v>
      </c>
      <c r="BO57" s="254">
        <f t="shared" si="40"/>
        <v>0</v>
      </c>
      <c r="BP57" s="254">
        <f t="shared" si="40"/>
        <v>0</v>
      </c>
      <c r="BQ57" s="254">
        <f t="shared" si="40"/>
        <v>0</v>
      </c>
      <c r="BR57" s="254">
        <f t="shared" si="40"/>
        <v>0</v>
      </c>
      <c r="BS57" s="254">
        <f t="shared" si="40"/>
        <v>0</v>
      </c>
      <c r="BT57" s="254">
        <f t="shared" si="40"/>
        <v>0</v>
      </c>
      <c r="BU57" s="254">
        <f t="shared" si="40"/>
        <v>0</v>
      </c>
      <c r="BV57" s="254">
        <f t="shared" si="40"/>
        <v>0</v>
      </c>
      <c r="BW57" s="254">
        <f t="shared" si="40"/>
        <v>0</v>
      </c>
      <c r="BX57" s="254">
        <f t="shared" si="40"/>
        <v>0</v>
      </c>
      <c r="BY57" s="254">
        <f t="shared" si="40"/>
        <v>0</v>
      </c>
      <c r="BZ57" s="254">
        <f t="shared" si="40"/>
        <v>0</v>
      </c>
      <c r="CA57" s="254">
        <f t="shared" si="40"/>
        <v>0</v>
      </c>
      <c r="CB57" s="254">
        <f t="shared" si="40"/>
        <v>0</v>
      </c>
      <c r="CC57" s="254">
        <f t="shared" si="40"/>
        <v>0</v>
      </c>
      <c r="CD57" s="254">
        <f t="shared" si="40"/>
        <v>0</v>
      </c>
      <c r="CE57" s="254">
        <f t="shared" si="40"/>
        <v>0</v>
      </c>
      <c r="CF57" s="254">
        <f t="shared" si="40"/>
        <v>0</v>
      </c>
      <c r="CG57" s="254">
        <f t="shared" si="40"/>
        <v>0</v>
      </c>
      <c r="CH57" s="254">
        <f t="shared" si="40"/>
        <v>0</v>
      </c>
      <c r="CI57" s="254">
        <f t="shared" si="40"/>
        <v>0</v>
      </c>
      <c r="CJ57" s="254">
        <f t="shared" si="40"/>
        <v>0</v>
      </c>
      <c r="CK57" s="254">
        <f t="shared" si="40"/>
        <v>0</v>
      </c>
    </row>
    <row r="58" spans="1:89" ht="5.25" customHeight="1">
      <c r="Q58" s="7"/>
      <c r="R58" s="68"/>
      <c r="S58" s="68"/>
      <c r="T58" s="68">
        <v>24</v>
      </c>
      <c r="V58" s="38"/>
      <c r="W58" s="33"/>
      <c r="X58" s="255"/>
      <c r="Z58" s="1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row>
    <row r="59" spans="1:89">
      <c r="A59" s="12" t="s">
        <v>51</v>
      </c>
      <c r="Q59" s="7"/>
      <c r="R59" s="68"/>
      <c r="S59" s="68"/>
      <c r="T59" s="88">
        <v>25</v>
      </c>
      <c r="V59" s="108" t="s">
        <v>1</v>
      </c>
      <c r="W59" s="33"/>
      <c r="X59" s="255">
        <f>SUM(AA59:CK59)</f>
        <v>16167197.680917537</v>
      </c>
      <c r="Y59" s="36"/>
      <c r="Z59" s="16"/>
      <c r="AA59" s="255">
        <f t="shared" ref="AA59:BG59" si="41">SUM(AA52:AA57)</f>
        <v>0</v>
      </c>
      <c r="AB59" s="255">
        <f t="shared" si="41"/>
        <v>0</v>
      </c>
      <c r="AC59" s="255">
        <f t="shared" si="41"/>
        <v>3106662.7435322357</v>
      </c>
      <c r="AD59" s="255">
        <f t="shared" si="41"/>
        <v>3168795.9984028805</v>
      </c>
      <c r="AE59" s="255">
        <f t="shared" si="41"/>
        <v>3232171.9183709384</v>
      </c>
      <c r="AF59" s="255">
        <f t="shared" si="41"/>
        <v>3296815.3567383569</v>
      </c>
      <c r="AG59" s="255">
        <f t="shared" si="41"/>
        <v>3362751.6638731249</v>
      </c>
      <c r="AH59" s="255">
        <f t="shared" si="41"/>
        <v>0</v>
      </c>
      <c r="AI59" s="255">
        <f t="shared" si="41"/>
        <v>0</v>
      </c>
      <c r="AJ59" s="255">
        <f t="shared" si="41"/>
        <v>0</v>
      </c>
      <c r="AK59" s="255">
        <f t="shared" si="41"/>
        <v>0</v>
      </c>
      <c r="AL59" s="255">
        <f t="shared" si="41"/>
        <v>0</v>
      </c>
      <c r="AM59" s="255">
        <f t="shared" si="41"/>
        <v>0</v>
      </c>
      <c r="AN59" s="255">
        <f t="shared" si="41"/>
        <v>0</v>
      </c>
      <c r="AO59" s="255">
        <f t="shared" si="41"/>
        <v>0</v>
      </c>
      <c r="AP59" s="255">
        <f t="shared" si="41"/>
        <v>0</v>
      </c>
      <c r="AQ59" s="255">
        <f t="shared" si="41"/>
        <v>0</v>
      </c>
      <c r="AR59" s="255">
        <f t="shared" si="41"/>
        <v>0</v>
      </c>
      <c r="AS59" s="255">
        <f t="shared" si="41"/>
        <v>0</v>
      </c>
      <c r="AT59" s="255">
        <f t="shared" si="41"/>
        <v>0</v>
      </c>
      <c r="AU59" s="255">
        <f t="shared" si="41"/>
        <v>0</v>
      </c>
      <c r="AV59" s="255">
        <f t="shared" si="41"/>
        <v>0</v>
      </c>
      <c r="AW59" s="255">
        <f t="shared" si="41"/>
        <v>0</v>
      </c>
      <c r="AX59" s="255">
        <f t="shared" si="41"/>
        <v>0</v>
      </c>
      <c r="AY59" s="255">
        <f t="shared" si="41"/>
        <v>0</v>
      </c>
      <c r="AZ59" s="255">
        <f t="shared" si="41"/>
        <v>0</v>
      </c>
      <c r="BA59" s="255">
        <f t="shared" si="41"/>
        <v>0</v>
      </c>
      <c r="BB59" s="255">
        <f t="shared" si="41"/>
        <v>0</v>
      </c>
      <c r="BC59" s="255">
        <f t="shared" si="41"/>
        <v>0</v>
      </c>
      <c r="BD59" s="255">
        <f t="shared" si="41"/>
        <v>0</v>
      </c>
      <c r="BE59" s="255">
        <f t="shared" si="41"/>
        <v>0</v>
      </c>
      <c r="BF59" s="255">
        <f t="shared" si="41"/>
        <v>0</v>
      </c>
      <c r="BG59" s="255">
        <f t="shared" si="41"/>
        <v>0</v>
      </c>
      <c r="BH59" s="255">
        <f t="shared" ref="BH59:CK59" si="42">SUM(BH52:BH57)</f>
        <v>0</v>
      </c>
      <c r="BI59" s="255">
        <f t="shared" si="42"/>
        <v>0</v>
      </c>
      <c r="BJ59" s="255">
        <f t="shared" si="42"/>
        <v>0</v>
      </c>
      <c r="BK59" s="255">
        <f t="shared" si="42"/>
        <v>0</v>
      </c>
      <c r="BL59" s="255">
        <f t="shared" si="42"/>
        <v>0</v>
      </c>
      <c r="BM59" s="255">
        <f t="shared" si="42"/>
        <v>0</v>
      </c>
      <c r="BN59" s="255">
        <f t="shared" si="42"/>
        <v>0</v>
      </c>
      <c r="BO59" s="255">
        <f t="shared" si="42"/>
        <v>0</v>
      </c>
      <c r="BP59" s="255">
        <f t="shared" si="42"/>
        <v>0</v>
      </c>
      <c r="BQ59" s="255">
        <f t="shared" si="42"/>
        <v>0</v>
      </c>
      <c r="BR59" s="255">
        <f t="shared" si="42"/>
        <v>0</v>
      </c>
      <c r="BS59" s="255">
        <f t="shared" si="42"/>
        <v>0</v>
      </c>
      <c r="BT59" s="255">
        <f t="shared" si="42"/>
        <v>0</v>
      </c>
      <c r="BU59" s="255">
        <f t="shared" si="42"/>
        <v>0</v>
      </c>
      <c r="BV59" s="255">
        <f t="shared" si="42"/>
        <v>0</v>
      </c>
      <c r="BW59" s="255">
        <f t="shared" si="42"/>
        <v>0</v>
      </c>
      <c r="BX59" s="255">
        <f t="shared" si="42"/>
        <v>0</v>
      </c>
      <c r="BY59" s="255">
        <f t="shared" si="42"/>
        <v>0</v>
      </c>
      <c r="BZ59" s="255">
        <f t="shared" si="42"/>
        <v>0</v>
      </c>
      <c r="CA59" s="255">
        <f t="shared" si="42"/>
        <v>0</v>
      </c>
      <c r="CB59" s="255">
        <f t="shared" si="42"/>
        <v>0</v>
      </c>
      <c r="CC59" s="255">
        <f t="shared" si="42"/>
        <v>0</v>
      </c>
      <c r="CD59" s="255">
        <f t="shared" si="42"/>
        <v>0</v>
      </c>
      <c r="CE59" s="255">
        <f t="shared" si="42"/>
        <v>0</v>
      </c>
      <c r="CF59" s="255">
        <f t="shared" si="42"/>
        <v>0</v>
      </c>
      <c r="CG59" s="255">
        <f t="shared" si="42"/>
        <v>0</v>
      </c>
      <c r="CH59" s="255">
        <f t="shared" si="42"/>
        <v>0</v>
      </c>
      <c r="CI59" s="255">
        <f t="shared" si="42"/>
        <v>0</v>
      </c>
      <c r="CJ59" s="255">
        <f t="shared" si="42"/>
        <v>0</v>
      </c>
      <c r="CK59" s="255">
        <f t="shared" si="42"/>
        <v>0</v>
      </c>
    </row>
    <row r="60" spans="1:89" ht="5.25" customHeight="1">
      <c r="Q60" s="7"/>
      <c r="R60" s="68"/>
      <c r="S60" s="68"/>
      <c r="T60" s="88">
        <v>26</v>
      </c>
      <c r="V60" s="38"/>
      <c r="W60" s="33"/>
      <c r="X60" s="256"/>
      <c r="Z60" s="14"/>
    </row>
    <row r="61" spans="1:89">
      <c r="A61" s="5" t="s">
        <v>68</v>
      </c>
      <c r="Q61" s="7"/>
      <c r="R61" s="68"/>
      <c r="S61" s="68"/>
      <c r="T61" s="88">
        <v>27</v>
      </c>
      <c r="V61" s="38"/>
      <c r="W61" s="33"/>
      <c r="X61" s="60"/>
      <c r="Z61" s="14"/>
    </row>
    <row r="62" spans="1:89">
      <c r="A62" s="24" t="s">
        <v>52</v>
      </c>
      <c r="Q62" s="7"/>
      <c r="R62" s="68"/>
      <c r="S62" s="68"/>
      <c r="T62" s="88">
        <v>28</v>
      </c>
      <c r="V62" s="38"/>
      <c r="W62" s="33"/>
      <c r="X62" s="60"/>
      <c r="Z62" s="14"/>
    </row>
    <row r="63" spans="1:89">
      <c r="A63" s="25" t="s">
        <v>197</v>
      </c>
      <c r="Q63" s="7"/>
      <c r="R63" s="68"/>
      <c r="S63" s="68"/>
      <c r="T63" s="88">
        <v>29</v>
      </c>
      <c r="V63" s="38" t="s">
        <v>1</v>
      </c>
      <c r="W63" s="349">
        <f>-COST_ACQUISITION_E</f>
        <v>-139701.31020000001</v>
      </c>
      <c r="X63" s="254">
        <f>SUM(AA63:CK63)</f>
        <v>-139701.31020000001</v>
      </c>
      <c r="Y63" s="27"/>
      <c r="Z63" s="17"/>
      <c r="AA63" s="254">
        <f t="shared" ref="AA63:BF63" si="43">IF(AA$16=0,-COST_ACQUISITION_E,0)</f>
        <v>0</v>
      </c>
      <c r="AB63" s="254">
        <f t="shared" si="43"/>
        <v>-139701.31020000001</v>
      </c>
      <c r="AC63" s="254">
        <f t="shared" si="43"/>
        <v>0</v>
      </c>
      <c r="AD63" s="254">
        <f t="shared" si="43"/>
        <v>0</v>
      </c>
      <c r="AE63" s="254">
        <f t="shared" si="43"/>
        <v>0</v>
      </c>
      <c r="AF63" s="254">
        <f t="shared" si="43"/>
        <v>0</v>
      </c>
      <c r="AG63" s="254">
        <f t="shared" si="43"/>
        <v>0</v>
      </c>
      <c r="AH63" s="254">
        <f t="shared" si="43"/>
        <v>0</v>
      </c>
      <c r="AI63" s="254">
        <f t="shared" si="43"/>
        <v>0</v>
      </c>
      <c r="AJ63" s="254">
        <f t="shared" si="43"/>
        <v>0</v>
      </c>
      <c r="AK63" s="254">
        <f t="shared" si="43"/>
        <v>0</v>
      </c>
      <c r="AL63" s="254">
        <f t="shared" si="43"/>
        <v>0</v>
      </c>
      <c r="AM63" s="254">
        <f t="shared" si="43"/>
        <v>0</v>
      </c>
      <c r="AN63" s="254">
        <f t="shared" si="43"/>
        <v>0</v>
      </c>
      <c r="AO63" s="254">
        <f t="shared" si="43"/>
        <v>0</v>
      </c>
      <c r="AP63" s="254">
        <f t="shared" si="43"/>
        <v>0</v>
      </c>
      <c r="AQ63" s="254">
        <f t="shared" si="43"/>
        <v>0</v>
      </c>
      <c r="AR63" s="254">
        <f t="shared" si="43"/>
        <v>0</v>
      </c>
      <c r="AS63" s="254">
        <f t="shared" si="43"/>
        <v>0</v>
      </c>
      <c r="AT63" s="254">
        <f t="shared" si="43"/>
        <v>0</v>
      </c>
      <c r="AU63" s="254">
        <f t="shared" si="43"/>
        <v>0</v>
      </c>
      <c r="AV63" s="254">
        <f t="shared" si="43"/>
        <v>0</v>
      </c>
      <c r="AW63" s="254">
        <f t="shared" si="43"/>
        <v>0</v>
      </c>
      <c r="AX63" s="254">
        <f t="shared" si="43"/>
        <v>0</v>
      </c>
      <c r="AY63" s="254">
        <f t="shared" si="43"/>
        <v>0</v>
      </c>
      <c r="AZ63" s="254">
        <f t="shared" si="43"/>
        <v>0</v>
      </c>
      <c r="BA63" s="254">
        <f t="shared" si="43"/>
        <v>0</v>
      </c>
      <c r="BB63" s="254">
        <f t="shared" si="43"/>
        <v>0</v>
      </c>
      <c r="BC63" s="254">
        <f t="shared" si="43"/>
        <v>0</v>
      </c>
      <c r="BD63" s="254">
        <f t="shared" si="43"/>
        <v>0</v>
      </c>
      <c r="BE63" s="254">
        <f t="shared" si="43"/>
        <v>0</v>
      </c>
      <c r="BF63" s="254">
        <f t="shared" si="43"/>
        <v>0</v>
      </c>
      <c r="BG63" s="254">
        <f t="shared" ref="BG63:CK63" si="44">IF(BG$16=0,-COST_ACQUISITION_E,0)</f>
        <v>0</v>
      </c>
      <c r="BH63" s="254">
        <f t="shared" si="44"/>
        <v>0</v>
      </c>
      <c r="BI63" s="254">
        <f t="shared" si="44"/>
        <v>0</v>
      </c>
      <c r="BJ63" s="254">
        <f t="shared" si="44"/>
        <v>0</v>
      </c>
      <c r="BK63" s="254">
        <f t="shared" si="44"/>
        <v>0</v>
      </c>
      <c r="BL63" s="254">
        <f t="shared" si="44"/>
        <v>0</v>
      </c>
      <c r="BM63" s="254">
        <f t="shared" si="44"/>
        <v>0</v>
      </c>
      <c r="BN63" s="254">
        <f t="shared" si="44"/>
        <v>0</v>
      </c>
      <c r="BO63" s="254">
        <f t="shared" si="44"/>
        <v>0</v>
      </c>
      <c r="BP63" s="254">
        <f t="shared" si="44"/>
        <v>0</v>
      </c>
      <c r="BQ63" s="254">
        <f t="shared" si="44"/>
        <v>0</v>
      </c>
      <c r="BR63" s="254">
        <f t="shared" si="44"/>
        <v>0</v>
      </c>
      <c r="BS63" s="254">
        <f t="shared" si="44"/>
        <v>0</v>
      </c>
      <c r="BT63" s="254">
        <f t="shared" si="44"/>
        <v>0</v>
      </c>
      <c r="BU63" s="254">
        <f t="shared" si="44"/>
        <v>0</v>
      </c>
      <c r="BV63" s="254">
        <f t="shared" si="44"/>
        <v>0</v>
      </c>
      <c r="BW63" s="254">
        <f t="shared" si="44"/>
        <v>0</v>
      </c>
      <c r="BX63" s="254">
        <f t="shared" si="44"/>
        <v>0</v>
      </c>
      <c r="BY63" s="254">
        <f t="shared" si="44"/>
        <v>0</v>
      </c>
      <c r="BZ63" s="254">
        <f t="shared" si="44"/>
        <v>0</v>
      </c>
      <c r="CA63" s="254">
        <f t="shared" si="44"/>
        <v>0</v>
      </c>
      <c r="CB63" s="254">
        <f t="shared" si="44"/>
        <v>0</v>
      </c>
      <c r="CC63" s="254">
        <f t="shared" si="44"/>
        <v>0</v>
      </c>
      <c r="CD63" s="254">
        <f t="shared" si="44"/>
        <v>0</v>
      </c>
      <c r="CE63" s="254">
        <f t="shared" si="44"/>
        <v>0</v>
      </c>
      <c r="CF63" s="254">
        <f t="shared" si="44"/>
        <v>0</v>
      </c>
      <c r="CG63" s="254">
        <f t="shared" si="44"/>
        <v>0</v>
      </c>
      <c r="CH63" s="254">
        <f t="shared" si="44"/>
        <v>0</v>
      </c>
      <c r="CI63" s="254">
        <f t="shared" si="44"/>
        <v>0</v>
      </c>
      <c r="CJ63" s="254">
        <f t="shared" si="44"/>
        <v>0</v>
      </c>
      <c r="CK63" s="254">
        <f t="shared" si="44"/>
        <v>0</v>
      </c>
    </row>
    <row r="64" spans="1:89">
      <c r="A64" s="25" t="s">
        <v>202</v>
      </c>
      <c r="Q64" s="7"/>
      <c r="R64" s="68"/>
      <c r="S64" s="68"/>
      <c r="T64" s="88">
        <v>31</v>
      </c>
      <c r="V64" s="38" t="s">
        <v>1</v>
      </c>
      <c r="W64" s="349">
        <f>-COST_PRECONSTRUCTION_E</f>
        <v>-2373565.9500000002</v>
      </c>
      <c r="X64" s="254">
        <f>SUM(AA64:CK64)</f>
        <v>-2373565.9500000002</v>
      </c>
      <c r="Y64" s="27"/>
      <c r="Z64" s="17"/>
      <c r="AA64" s="254">
        <f t="shared" ref="AA64:BF64" si="45">IF(AA$16=0,-COST_PRECONSTRUCTION_E,0)</f>
        <v>0</v>
      </c>
      <c r="AB64" s="254">
        <f t="shared" si="45"/>
        <v>-2373565.9500000002</v>
      </c>
      <c r="AC64" s="254">
        <f t="shared" si="45"/>
        <v>0</v>
      </c>
      <c r="AD64" s="254">
        <f t="shared" si="45"/>
        <v>0</v>
      </c>
      <c r="AE64" s="254">
        <f t="shared" si="45"/>
        <v>0</v>
      </c>
      <c r="AF64" s="254">
        <f t="shared" si="45"/>
        <v>0</v>
      </c>
      <c r="AG64" s="254">
        <f t="shared" si="45"/>
        <v>0</v>
      </c>
      <c r="AH64" s="254">
        <f t="shared" si="45"/>
        <v>0</v>
      </c>
      <c r="AI64" s="254">
        <f t="shared" si="45"/>
        <v>0</v>
      </c>
      <c r="AJ64" s="254">
        <f t="shared" si="45"/>
        <v>0</v>
      </c>
      <c r="AK64" s="254">
        <f t="shared" si="45"/>
        <v>0</v>
      </c>
      <c r="AL64" s="254">
        <f t="shared" si="45"/>
        <v>0</v>
      </c>
      <c r="AM64" s="254">
        <f t="shared" si="45"/>
        <v>0</v>
      </c>
      <c r="AN64" s="254">
        <f t="shared" si="45"/>
        <v>0</v>
      </c>
      <c r="AO64" s="254">
        <f t="shared" si="45"/>
        <v>0</v>
      </c>
      <c r="AP64" s="254">
        <f t="shared" si="45"/>
        <v>0</v>
      </c>
      <c r="AQ64" s="254">
        <f t="shared" si="45"/>
        <v>0</v>
      </c>
      <c r="AR64" s="254">
        <f t="shared" si="45"/>
        <v>0</v>
      </c>
      <c r="AS64" s="254">
        <f t="shared" si="45"/>
        <v>0</v>
      </c>
      <c r="AT64" s="254">
        <f t="shared" si="45"/>
        <v>0</v>
      </c>
      <c r="AU64" s="254">
        <f t="shared" si="45"/>
        <v>0</v>
      </c>
      <c r="AV64" s="254">
        <f t="shared" si="45"/>
        <v>0</v>
      </c>
      <c r="AW64" s="254">
        <f t="shared" si="45"/>
        <v>0</v>
      </c>
      <c r="AX64" s="254">
        <f t="shared" si="45"/>
        <v>0</v>
      </c>
      <c r="AY64" s="254">
        <f t="shared" si="45"/>
        <v>0</v>
      </c>
      <c r="AZ64" s="254">
        <f t="shared" si="45"/>
        <v>0</v>
      </c>
      <c r="BA64" s="254">
        <f t="shared" si="45"/>
        <v>0</v>
      </c>
      <c r="BB64" s="254">
        <f t="shared" si="45"/>
        <v>0</v>
      </c>
      <c r="BC64" s="254">
        <f t="shared" si="45"/>
        <v>0</v>
      </c>
      <c r="BD64" s="254">
        <f t="shared" si="45"/>
        <v>0</v>
      </c>
      <c r="BE64" s="254">
        <f t="shared" si="45"/>
        <v>0</v>
      </c>
      <c r="BF64" s="254">
        <f t="shared" si="45"/>
        <v>0</v>
      </c>
      <c r="BG64" s="254">
        <f t="shared" ref="BG64:CK64" si="46">IF(BG$16=0,-COST_PRECONSTRUCTION_E,0)</f>
        <v>0</v>
      </c>
      <c r="BH64" s="254">
        <f t="shared" si="46"/>
        <v>0</v>
      </c>
      <c r="BI64" s="254">
        <f t="shared" si="46"/>
        <v>0</v>
      </c>
      <c r="BJ64" s="254">
        <f t="shared" si="46"/>
        <v>0</v>
      </c>
      <c r="BK64" s="254">
        <f t="shared" si="46"/>
        <v>0</v>
      </c>
      <c r="BL64" s="254">
        <f t="shared" si="46"/>
        <v>0</v>
      </c>
      <c r="BM64" s="254">
        <f t="shared" si="46"/>
        <v>0</v>
      </c>
      <c r="BN64" s="254">
        <f t="shared" si="46"/>
        <v>0</v>
      </c>
      <c r="BO64" s="254">
        <f t="shared" si="46"/>
        <v>0</v>
      </c>
      <c r="BP64" s="254">
        <f t="shared" si="46"/>
        <v>0</v>
      </c>
      <c r="BQ64" s="254">
        <f t="shared" si="46"/>
        <v>0</v>
      </c>
      <c r="BR64" s="254">
        <f t="shared" si="46"/>
        <v>0</v>
      </c>
      <c r="BS64" s="254">
        <f t="shared" si="46"/>
        <v>0</v>
      </c>
      <c r="BT64" s="254">
        <f t="shared" si="46"/>
        <v>0</v>
      </c>
      <c r="BU64" s="254">
        <f t="shared" si="46"/>
        <v>0</v>
      </c>
      <c r="BV64" s="254">
        <f t="shared" si="46"/>
        <v>0</v>
      </c>
      <c r="BW64" s="254">
        <f t="shared" si="46"/>
        <v>0</v>
      </c>
      <c r="BX64" s="254">
        <f t="shared" si="46"/>
        <v>0</v>
      </c>
      <c r="BY64" s="254">
        <f t="shared" si="46"/>
        <v>0</v>
      </c>
      <c r="BZ64" s="254">
        <f t="shared" si="46"/>
        <v>0</v>
      </c>
      <c r="CA64" s="254">
        <f t="shared" si="46"/>
        <v>0</v>
      </c>
      <c r="CB64" s="254">
        <f t="shared" si="46"/>
        <v>0</v>
      </c>
      <c r="CC64" s="254">
        <f t="shared" si="46"/>
        <v>0</v>
      </c>
      <c r="CD64" s="254">
        <f t="shared" si="46"/>
        <v>0</v>
      </c>
      <c r="CE64" s="254">
        <f t="shared" si="46"/>
        <v>0</v>
      </c>
      <c r="CF64" s="254">
        <f t="shared" si="46"/>
        <v>0</v>
      </c>
      <c r="CG64" s="254">
        <f t="shared" si="46"/>
        <v>0</v>
      </c>
      <c r="CH64" s="254">
        <f t="shared" si="46"/>
        <v>0</v>
      </c>
      <c r="CI64" s="254">
        <f t="shared" si="46"/>
        <v>0</v>
      </c>
      <c r="CJ64" s="254">
        <f t="shared" si="46"/>
        <v>0</v>
      </c>
      <c r="CK64" s="254">
        <f t="shared" si="46"/>
        <v>0</v>
      </c>
    </row>
    <row r="65" spans="1:89">
      <c r="A65" s="25" t="s">
        <v>60</v>
      </c>
      <c r="B65" s="7"/>
      <c r="C65" s="7"/>
      <c r="D65" s="7"/>
      <c r="E65" s="7"/>
      <c r="F65" s="7"/>
      <c r="G65" s="7"/>
      <c r="H65" s="7"/>
      <c r="I65" s="7"/>
      <c r="J65" s="7"/>
      <c r="K65" s="7"/>
      <c r="L65" s="7"/>
      <c r="M65" s="7"/>
      <c r="N65" s="7"/>
      <c r="O65" s="7"/>
      <c r="P65" s="7"/>
      <c r="Q65" s="7"/>
      <c r="R65" s="68"/>
      <c r="S65" s="68"/>
      <c r="T65" s="88">
        <v>32</v>
      </c>
      <c r="U65" s="7"/>
      <c r="V65" s="38" t="s">
        <v>1</v>
      </c>
      <c r="W65" s="349">
        <f>-COST_CONSTRUCTION_E</f>
        <v>-7476732.7424999997</v>
      </c>
      <c r="X65" s="254">
        <f>SUM(AA65:CK65)</f>
        <v>-7476732.7424999997</v>
      </c>
      <c r="Y65" s="27"/>
      <c r="Z65" s="17"/>
      <c r="AA65" s="254">
        <f t="shared" ref="AA65:BF65" si="47">IF(AA$16=0,-COST_CONSTRUCTION_E,0)</f>
        <v>0</v>
      </c>
      <c r="AB65" s="254">
        <f t="shared" si="47"/>
        <v>-7476732.7424999997</v>
      </c>
      <c r="AC65" s="254">
        <f t="shared" si="47"/>
        <v>0</v>
      </c>
      <c r="AD65" s="254">
        <f t="shared" si="47"/>
        <v>0</v>
      </c>
      <c r="AE65" s="254">
        <f t="shared" si="47"/>
        <v>0</v>
      </c>
      <c r="AF65" s="254">
        <f t="shared" si="47"/>
        <v>0</v>
      </c>
      <c r="AG65" s="254">
        <f t="shared" si="47"/>
        <v>0</v>
      </c>
      <c r="AH65" s="254">
        <f t="shared" si="47"/>
        <v>0</v>
      </c>
      <c r="AI65" s="254">
        <f t="shared" si="47"/>
        <v>0</v>
      </c>
      <c r="AJ65" s="254">
        <f t="shared" si="47"/>
        <v>0</v>
      </c>
      <c r="AK65" s="254">
        <f t="shared" si="47"/>
        <v>0</v>
      </c>
      <c r="AL65" s="254">
        <f t="shared" si="47"/>
        <v>0</v>
      </c>
      <c r="AM65" s="254">
        <f t="shared" si="47"/>
        <v>0</v>
      </c>
      <c r="AN65" s="254">
        <f t="shared" si="47"/>
        <v>0</v>
      </c>
      <c r="AO65" s="254">
        <f t="shared" si="47"/>
        <v>0</v>
      </c>
      <c r="AP65" s="254">
        <f t="shared" si="47"/>
        <v>0</v>
      </c>
      <c r="AQ65" s="254">
        <f t="shared" si="47"/>
        <v>0</v>
      </c>
      <c r="AR65" s="254">
        <f t="shared" si="47"/>
        <v>0</v>
      </c>
      <c r="AS65" s="254">
        <f t="shared" si="47"/>
        <v>0</v>
      </c>
      <c r="AT65" s="254">
        <f t="shared" si="47"/>
        <v>0</v>
      </c>
      <c r="AU65" s="254">
        <f t="shared" si="47"/>
        <v>0</v>
      </c>
      <c r="AV65" s="254">
        <f t="shared" si="47"/>
        <v>0</v>
      </c>
      <c r="AW65" s="254">
        <f t="shared" si="47"/>
        <v>0</v>
      </c>
      <c r="AX65" s="254">
        <f t="shared" si="47"/>
        <v>0</v>
      </c>
      <c r="AY65" s="254">
        <f t="shared" si="47"/>
        <v>0</v>
      </c>
      <c r="AZ65" s="254">
        <f t="shared" si="47"/>
        <v>0</v>
      </c>
      <c r="BA65" s="254">
        <f t="shared" si="47"/>
        <v>0</v>
      </c>
      <c r="BB65" s="254">
        <f t="shared" si="47"/>
        <v>0</v>
      </c>
      <c r="BC65" s="254">
        <f t="shared" si="47"/>
        <v>0</v>
      </c>
      <c r="BD65" s="254">
        <f t="shared" si="47"/>
        <v>0</v>
      </c>
      <c r="BE65" s="254">
        <f t="shared" si="47"/>
        <v>0</v>
      </c>
      <c r="BF65" s="254">
        <f t="shared" si="47"/>
        <v>0</v>
      </c>
      <c r="BG65" s="254">
        <f t="shared" ref="BG65:CK65" si="48">IF(BG$16=0,-COST_CONSTRUCTION_E,0)</f>
        <v>0</v>
      </c>
      <c r="BH65" s="254">
        <f t="shared" si="48"/>
        <v>0</v>
      </c>
      <c r="BI65" s="254">
        <f t="shared" si="48"/>
        <v>0</v>
      </c>
      <c r="BJ65" s="254">
        <f t="shared" si="48"/>
        <v>0</v>
      </c>
      <c r="BK65" s="254">
        <f t="shared" si="48"/>
        <v>0</v>
      </c>
      <c r="BL65" s="254">
        <f t="shared" si="48"/>
        <v>0</v>
      </c>
      <c r="BM65" s="254">
        <f t="shared" si="48"/>
        <v>0</v>
      </c>
      <c r="BN65" s="254">
        <f t="shared" si="48"/>
        <v>0</v>
      </c>
      <c r="BO65" s="254">
        <f t="shared" si="48"/>
        <v>0</v>
      </c>
      <c r="BP65" s="254">
        <f t="shared" si="48"/>
        <v>0</v>
      </c>
      <c r="BQ65" s="254">
        <f t="shared" si="48"/>
        <v>0</v>
      </c>
      <c r="BR65" s="254">
        <f t="shared" si="48"/>
        <v>0</v>
      </c>
      <c r="BS65" s="254">
        <f t="shared" si="48"/>
        <v>0</v>
      </c>
      <c r="BT65" s="254">
        <f t="shared" si="48"/>
        <v>0</v>
      </c>
      <c r="BU65" s="254">
        <f t="shared" si="48"/>
        <v>0</v>
      </c>
      <c r="BV65" s="254">
        <f t="shared" si="48"/>
        <v>0</v>
      </c>
      <c r="BW65" s="254">
        <f t="shared" si="48"/>
        <v>0</v>
      </c>
      <c r="BX65" s="254">
        <f t="shared" si="48"/>
        <v>0</v>
      </c>
      <c r="BY65" s="254">
        <f t="shared" si="48"/>
        <v>0</v>
      </c>
      <c r="BZ65" s="254">
        <f t="shared" si="48"/>
        <v>0</v>
      </c>
      <c r="CA65" s="254">
        <f t="shared" si="48"/>
        <v>0</v>
      </c>
      <c r="CB65" s="254">
        <f t="shared" si="48"/>
        <v>0</v>
      </c>
      <c r="CC65" s="254">
        <f t="shared" si="48"/>
        <v>0</v>
      </c>
      <c r="CD65" s="254">
        <f t="shared" si="48"/>
        <v>0</v>
      </c>
      <c r="CE65" s="254">
        <f t="shared" si="48"/>
        <v>0</v>
      </c>
      <c r="CF65" s="254">
        <f t="shared" si="48"/>
        <v>0</v>
      </c>
      <c r="CG65" s="254">
        <f t="shared" si="48"/>
        <v>0</v>
      </c>
      <c r="CH65" s="254">
        <f t="shared" si="48"/>
        <v>0</v>
      </c>
      <c r="CI65" s="254">
        <f t="shared" si="48"/>
        <v>0</v>
      </c>
      <c r="CJ65" s="254">
        <f t="shared" si="48"/>
        <v>0</v>
      </c>
      <c r="CK65" s="254">
        <f t="shared" si="48"/>
        <v>0</v>
      </c>
    </row>
    <row r="66" spans="1:89" ht="5.25" customHeight="1">
      <c r="Q66" s="7"/>
      <c r="R66" s="68"/>
      <c r="S66" s="68"/>
      <c r="T66" s="88">
        <v>26</v>
      </c>
      <c r="V66" s="38"/>
      <c r="W66" s="33"/>
      <c r="X66" s="60"/>
      <c r="Z66" s="14"/>
    </row>
    <row r="67" spans="1:89">
      <c r="A67" s="24" t="s">
        <v>61</v>
      </c>
      <c r="Q67" s="7"/>
      <c r="R67" s="68"/>
      <c r="S67" s="68"/>
      <c r="T67" s="88">
        <v>35</v>
      </c>
      <c r="V67" s="38"/>
      <c r="W67" s="33"/>
      <c r="X67" s="61"/>
      <c r="Z67" s="14"/>
    </row>
    <row r="68" spans="1:89">
      <c r="A68" s="37" t="s">
        <v>62</v>
      </c>
      <c r="Q68" s="7"/>
      <c r="R68" s="68"/>
      <c r="S68" s="68"/>
      <c r="T68" s="88">
        <v>36</v>
      </c>
      <c r="V68" s="38" t="s">
        <v>1</v>
      </c>
      <c r="W68" s="87"/>
      <c r="X68" s="254">
        <f>SUM(AA68:CK68)</f>
        <v>-1977960.9319438525</v>
      </c>
      <c r="Z68" s="14"/>
      <c r="AA68" s="254">
        <f t="shared" ref="AA68:BF68" si="49">IF(OR(AA$17="",AA$17=0),0,-COST_MAINTENANCE_E*AA$33)*ACRES_E</f>
        <v>0</v>
      </c>
      <c r="AB68" s="254">
        <f t="shared" si="49"/>
        <v>0</v>
      </c>
      <c r="AC68" s="254">
        <f t="shared" si="49"/>
        <v>-73461.582827392325</v>
      </c>
      <c r="AD68" s="254">
        <f t="shared" si="49"/>
        <v>-75680.122628779573</v>
      </c>
      <c r="AE68" s="254">
        <f t="shared" si="49"/>
        <v>-77965.662332168708</v>
      </c>
      <c r="AF68" s="254">
        <f t="shared" si="49"/>
        <v>-80320.225334600196</v>
      </c>
      <c r="AG68" s="254">
        <f t="shared" si="49"/>
        <v>-82745.896139705132</v>
      </c>
      <c r="AH68" s="254">
        <f t="shared" si="49"/>
        <v>-85244.822203124233</v>
      </c>
      <c r="AI68" s="254">
        <f t="shared" si="49"/>
        <v>-87819.215833658571</v>
      </c>
      <c r="AJ68" s="254">
        <f t="shared" si="49"/>
        <v>-90471.356151835076</v>
      </c>
      <c r="AK68" s="254">
        <f t="shared" si="49"/>
        <v>-93203.591107620479</v>
      </c>
      <c r="AL68" s="254">
        <f t="shared" si="49"/>
        <v>-96018.33955907062</v>
      </c>
      <c r="AM68" s="254">
        <f t="shared" si="49"/>
        <v>-98918.09341375457</v>
      </c>
      <c r="AN68" s="254">
        <f t="shared" si="49"/>
        <v>-101905.41983484996</v>
      </c>
      <c r="AO68" s="254">
        <f t="shared" si="49"/>
        <v>-104982.96351386243</v>
      </c>
      <c r="AP68" s="254">
        <f t="shared" si="49"/>
        <v>-108153.44901198105</v>
      </c>
      <c r="AQ68" s="254">
        <f t="shared" si="49"/>
        <v>-111419.68317214288</v>
      </c>
      <c r="AR68" s="254">
        <f t="shared" si="49"/>
        <v>-114784.5576039416</v>
      </c>
      <c r="AS68" s="254">
        <f t="shared" si="49"/>
        <v>-118251.05124358064</v>
      </c>
      <c r="AT68" s="254">
        <f t="shared" si="49"/>
        <v>-121822.23299113679</v>
      </c>
      <c r="AU68" s="254">
        <f t="shared" si="49"/>
        <v>-125501.26442746911</v>
      </c>
      <c r="AV68" s="254">
        <f t="shared" si="49"/>
        <v>-129291.40261317867</v>
      </c>
      <c r="AW68" s="254">
        <f t="shared" si="49"/>
        <v>0</v>
      </c>
      <c r="AX68" s="254">
        <f t="shared" si="49"/>
        <v>0</v>
      </c>
      <c r="AY68" s="254">
        <f t="shared" si="49"/>
        <v>0</v>
      </c>
      <c r="AZ68" s="254">
        <f t="shared" si="49"/>
        <v>0</v>
      </c>
      <c r="BA68" s="254">
        <f t="shared" si="49"/>
        <v>0</v>
      </c>
      <c r="BB68" s="254">
        <f t="shared" si="49"/>
        <v>0</v>
      </c>
      <c r="BC68" s="254">
        <f t="shared" si="49"/>
        <v>0</v>
      </c>
      <c r="BD68" s="254">
        <f t="shared" si="49"/>
        <v>0</v>
      </c>
      <c r="BE68" s="254">
        <f t="shared" si="49"/>
        <v>0</v>
      </c>
      <c r="BF68" s="254">
        <f t="shared" si="49"/>
        <v>0</v>
      </c>
      <c r="BG68" s="254">
        <f t="shared" ref="BG68:CK68" si="50">IF(OR(BG$17="",BG$17=0),0,-COST_MAINTENANCE_E*BG$33)*ACRES_E</f>
        <v>0</v>
      </c>
      <c r="BH68" s="254">
        <f t="shared" si="50"/>
        <v>0</v>
      </c>
      <c r="BI68" s="254">
        <f t="shared" si="50"/>
        <v>0</v>
      </c>
      <c r="BJ68" s="254">
        <f t="shared" si="50"/>
        <v>0</v>
      </c>
      <c r="BK68" s="254">
        <f t="shared" si="50"/>
        <v>0</v>
      </c>
      <c r="BL68" s="254">
        <f t="shared" si="50"/>
        <v>0</v>
      </c>
      <c r="BM68" s="254">
        <f t="shared" si="50"/>
        <v>0</v>
      </c>
      <c r="BN68" s="254">
        <f t="shared" si="50"/>
        <v>0</v>
      </c>
      <c r="BO68" s="254">
        <f t="shared" si="50"/>
        <v>0</v>
      </c>
      <c r="BP68" s="254">
        <f t="shared" si="50"/>
        <v>0</v>
      </c>
      <c r="BQ68" s="254">
        <f t="shared" si="50"/>
        <v>0</v>
      </c>
      <c r="BR68" s="254">
        <f t="shared" si="50"/>
        <v>0</v>
      </c>
      <c r="BS68" s="254">
        <f t="shared" si="50"/>
        <v>0</v>
      </c>
      <c r="BT68" s="254">
        <f t="shared" si="50"/>
        <v>0</v>
      </c>
      <c r="BU68" s="254">
        <f t="shared" si="50"/>
        <v>0</v>
      </c>
      <c r="BV68" s="254">
        <f t="shared" si="50"/>
        <v>0</v>
      </c>
      <c r="BW68" s="254">
        <f t="shared" si="50"/>
        <v>0</v>
      </c>
      <c r="BX68" s="254">
        <f t="shared" si="50"/>
        <v>0</v>
      </c>
      <c r="BY68" s="254">
        <f t="shared" si="50"/>
        <v>0</v>
      </c>
      <c r="BZ68" s="254">
        <f t="shared" si="50"/>
        <v>0</v>
      </c>
      <c r="CA68" s="254">
        <f t="shared" si="50"/>
        <v>0</v>
      </c>
      <c r="CB68" s="254">
        <f t="shared" si="50"/>
        <v>0</v>
      </c>
      <c r="CC68" s="254">
        <f t="shared" si="50"/>
        <v>0</v>
      </c>
      <c r="CD68" s="254">
        <f t="shared" si="50"/>
        <v>0</v>
      </c>
      <c r="CE68" s="254">
        <f t="shared" si="50"/>
        <v>0</v>
      </c>
      <c r="CF68" s="254">
        <f t="shared" si="50"/>
        <v>0</v>
      </c>
      <c r="CG68" s="254">
        <f t="shared" si="50"/>
        <v>0</v>
      </c>
      <c r="CH68" s="254">
        <f t="shared" si="50"/>
        <v>0</v>
      </c>
      <c r="CI68" s="254">
        <f t="shared" si="50"/>
        <v>0</v>
      </c>
      <c r="CJ68" s="254">
        <f t="shared" si="50"/>
        <v>0</v>
      </c>
      <c r="CK68" s="254">
        <f t="shared" si="50"/>
        <v>0</v>
      </c>
    </row>
    <row r="69" spans="1:89">
      <c r="A69" s="37" t="s">
        <v>63</v>
      </c>
      <c r="Q69" s="7"/>
      <c r="R69" s="68"/>
      <c r="S69" s="68"/>
      <c r="T69" s="88">
        <v>37</v>
      </c>
      <c r="V69" s="38" t="s">
        <v>1</v>
      </c>
      <c r="W69" s="87"/>
      <c r="X69" s="254">
        <f>SUM(AA69:CK69)</f>
        <v>0</v>
      </c>
      <c r="Z69" s="17"/>
      <c r="AA69" s="254">
        <f t="shared" ref="AA69:BF69" si="51">IF(OR(AA$17="",AA$17=0),0,-COST_MONITORING_E*AA$33)*ACRES_E</f>
        <v>0</v>
      </c>
      <c r="AB69" s="254">
        <f t="shared" si="51"/>
        <v>0</v>
      </c>
      <c r="AC69" s="254">
        <f t="shared" si="51"/>
        <v>0</v>
      </c>
      <c r="AD69" s="254">
        <f t="shared" si="51"/>
        <v>0</v>
      </c>
      <c r="AE69" s="254">
        <f t="shared" si="51"/>
        <v>0</v>
      </c>
      <c r="AF69" s="254">
        <f t="shared" si="51"/>
        <v>0</v>
      </c>
      <c r="AG69" s="254">
        <f t="shared" si="51"/>
        <v>0</v>
      </c>
      <c r="AH69" s="254">
        <f t="shared" si="51"/>
        <v>0</v>
      </c>
      <c r="AI69" s="254">
        <f t="shared" si="51"/>
        <v>0</v>
      </c>
      <c r="AJ69" s="254">
        <f t="shared" si="51"/>
        <v>0</v>
      </c>
      <c r="AK69" s="254">
        <f t="shared" si="51"/>
        <v>0</v>
      </c>
      <c r="AL69" s="254">
        <f t="shared" si="51"/>
        <v>0</v>
      </c>
      <c r="AM69" s="254">
        <f t="shared" si="51"/>
        <v>0</v>
      </c>
      <c r="AN69" s="254">
        <f t="shared" si="51"/>
        <v>0</v>
      </c>
      <c r="AO69" s="254">
        <f t="shared" si="51"/>
        <v>0</v>
      </c>
      <c r="AP69" s="254">
        <f t="shared" si="51"/>
        <v>0</v>
      </c>
      <c r="AQ69" s="254">
        <f t="shared" si="51"/>
        <v>0</v>
      </c>
      <c r="AR69" s="254">
        <f t="shared" si="51"/>
        <v>0</v>
      </c>
      <c r="AS69" s="254">
        <f t="shared" si="51"/>
        <v>0</v>
      </c>
      <c r="AT69" s="254">
        <f t="shared" si="51"/>
        <v>0</v>
      </c>
      <c r="AU69" s="254">
        <f t="shared" si="51"/>
        <v>0</v>
      </c>
      <c r="AV69" s="254">
        <f t="shared" si="51"/>
        <v>0</v>
      </c>
      <c r="AW69" s="254">
        <f t="shared" si="51"/>
        <v>0</v>
      </c>
      <c r="AX69" s="254">
        <f t="shared" si="51"/>
        <v>0</v>
      </c>
      <c r="AY69" s="254">
        <f t="shared" si="51"/>
        <v>0</v>
      </c>
      <c r="AZ69" s="254">
        <f t="shared" si="51"/>
        <v>0</v>
      </c>
      <c r="BA69" s="254">
        <f t="shared" si="51"/>
        <v>0</v>
      </c>
      <c r="BB69" s="254">
        <f t="shared" si="51"/>
        <v>0</v>
      </c>
      <c r="BC69" s="254">
        <f t="shared" si="51"/>
        <v>0</v>
      </c>
      <c r="BD69" s="254">
        <f t="shared" si="51"/>
        <v>0</v>
      </c>
      <c r="BE69" s="254">
        <f t="shared" si="51"/>
        <v>0</v>
      </c>
      <c r="BF69" s="254">
        <f t="shared" si="51"/>
        <v>0</v>
      </c>
      <c r="BG69" s="254">
        <f t="shared" ref="BG69:CK69" si="52">IF(OR(BG$17="",BG$17=0),0,-COST_MONITORING_E*BG$33)*ACRES_E</f>
        <v>0</v>
      </c>
      <c r="BH69" s="254">
        <f t="shared" si="52"/>
        <v>0</v>
      </c>
      <c r="BI69" s="254">
        <f t="shared" si="52"/>
        <v>0</v>
      </c>
      <c r="BJ69" s="254">
        <f t="shared" si="52"/>
        <v>0</v>
      </c>
      <c r="BK69" s="254">
        <f t="shared" si="52"/>
        <v>0</v>
      </c>
      <c r="BL69" s="254">
        <f t="shared" si="52"/>
        <v>0</v>
      </c>
      <c r="BM69" s="254">
        <f t="shared" si="52"/>
        <v>0</v>
      </c>
      <c r="BN69" s="254">
        <f t="shared" si="52"/>
        <v>0</v>
      </c>
      <c r="BO69" s="254">
        <f t="shared" si="52"/>
        <v>0</v>
      </c>
      <c r="BP69" s="254">
        <f t="shared" si="52"/>
        <v>0</v>
      </c>
      <c r="BQ69" s="254">
        <f t="shared" si="52"/>
        <v>0</v>
      </c>
      <c r="BR69" s="254">
        <f t="shared" si="52"/>
        <v>0</v>
      </c>
      <c r="BS69" s="254">
        <f t="shared" si="52"/>
        <v>0</v>
      </c>
      <c r="BT69" s="254">
        <f t="shared" si="52"/>
        <v>0</v>
      </c>
      <c r="BU69" s="254">
        <f t="shared" si="52"/>
        <v>0</v>
      </c>
      <c r="BV69" s="254">
        <f t="shared" si="52"/>
        <v>0</v>
      </c>
      <c r="BW69" s="254">
        <f t="shared" si="52"/>
        <v>0</v>
      </c>
      <c r="BX69" s="254">
        <f t="shared" si="52"/>
        <v>0</v>
      </c>
      <c r="BY69" s="254">
        <f t="shared" si="52"/>
        <v>0</v>
      </c>
      <c r="BZ69" s="254">
        <f t="shared" si="52"/>
        <v>0</v>
      </c>
      <c r="CA69" s="254">
        <f t="shared" si="52"/>
        <v>0</v>
      </c>
      <c r="CB69" s="254">
        <f t="shared" si="52"/>
        <v>0</v>
      </c>
      <c r="CC69" s="254">
        <f t="shared" si="52"/>
        <v>0</v>
      </c>
      <c r="CD69" s="254">
        <f t="shared" si="52"/>
        <v>0</v>
      </c>
      <c r="CE69" s="254">
        <f t="shared" si="52"/>
        <v>0</v>
      </c>
      <c r="CF69" s="254">
        <f t="shared" si="52"/>
        <v>0</v>
      </c>
      <c r="CG69" s="254">
        <f t="shared" si="52"/>
        <v>0</v>
      </c>
      <c r="CH69" s="254">
        <f t="shared" si="52"/>
        <v>0</v>
      </c>
      <c r="CI69" s="254">
        <f t="shared" si="52"/>
        <v>0</v>
      </c>
      <c r="CJ69" s="254">
        <f t="shared" si="52"/>
        <v>0</v>
      </c>
      <c r="CK69" s="254">
        <f t="shared" si="52"/>
        <v>0</v>
      </c>
    </row>
    <row r="70" spans="1:89" s="43" customFormat="1">
      <c r="A70" s="37" t="s">
        <v>64</v>
      </c>
      <c r="Q70" s="7"/>
      <c r="R70" s="68"/>
      <c r="S70" s="68"/>
      <c r="T70" s="88">
        <v>38</v>
      </c>
      <c r="U70" s="23"/>
      <c r="V70" s="38" t="s">
        <v>1</v>
      </c>
      <c r="W70" s="87"/>
      <c r="X70" s="254">
        <f>SUM(AA70:CK70)</f>
        <v>0</v>
      </c>
      <c r="Y70" s="29"/>
      <c r="Z70" s="17"/>
      <c r="AA70" s="254">
        <f t="shared" ref="AA70:BF70" si="53">IF(OR(AA$17="",AA$17=0),0,-COST_MARKETING_E*AA$33)*ACRES_E</f>
        <v>0</v>
      </c>
      <c r="AB70" s="254">
        <f t="shared" si="53"/>
        <v>0</v>
      </c>
      <c r="AC70" s="254">
        <f t="shared" si="53"/>
        <v>0</v>
      </c>
      <c r="AD70" s="254">
        <f t="shared" si="53"/>
        <v>0</v>
      </c>
      <c r="AE70" s="254">
        <f t="shared" si="53"/>
        <v>0</v>
      </c>
      <c r="AF70" s="254">
        <f t="shared" si="53"/>
        <v>0</v>
      </c>
      <c r="AG70" s="254">
        <f t="shared" si="53"/>
        <v>0</v>
      </c>
      <c r="AH70" s="254">
        <f t="shared" si="53"/>
        <v>0</v>
      </c>
      <c r="AI70" s="254">
        <f t="shared" si="53"/>
        <v>0</v>
      </c>
      <c r="AJ70" s="254">
        <f t="shared" si="53"/>
        <v>0</v>
      </c>
      <c r="AK70" s="254">
        <f t="shared" si="53"/>
        <v>0</v>
      </c>
      <c r="AL70" s="254">
        <f t="shared" si="53"/>
        <v>0</v>
      </c>
      <c r="AM70" s="254">
        <f t="shared" si="53"/>
        <v>0</v>
      </c>
      <c r="AN70" s="254">
        <f t="shared" si="53"/>
        <v>0</v>
      </c>
      <c r="AO70" s="254">
        <f t="shared" si="53"/>
        <v>0</v>
      </c>
      <c r="AP70" s="254">
        <f t="shared" si="53"/>
        <v>0</v>
      </c>
      <c r="AQ70" s="254">
        <f t="shared" si="53"/>
        <v>0</v>
      </c>
      <c r="AR70" s="254">
        <f t="shared" si="53"/>
        <v>0</v>
      </c>
      <c r="AS70" s="254">
        <f t="shared" si="53"/>
        <v>0</v>
      </c>
      <c r="AT70" s="254">
        <f t="shared" si="53"/>
        <v>0</v>
      </c>
      <c r="AU70" s="254">
        <f t="shared" si="53"/>
        <v>0</v>
      </c>
      <c r="AV70" s="254">
        <f t="shared" si="53"/>
        <v>0</v>
      </c>
      <c r="AW70" s="254">
        <f t="shared" si="53"/>
        <v>0</v>
      </c>
      <c r="AX70" s="254">
        <f t="shared" si="53"/>
        <v>0</v>
      </c>
      <c r="AY70" s="254">
        <f t="shared" si="53"/>
        <v>0</v>
      </c>
      <c r="AZ70" s="254">
        <f t="shared" si="53"/>
        <v>0</v>
      </c>
      <c r="BA70" s="254">
        <f t="shared" si="53"/>
        <v>0</v>
      </c>
      <c r="BB70" s="254">
        <f t="shared" si="53"/>
        <v>0</v>
      </c>
      <c r="BC70" s="254">
        <f t="shared" si="53"/>
        <v>0</v>
      </c>
      <c r="BD70" s="254">
        <f t="shared" si="53"/>
        <v>0</v>
      </c>
      <c r="BE70" s="254">
        <f t="shared" si="53"/>
        <v>0</v>
      </c>
      <c r="BF70" s="254">
        <f t="shared" si="53"/>
        <v>0</v>
      </c>
      <c r="BG70" s="254">
        <f t="shared" ref="BG70:CK70" si="54">IF(OR(BG$17="",BG$17=0),0,-COST_MARKETING_E*BG$33)*ACRES_E</f>
        <v>0</v>
      </c>
      <c r="BH70" s="254">
        <f t="shared" si="54"/>
        <v>0</v>
      </c>
      <c r="BI70" s="254">
        <f t="shared" si="54"/>
        <v>0</v>
      </c>
      <c r="BJ70" s="254">
        <f t="shared" si="54"/>
        <v>0</v>
      </c>
      <c r="BK70" s="254">
        <f t="shared" si="54"/>
        <v>0</v>
      </c>
      <c r="BL70" s="254">
        <f t="shared" si="54"/>
        <v>0</v>
      </c>
      <c r="BM70" s="254">
        <f t="shared" si="54"/>
        <v>0</v>
      </c>
      <c r="BN70" s="254">
        <f t="shared" si="54"/>
        <v>0</v>
      </c>
      <c r="BO70" s="254">
        <f t="shared" si="54"/>
        <v>0</v>
      </c>
      <c r="BP70" s="254">
        <f t="shared" si="54"/>
        <v>0</v>
      </c>
      <c r="BQ70" s="254">
        <f t="shared" si="54"/>
        <v>0</v>
      </c>
      <c r="BR70" s="254">
        <f t="shared" si="54"/>
        <v>0</v>
      </c>
      <c r="BS70" s="254">
        <f t="shared" si="54"/>
        <v>0</v>
      </c>
      <c r="BT70" s="254">
        <f t="shared" si="54"/>
        <v>0</v>
      </c>
      <c r="BU70" s="254">
        <f t="shared" si="54"/>
        <v>0</v>
      </c>
      <c r="BV70" s="254">
        <f t="shared" si="54"/>
        <v>0</v>
      </c>
      <c r="BW70" s="254">
        <f t="shared" si="54"/>
        <v>0</v>
      </c>
      <c r="BX70" s="254">
        <f t="shared" si="54"/>
        <v>0</v>
      </c>
      <c r="BY70" s="254">
        <f t="shared" si="54"/>
        <v>0</v>
      </c>
      <c r="BZ70" s="254">
        <f t="shared" si="54"/>
        <v>0</v>
      </c>
      <c r="CA70" s="254">
        <f t="shared" si="54"/>
        <v>0</v>
      </c>
      <c r="CB70" s="254">
        <f t="shared" si="54"/>
        <v>0</v>
      </c>
      <c r="CC70" s="254">
        <f t="shared" si="54"/>
        <v>0</v>
      </c>
      <c r="CD70" s="254">
        <f t="shared" si="54"/>
        <v>0</v>
      </c>
      <c r="CE70" s="254">
        <f t="shared" si="54"/>
        <v>0</v>
      </c>
      <c r="CF70" s="254">
        <f t="shared" si="54"/>
        <v>0</v>
      </c>
      <c r="CG70" s="254">
        <f t="shared" si="54"/>
        <v>0</v>
      </c>
      <c r="CH70" s="254">
        <f t="shared" si="54"/>
        <v>0</v>
      </c>
      <c r="CI70" s="254">
        <f t="shared" si="54"/>
        <v>0</v>
      </c>
      <c r="CJ70" s="254">
        <f t="shared" si="54"/>
        <v>0</v>
      </c>
      <c r="CK70" s="254">
        <f t="shared" si="54"/>
        <v>0</v>
      </c>
    </row>
    <row r="71" spans="1:89">
      <c r="A71" s="25" t="s">
        <v>65</v>
      </c>
      <c r="Q71" s="7"/>
      <c r="R71" s="68"/>
      <c r="S71" s="68"/>
      <c r="T71" s="88">
        <v>39</v>
      </c>
      <c r="U71" s="26"/>
      <c r="V71" s="38" t="s">
        <v>1</v>
      </c>
      <c r="W71" s="87"/>
      <c r="X71" s="254">
        <f>SUM(AA71:CK71)</f>
        <v>-197796.09319438523</v>
      </c>
      <c r="Z71" s="17"/>
      <c r="AA71" s="254">
        <f t="shared" ref="AA71:BF71" si="55">IF(OR(AA$17="",AA$17=0),0,-COST_MISCELLANEOUS_E*AA$33)*ACRES_E</f>
        <v>0</v>
      </c>
      <c r="AB71" s="254">
        <f t="shared" si="55"/>
        <v>0</v>
      </c>
      <c r="AC71" s="254">
        <f t="shared" si="55"/>
        <v>-7346.1582827392322</v>
      </c>
      <c r="AD71" s="254">
        <f t="shared" si="55"/>
        <v>-7568.0122628779563</v>
      </c>
      <c r="AE71" s="254">
        <f t="shared" si="55"/>
        <v>-7796.5662332168713</v>
      </c>
      <c r="AF71" s="254">
        <f t="shared" si="55"/>
        <v>-8032.02253346002</v>
      </c>
      <c r="AG71" s="254">
        <f t="shared" si="55"/>
        <v>-8274.5896139705128</v>
      </c>
      <c r="AH71" s="254">
        <f t="shared" si="55"/>
        <v>-8524.4822203124222</v>
      </c>
      <c r="AI71" s="254">
        <f t="shared" si="55"/>
        <v>-8781.9215833658563</v>
      </c>
      <c r="AJ71" s="254">
        <f t="shared" si="55"/>
        <v>-9047.1356151835062</v>
      </c>
      <c r="AK71" s="254">
        <f t="shared" si="55"/>
        <v>-9320.3591107620487</v>
      </c>
      <c r="AL71" s="254">
        <f t="shared" si="55"/>
        <v>-9601.833955907061</v>
      </c>
      <c r="AM71" s="254">
        <f t="shared" si="55"/>
        <v>-9891.8093413754559</v>
      </c>
      <c r="AN71" s="254">
        <f t="shared" si="55"/>
        <v>-10190.541983484994</v>
      </c>
      <c r="AO71" s="254">
        <f t="shared" si="55"/>
        <v>-10498.296351386241</v>
      </c>
      <c r="AP71" s="254">
        <f t="shared" si="55"/>
        <v>-10815.344901198107</v>
      </c>
      <c r="AQ71" s="254">
        <f t="shared" si="55"/>
        <v>-11141.968317214287</v>
      </c>
      <c r="AR71" s="254">
        <f t="shared" si="55"/>
        <v>-11478.455760394161</v>
      </c>
      <c r="AS71" s="254">
        <f t="shared" si="55"/>
        <v>-11825.105124358064</v>
      </c>
      <c r="AT71" s="254">
        <f t="shared" si="55"/>
        <v>-12182.223299113679</v>
      </c>
      <c r="AU71" s="254">
        <f t="shared" si="55"/>
        <v>-12550.12644274691</v>
      </c>
      <c r="AV71" s="254">
        <f t="shared" si="55"/>
        <v>-12929.140261317867</v>
      </c>
      <c r="AW71" s="254">
        <f t="shared" si="55"/>
        <v>0</v>
      </c>
      <c r="AX71" s="254">
        <f t="shared" si="55"/>
        <v>0</v>
      </c>
      <c r="AY71" s="254">
        <f t="shared" si="55"/>
        <v>0</v>
      </c>
      <c r="AZ71" s="254">
        <f t="shared" si="55"/>
        <v>0</v>
      </c>
      <c r="BA71" s="254">
        <f t="shared" si="55"/>
        <v>0</v>
      </c>
      <c r="BB71" s="254">
        <f t="shared" si="55"/>
        <v>0</v>
      </c>
      <c r="BC71" s="254">
        <f t="shared" si="55"/>
        <v>0</v>
      </c>
      <c r="BD71" s="254">
        <f t="shared" si="55"/>
        <v>0</v>
      </c>
      <c r="BE71" s="254">
        <f t="shared" si="55"/>
        <v>0</v>
      </c>
      <c r="BF71" s="254">
        <f t="shared" si="55"/>
        <v>0</v>
      </c>
      <c r="BG71" s="254">
        <f t="shared" ref="BG71:CK71" si="56">IF(OR(BG$17="",BG$17=0),0,-COST_MISCELLANEOUS_E*BG$33)*ACRES_E</f>
        <v>0</v>
      </c>
      <c r="BH71" s="254">
        <f t="shared" si="56"/>
        <v>0</v>
      </c>
      <c r="BI71" s="254">
        <f t="shared" si="56"/>
        <v>0</v>
      </c>
      <c r="BJ71" s="254">
        <f t="shared" si="56"/>
        <v>0</v>
      </c>
      <c r="BK71" s="254">
        <f t="shared" si="56"/>
        <v>0</v>
      </c>
      <c r="BL71" s="254">
        <f t="shared" si="56"/>
        <v>0</v>
      </c>
      <c r="BM71" s="254">
        <f t="shared" si="56"/>
        <v>0</v>
      </c>
      <c r="BN71" s="254">
        <f t="shared" si="56"/>
        <v>0</v>
      </c>
      <c r="BO71" s="254">
        <f t="shared" si="56"/>
        <v>0</v>
      </c>
      <c r="BP71" s="254">
        <f t="shared" si="56"/>
        <v>0</v>
      </c>
      <c r="BQ71" s="254">
        <f t="shared" si="56"/>
        <v>0</v>
      </c>
      <c r="BR71" s="254">
        <f t="shared" si="56"/>
        <v>0</v>
      </c>
      <c r="BS71" s="254">
        <f t="shared" si="56"/>
        <v>0</v>
      </c>
      <c r="BT71" s="254">
        <f t="shared" si="56"/>
        <v>0</v>
      </c>
      <c r="BU71" s="254">
        <f t="shared" si="56"/>
        <v>0</v>
      </c>
      <c r="BV71" s="254">
        <f t="shared" si="56"/>
        <v>0</v>
      </c>
      <c r="BW71" s="254">
        <f t="shared" si="56"/>
        <v>0</v>
      </c>
      <c r="BX71" s="254">
        <f t="shared" si="56"/>
        <v>0</v>
      </c>
      <c r="BY71" s="254">
        <f t="shared" si="56"/>
        <v>0</v>
      </c>
      <c r="BZ71" s="254">
        <f t="shared" si="56"/>
        <v>0</v>
      </c>
      <c r="CA71" s="254">
        <f t="shared" si="56"/>
        <v>0</v>
      </c>
      <c r="CB71" s="254">
        <f t="shared" si="56"/>
        <v>0</v>
      </c>
      <c r="CC71" s="254">
        <f t="shared" si="56"/>
        <v>0</v>
      </c>
      <c r="CD71" s="254">
        <f t="shared" si="56"/>
        <v>0</v>
      </c>
      <c r="CE71" s="254">
        <f t="shared" si="56"/>
        <v>0</v>
      </c>
      <c r="CF71" s="254">
        <f t="shared" si="56"/>
        <v>0</v>
      </c>
      <c r="CG71" s="254">
        <f t="shared" si="56"/>
        <v>0</v>
      </c>
      <c r="CH71" s="254">
        <f t="shared" si="56"/>
        <v>0</v>
      </c>
      <c r="CI71" s="254">
        <f t="shared" si="56"/>
        <v>0</v>
      </c>
      <c r="CJ71" s="254">
        <f t="shared" si="56"/>
        <v>0</v>
      </c>
      <c r="CK71" s="254">
        <f t="shared" si="56"/>
        <v>0</v>
      </c>
    </row>
    <row r="72" spans="1:89">
      <c r="A72" s="25" t="s">
        <v>216</v>
      </c>
      <c r="Q72" s="7"/>
      <c r="R72" s="68"/>
      <c r="S72" s="68"/>
      <c r="T72" s="88"/>
      <c r="U72" s="26"/>
      <c r="V72" s="38" t="s">
        <v>1</v>
      </c>
      <c r="W72" s="87"/>
      <c r="X72" s="254">
        <f>SUM(AA72:CK72)</f>
        <v>1746566.1869493283</v>
      </c>
      <c r="Z72" s="17"/>
      <c r="AA72" s="254">
        <f t="shared" ref="AA72:BF72" si="57">IF(EST_ENDOWMENT_E="NO",0,-AA$39)</f>
        <v>0</v>
      </c>
      <c r="AB72" s="254">
        <f t="shared" si="57"/>
        <v>0</v>
      </c>
      <c r="AC72" s="254">
        <f t="shared" si="57"/>
        <v>0</v>
      </c>
      <c r="AD72" s="254">
        <f t="shared" si="57"/>
        <v>0</v>
      </c>
      <c r="AE72" s="254">
        <f t="shared" si="57"/>
        <v>0</v>
      </c>
      <c r="AF72" s="254">
        <f t="shared" si="57"/>
        <v>0</v>
      </c>
      <c r="AG72" s="254">
        <f t="shared" si="57"/>
        <v>0</v>
      </c>
      <c r="AH72" s="254">
        <f t="shared" si="57"/>
        <v>93769.304423436653</v>
      </c>
      <c r="AI72" s="254">
        <f t="shared" si="57"/>
        <v>96601.137417024423</v>
      </c>
      <c r="AJ72" s="254">
        <f t="shared" si="57"/>
        <v>99518.491767018582</v>
      </c>
      <c r="AK72" s="254">
        <f t="shared" si="57"/>
        <v>102523.95021838252</v>
      </c>
      <c r="AL72" s="254">
        <f t="shared" si="57"/>
        <v>105620.17351497768</v>
      </c>
      <c r="AM72" s="254">
        <f t="shared" si="57"/>
        <v>108809.90275513002</v>
      </c>
      <c r="AN72" s="254">
        <f t="shared" si="57"/>
        <v>112095.96181833495</v>
      </c>
      <c r="AO72" s="254">
        <f t="shared" si="57"/>
        <v>115481.25986524866</v>
      </c>
      <c r="AP72" s="254">
        <f t="shared" si="57"/>
        <v>118968.79391317916</v>
      </c>
      <c r="AQ72" s="254">
        <f t="shared" si="57"/>
        <v>122561.65148935716</v>
      </c>
      <c r="AR72" s="254">
        <f t="shared" si="57"/>
        <v>126263.01336433577</v>
      </c>
      <c r="AS72" s="254">
        <f t="shared" si="57"/>
        <v>130076.1563679387</v>
      </c>
      <c r="AT72" s="254">
        <f t="shared" si="57"/>
        <v>134004.45629025047</v>
      </c>
      <c r="AU72" s="254">
        <f t="shared" si="57"/>
        <v>138051.39087021601</v>
      </c>
      <c r="AV72" s="254">
        <f t="shared" si="57"/>
        <v>142220.54287449733</v>
      </c>
      <c r="AW72" s="254">
        <f t="shared" si="57"/>
        <v>0</v>
      </c>
      <c r="AX72" s="254">
        <f t="shared" si="57"/>
        <v>0</v>
      </c>
      <c r="AY72" s="254">
        <f t="shared" si="57"/>
        <v>0</v>
      </c>
      <c r="AZ72" s="254">
        <f t="shared" si="57"/>
        <v>0</v>
      </c>
      <c r="BA72" s="254">
        <f t="shared" si="57"/>
        <v>0</v>
      </c>
      <c r="BB72" s="254">
        <f t="shared" si="57"/>
        <v>0</v>
      </c>
      <c r="BC72" s="254">
        <f t="shared" si="57"/>
        <v>0</v>
      </c>
      <c r="BD72" s="254">
        <f t="shared" si="57"/>
        <v>0</v>
      </c>
      <c r="BE72" s="254">
        <f t="shared" si="57"/>
        <v>0</v>
      </c>
      <c r="BF72" s="254">
        <f t="shared" si="57"/>
        <v>0</v>
      </c>
      <c r="BG72" s="254">
        <f t="shared" ref="BG72:CK72" si="58">IF(EST_ENDOWMENT_E="NO",0,-BG$39)</f>
        <v>0</v>
      </c>
      <c r="BH72" s="254">
        <f t="shared" si="58"/>
        <v>0</v>
      </c>
      <c r="BI72" s="254">
        <f t="shared" si="58"/>
        <v>0</v>
      </c>
      <c r="BJ72" s="254">
        <f t="shared" si="58"/>
        <v>0</v>
      </c>
      <c r="BK72" s="254">
        <f t="shared" si="58"/>
        <v>0</v>
      </c>
      <c r="BL72" s="254">
        <f t="shared" si="58"/>
        <v>0</v>
      </c>
      <c r="BM72" s="254">
        <f t="shared" si="58"/>
        <v>0</v>
      </c>
      <c r="BN72" s="254">
        <f t="shared" si="58"/>
        <v>0</v>
      </c>
      <c r="BO72" s="254">
        <f t="shared" si="58"/>
        <v>0</v>
      </c>
      <c r="BP72" s="254">
        <f t="shared" si="58"/>
        <v>0</v>
      </c>
      <c r="BQ72" s="254">
        <f t="shared" si="58"/>
        <v>0</v>
      </c>
      <c r="BR72" s="254">
        <f t="shared" si="58"/>
        <v>0</v>
      </c>
      <c r="BS72" s="254">
        <f t="shared" si="58"/>
        <v>0</v>
      </c>
      <c r="BT72" s="254">
        <f t="shared" si="58"/>
        <v>0</v>
      </c>
      <c r="BU72" s="254">
        <f t="shared" si="58"/>
        <v>0</v>
      </c>
      <c r="BV72" s="254">
        <f t="shared" si="58"/>
        <v>0</v>
      </c>
      <c r="BW72" s="254">
        <f t="shared" si="58"/>
        <v>0</v>
      </c>
      <c r="BX72" s="254">
        <f t="shared" si="58"/>
        <v>0</v>
      </c>
      <c r="BY72" s="254">
        <f t="shared" si="58"/>
        <v>0</v>
      </c>
      <c r="BZ72" s="254">
        <f t="shared" si="58"/>
        <v>0</v>
      </c>
      <c r="CA72" s="254">
        <f t="shared" si="58"/>
        <v>0</v>
      </c>
      <c r="CB72" s="254">
        <f t="shared" si="58"/>
        <v>0</v>
      </c>
      <c r="CC72" s="254">
        <f t="shared" si="58"/>
        <v>0</v>
      </c>
      <c r="CD72" s="254">
        <f t="shared" si="58"/>
        <v>0</v>
      </c>
      <c r="CE72" s="254">
        <f t="shared" si="58"/>
        <v>0</v>
      </c>
      <c r="CF72" s="254">
        <f t="shared" si="58"/>
        <v>0</v>
      </c>
      <c r="CG72" s="254">
        <f t="shared" si="58"/>
        <v>0</v>
      </c>
      <c r="CH72" s="254">
        <f t="shared" si="58"/>
        <v>0</v>
      </c>
      <c r="CI72" s="254">
        <f t="shared" si="58"/>
        <v>0</v>
      </c>
      <c r="CJ72" s="254">
        <f t="shared" si="58"/>
        <v>0</v>
      </c>
      <c r="CK72" s="254">
        <f t="shared" si="58"/>
        <v>0</v>
      </c>
    </row>
    <row r="73" spans="1:89" ht="5.25" customHeight="1">
      <c r="Q73" s="7"/>
      <c r="R73" s="68"/>
      <c r="S73" s="68"/>
      <c r="T73" s="88">
        <v>26</v>
      </c>
      <c r="V73" s="38"/>
      <c r="W73" s="33"/>
      <c r="X73" s="60"/>
      <c r="Z73" s="14"/>
    </row>
    <row r="74" spans="1:89">
      <c r="A74" s="90" t="s">
        <v>120</v>
      </c>
      <c r="Q74" s="7"/>
      <c r="R74" s="68"/>
      <c r="S74" s="68"/>
      <c r="T74" s="88">
        <v>41</v>
      </c>
      <c r="V74" s="13" t="s">
        <v>1</v>
      </c>
      <c r="W74" s="33"/>
      <c r="X74" s="254">
        <f>SUM(AA74:CK74)</f>
        <v>-2500000.0006750003</v>
      </c>
      <c r="Z74" s="14"/>
      <c r="AA74" s="254">
        <f t="shared" ref="AA74:BF74" si="59">IF(OR(AA$16="",AA$16=0),0,-COST_MGMTFEES_E*(PROJECTVALUE_E))</f>
        <v>0</v>
      </c>
      <c r="AB74" s="254">
        <f t="shared" si="59"/>
        <v>0</v>
      </c>
      <c r="AC74" s="254">
        <f t="shared" si="59"/>
        <v>-500000.0001350001</v>
      </c>
      <c r="AD74" s="254">
        <f t="shared" si="59"/>
        <v>-500000.0001350001</v>
      </c>
      <c r="AE74" s="254">
        <f t="shared" si="59"/>
        <v>-500000.0001350001</v>
      </c>
      <c r="AF74" s="254">
        <f t="shared" si="59"/>
        <v>-500000.0001350001</v>
      </c>
      <c r="AG74" s="254">
        <f t="shared" si="59"/>
        <v>-500000.0001350001</v>
      </c>
      <c r="AH74" s="254">
        <f t="shared" si="59"/>
        <v>0</v>
      </c>
      <c r="AI74" s="254">
        <f t="shared" si="59"/>
        <v>0</v>
      </c>
      <c r="AJ74" s="254">
        <f t="shared" si="59"/>
        <v>0</v>
      </c>
      <c r="AK74" s="254">
        <f t="shared" si="59"/>
        <v>0</v>
      </c>
      <c r="AL74" s="254">
        <f t="shared" si="59"/>
        <v>0</v>
      </c>
      <c r="AM74" s="254">
        <f t="shared" si="59"/>
        <v>0</v>
      </c>
      <c r="AN74" s="254">
        <f t="shared" si="59"/>
        <v>0</v>
      </c>
      <c r="AO74" s="254">
        <f t="shared" si="59"/>
        <v>0</v>
      </c>
      <c r="AP74" s="254">
        <f t="shared" si="59"/>
        <v>0</v>
      </c>
      <c r="AQ74" s="254">
        <f t="shared" si="59"/>
        <v>0</v>
      </c>
      <c r="AR74" s="254">
        <f t="shared" si="59"/>
        <v>0</v>
      </c>
      <c r="AS74" s="254">
        <f t="shared" si="59"/>
        <v>0</v>
      </c>
      <c r="AT74" s="254">
        <f t="shared" si="59"/>
        <v>0</v>
      </c>
      <c r="AU74" s="254">
        <f t="shared" si="59"/>
        <v>0</v>
      </c>
      <c r="AV74" s="254">
        <f t="shared" si="59"/>
        <v>0</v>
      </c>
      <c r="AW74" s="254">
        <f t="shared" si="59"/>
        <v>0</v>
      </c>
      <c r="AX74" s="254">
        <f t="shared" si="59"/>
        <v>0</v>
      </c>
      <c r="AY74" s="254">
        <f t="shared" si="59"/>
        <v>0</v>
      </c>
      <c r="AZ74" s="254">
        <f t="shared" si="59"/>
        <v>0</v>
      </c>
      <c r="BA74" s="254">
        <f t="shared" si="59"/>
        <v>0</v>
      </c>
      <c r="BB74" s="254">
        <f t="shared" si="59"/>
        <v>0</v>
      </c>
      <c r="BC74" s="254">
        <f t="shared" si="59"/>
        <v>0</v>
      </c>
      <c r="BD74" s="254">
        <f t="shared" si="59"/>
        <v>0</v>
      </c>
      <c r="BE74" s="254">
        <f t="shared" si="59"/>
        <v>0</v>
      </c>
      <c r="BF74" s="254">
        <f t="shared" si="59"/>
        <v>0</v>
      </c>
      <c r="BG74" s="254">
        <f t="shared" ref="BG74:CK74" si="60">IF(OR(BG$16="",BG$16=0),0,-COST_MGMTFEES_E*(PROJECTVALUE_E))</f>
        <v>0</v>
      </c>
      <c r="BH74" s="254">
        <f t="shared" si="60"/>
        <v>0</v>
      </c>
      <c r="BI74" s="254">
        <f t="shared" si="60"/>
        <v>0</v>
      </c>
      <c r="BJ74" s="254">
        <f t="shared" si="60"/>
        <v>0</v>
      </c>
      <c r="BK74" s="254">
        <f t="shared" si="60"/>
        <v>0</v>
      </c>
      <c r="BL74" s="254">
        <f t="shared" si="60"/>
        <v>0</v>
      </c>
      <c r="BM74" s="254">
        <f t="shared" si="60"/>
        <v>0</v>
      </c>
      <c r="BN74" s="254">
        <f t="shared" si="60"/>
        <v>0</v>
      </c>
      <c r="BO74" s="254">
        <f t="shared" si="60"/>
        <v>0</v>
      </c>
      <c r="BP74" s="254">
        <f t="shared" si="60"/>
        <v>0</v>
      </c>
      <c r="BQ74" s="254">
        <f t="shared" si="60"/>
        <v>0</v>
      </c>
      <c r="BR74" s="254">
        <f t="shared" si="60"/>
        <v>0</v>
      </c>
      <c r="BS74" s="254">
        <f t="shared" si="60"/>
        <v>0</v>
      </c>
      <c r="BT74" s="254">
        <f t="shared" si="60"/>
        <v>0</v>
      </c>
      <c r="BU74" s="254">
        <f t="shared" si="60"/>
        <v>0</v>
      </c>
      <c r="BV74" s="254">
        <f t="shared" si="60"/>
        <v>0</v>
      </c>
      <c r="BW74" s="254">
        <f t="shared" si="60"/>
        <v>0</v>
      </c>
      <c r="BX74" s="254">
        <f t="shared" si="60"/>
        <v>0</v>
      </c>
      <c r="BY74" s="254">
        <f t="shared" si="60"/>
        <v>0</v>
      </c>
      <c r="BZ74" s="254">
        <f t="shared" si="60"/>
        <v>0</v>
      </c>
      <c r="CA74" s="254">
        <f t="shared" si="60"/>
        <v>0</v>
      </c>
      <c r="CB74" s="254">
        <f t="shared" si="60"/>
        <v>0</v>
      </c>
      <c r="CC74" s="254">
        <f t="shared" si="60"/>
        <v>0</v>
      </c>
      <c r="CD74" s="254">
        <f t="shared" si="60"/>
        <v>0</v>
      </c>
      <c r="CE74" s="254">
        <f t="shared" si="60"/>
        <v>0</v>
      </c>
      <c r="CF74" s="254">
        <f t="shared" si="60"/>
        <v>0</v>
      </c>
      <c r="CG74" s="254">
        <f t="shared" si="60"/>
        <v>0</v>
      </c>
      <c r="CH74" s="254">
        <f t="shared" si="60"/>
        <v>0</v>
      </c>
      <c r="CI74" s="254">
        <f t="shared" si="60"/>
        <v>0</v>
      </c>
      <c r="CJ74" s="254">
        <f t="shared" si="60"/>
        <v>0</v>
      </c>
      <c r="CK74" s="254">
        <f t="shared" si="60"/>
        <v>0</v>
      </c>
    </row>
    <row r="75" spans="1:89" ht="5.25" customHeight="1">
      <c r="Q75" s="7"/>
      <c r="R75" s="68"/>
      <c r="S75" s="68"/>
      <c r="T75" s="88">
        <v>26</v>
      </c>
      <c r="V75" s="38"/>
      <c r="W75" s="33"/>
      <c r="X75" s="60"/>
      <c r="Z75" s="14"/>
    </row>
    <row r="76" spans="1:89">
      <c r="A76" s="12" t="s">
        <v>67</v>
      </c>
      <c r="Q76" s="7"/>
      <c r="R76" s="68"/>
      <c r="S76" s="68"/>
      <c r="T76" s="88">
        <v>43</v>
      </c>
      <c r="V76" s="108" t="s">
        <v>1</v>
      </c>
      <c r="W76" s="33"/>
      <c r="X76" s="255">
        <f>SUM(AA76:CK76)</f>
        <v>-12919190.841563914</v>
      </c>
      <c r="Z76" s="14"/>
      <c r="AA76" s="255">
        <f t="shared" ref="AA76:BF76" si="61">SUM(AA63:AA74)</f>
        <v>0</v>
      </c>
      <c r="AB76" s="255">
        <f t="shared" si="61"/>
        <v>-9990000.002700001</v>
      </c>
      <c r="AC76" s="255">
        <f t="shared" si="61"/>
        <v>-580807.74124513171</v>
      </c>
      <c r="AD76" s="255">
        <f t="shared" si="61"/>
        <v>-583248.1350266576</v>
      </c>
      <c r="AE76" s="255">
        <f t="shared" si="61"/>
        <v>-585762.22870038566</v>
      </c>
      <c r="AF76" s="255">
        <f t="shared" si="61"/>
        <v>-588352.24800306035</v>
      </c>
      <c r="AG76" s="255">
        <f t="shared" si="61"/>
        <v>-591020.48588867579</v>
      </c>
      <c r="AH76" s="255">
        <f t="shared" si="61"/>
        <v>0</v>
      </c>
      <c r="AI76" s="255">
        <f t="shared" si="61"/>
        <v>0</v>
      </c>
      <c r="AJ76" s="255">
        <f t="shared" si="61"/>
        <v>0</v>
      </c>
      <c r="AK76" s="255">
        <f t="shared" si="61"/>
        <v>0</v>
      </c>
      <c r="AL76" s="255">
        <f t="shared" si="61"/>
        <v>0</v>
      </c>
      <c r="AM76" s="255">
        <f t="shared" si="61"/>
        <v>0</v>
      </c>
      <c r="AN76" s="255">
        <f t="shared" si="61"/>
        <v>0</v>
      </c>
      <c r="AO76" s="255">
        <f t="shared" si="61"/>
        <v>0</v>
      </c>
      <c r="AP76" s="255">
        <f t="shared" si="61"/>
        <v>0</v>
      </c>
      <c r="AQ76" s="255">
        <f t="shared" si="61"/>
        <v>0</v>
      </c>
      <c r="AR76" s="255">
        <f t="shared" si="61"/>
        <v>0</v>
      </c>
      <c r="AS76" s="255">
        <f t="shared" si="61"/>
        <v>0</v>
      </c>
      <c r="AT76" s="255">
        <f t="shared" si="61"/>
        <v>0</v>
      </c>
      <c r="AU76" s="255">
        <f t="shared" si="61"/>
        <v>0</v>
      </c>
      <c r="AV76" s="255">
        <f t="shared" si="61"/>
        <v>7.8580342233181E-10</v>
      </c>
      <c r="AW76" s="255">
        <f t="shared" si="61"/>
        <v>0</v>
      </c>
      <c r="AX76" s="255">
        <f t="shared" si="61"/>
        <v>0</v>
      </c>
      <c r="AY76" s="255">
        <f t="shared" si="61"/>
        <v>0</v>
      </c>
      <c r="AZ76" s="255">
        <f t="shared" si="61"/>
        <v>0</v>
      </c>
      <c r="BA76" s="255">
        <f t="shared" si="61"/>
        <v>0</v>
      </c>
      <c r="BB76" s="255">
        <f t="shared" si="61"/>
        <v>0</v>
      </c>
      <c r="BC76" s="255">
        <f t="shared" si="61"/>
        <v>0</v>
      </c>
      <c r="BD76" s="255">
        <f t="shared" si="61"/>
        <v>0</v>
      </c>
      <c r="BE76" s="255">
        <f t="shared" si="61"/>
        <v>0</v>
      </c>
      <c r="BF76" s="255">
        <f t="shared" si="61"/>
        <v>0</v>
      </c>
      <c r="BG76" s="255">
        <f t="shared" ref="BG76:CK76" si="62">SUM(BG63:BG74)</f>
        <v>0</v>
      </c>
      <c r="BH76" s="255">
        <f t="shared" si="62"/>
        <v>0</v>
      </c>
      <c r="BI76" s="255">
        <f t="shared" si="62"/>
        <v>0</v>
      </c>
      <c r="BJ76" s="255">
        <f t="shared" si="62"/>
        <v>0</v>
      </c>
      <c r="BK76" s="255">
        <f t="shared" si="62"/>
        <v>0</v>
      </c>
      <c r="BL76" s="255">
        <f t="shared" si="62"/>
        <v>0</v>
      </c>
      <c r="BM76" s="255">
        <f t="shared" si="62"/>
        <v>0</v>
      </c>
      <c r="BN76" s="255">
        <f t="shared" si="62"/>
        <v>0</v>
      </c>
      <c r="BO76" s="255">
        <f t="shared" si="62"/>
        <v>0</v>
      </c>
      <c r="BP76" s="255">
        <f t="shared" si="62"/>
        <v>0</v>
      </c>
      <c r="BQ76" s="255">
        <f t="shared" si="62"/>
        <v>0</v>
      </c>
      <c r="BR76" s="255">
        <f t="shared" si="62"/>
        <v>0</v>
      </c>
      <c r="BS76" s="255">
        <f t="shared" si="62"/>
        <v>0</v>
      </c>
      <c r="BT76" s="255">
        <f t="shared" si="62"/>
        <v>0</v>
      </c>
      <c r="BU76" s="255">
        <f t="shared" si="62"/>
        <v>0</v>
      </c>
      <c r="BV76" s="255">
        <f t="shared" si="62"/>
        <v>0</v>
      </c>
      <c r="BW76" s="255">
        <f t="shared" si="62"/>
        <v>0</v>
      </c>
      <c r="BX76" s="255">
        <f t="shared" si="62"/>
        <v>0</v>
      </c>
      <c r="BY76" s="255">
        <f t="shared" si="62"/>
        <v>0</v>
      </c>
      <c r="BZ76" s="255">
        <f t="shared" si="62"/>
        <v>0</v>
      </c>
      <c r="CA76" s="255">
        <f t="shared" si="62"/>
        <v>0</v>
      </c>
      <c r="CB76" s="255">
        <f t="shared" si="62"/>
        <v>0</v>
      </c>
      <c r="CC76" s="255">
        <f t="shared" si="62"/>
        <v>0</v>
      </c>
      <c r="CD76" s="255">
        <f t="shared" si="62"/>
        <v>0</v>
      </c>
      <c r="CE76" s="255">
        <f t="shared" si="62"/>
        <v>0</v>
      </c>
      <c r="CF76" s="255">
        <f t="shared" si="62"/>
        <v>0</v>
      </c>
      <c r="CG76" s="255">
        <f t="shared" si="62"/>
        <v>0</v>
      </c>
      <c r="CH76" s="255">
        <f t="shared" si="62"/>
        <v>0</v>
      </c>
      <c r="CI76" s="255">
        <f t="shared" si="62"/>
        <v>0</v>
      </c>
      <c r="CJ76" s="255">
        <f t="shared" si="62"/>
        <v>0</v>
      </c>
      <c r="CK76" s="255">
        <f t="shared" si="62"/>
        <v>0</v>
      </c>
    </row>
    <row r="77" spans="1:89" ht="5.25" customHeight="1">
      <c r="Q77" s="7"/>
      <c r="R77" s="68"/>
      <c r="S77" s="68"/>
      <c r="T77" s="88">
        <v>26</v>
      </c>
      <c r="V77" s="38"/>
      <c r="W77" s="33"/>
      <c r="X77" s="60"/>
      <c r="Z77" s="14"/>
    </row>
    <row r="78" spans="1:89">
      <c r="A78" s="260" t="s">
        <v>83</v>
      </c>
      <c r="Q78" s="7"/>
      <c r="R78" s="68"/>
      <c r="S78" s="68"/>
      <c r="T78" s="88"/>
      <c r="V78" s="108" t="s">
        <v>1</v>
      </c>
      <c r="W78" s="33"/>
      <c r="X78" s="255">
        <f>SUM(AA78:CK78)</f>
        <v>3248006.8393536252</v>
      </c>
      <c r="Y78" s="36"/>
      <c r="Z78" s="16"/>
      <c r="AA78" s="255">
        <f t="shared" ref="AA78:BF78" si="63">AA59+AA76</f>
        <v>0</v>
      </c>
      <c r="AB78" s="255">
        <f t="shared" si="63"/>
        <v>-9990000.002700001</v>
      </c>
      <c r="AC78" s="255">
        <f t="shared" si="63"/>
        <v>2525855.0022871038</v>
      </c>
      <c r="AD78" s="255">
        <f t="shared" si="63"/>
        <v>2585547.863376223</v>
      </c>
      <c r="AE78" s="255">
        <f t="shared" si="63"/>
        <v>2646409.6896705525</v>
      </c>
      <c r="AF78" s="255">
        <f t="shared" si="63"/>
        <v>2708463.1087352964</v>
      </c>
      <c r="AG78" s="255">
        <f t="shared" si="63"/>
        <v>2771731.1779844491</v>
      </c>
      <c r="AH78" s="255">
        <f t="shared" si="63"/>
        <v>0</v>
      </c>
      <c r="AI78" s="255">
        <f t="shared" si="63"/>
        <v>0</v>
      </c>
      <c r="AJ78" s="255">
        <f t="shared" si="63"/>
        <v>0</v>
      </c>
      <c r="AK78" s="255">
        <f t="shared" si="63"/>
        <v>0</v>
      </c>
      <c r="AL78" s="255">
        <f t="shared" si="63"/>
        <v>0</v>
      </c>
      <c r="AM78" s="255">
        <f t="shared" si="63"/>
        <v>0</v>
      </c>
      <c r="AN78" s="255">
        <f t="shared" si="63"/>
        <v>0</v>
      </c>
      <c r="AO78" s="255">
        <f t="shared" si="63"/>
        <v>0</v>
      </c>
      <c r="AP78" s="255">
        <f t="shared" si="63"/>
        <v>0</v>
      </c>
      <c r="AQ78" s="255">
        <f t="shared" si="63"/>
        <v>0</v>
      </c>
      <c r="AR78" s="255">
        <f t="shared" si="63"/>
        <v>0</v>
      </c>
      <c r="AS78" s="255">
        <f t="shared" si="63"/>
        <v>0</v>
      </c>
      <c r="AT78" s="255">
        <f t="shared" si="63"/>
        <v>0</v>
      </c>
      <c r="AU78" s="255">
        <f t="shared" si="63"/>
        <v>0</v>
      </c>
      <c r="AV78" s="255">
        <f t="shared" si="63"/>
        <v>7.8580342233181E-10</v>
      </c>
      <c r="AW78" s="255">
        <f t="shared" si="63"/>
        <v>0</v>
      </c>
      <c r="AX78" s="255">
        <f t="shared" si="63"/>
        <v>0</v>
      </c>
      <c r="AY78" s="255">
        <f t="shared" si="63"/>
        <v>0</v>
      </c>
      <c r="AZ78" s="255">
        <f t="shared" si="63"/>
        <v>0</v>
      </c>
      <c r="BA78" s="255">
        <f t="shared" si="63"/>
        <v>0</v>
      </c>
      <c r="BB78" s="255">
        <f t="shared" si="63"/>
        <v>0</v>
      </c>
      <c r="BC78" s="255">
        <f t="shared" si="63"/>
        <v>0</v>
      </c>
      <c r="BD78" s="255">
        <f t="shared" si="63"/>
        <v>0</v>
      </c>
      <c r="BE78" s="255">
        <f t="shared" si="63"/>
        <v>0</v>
      </c>
      <c r="BF78" s="255">
        <f t="shared" si="63"/>
        <v>0</v>
      </c>
      <c r="BG78" s="255">
        <f t="shared" ref="BG78:CK78" si="64">BG59+BG76</f>
        <v>0</v>
      </c>
      <c r="BH78" s="255">
        <f t="shared" si="64"/>
        <v>0</v>
      </c>
      <c r="BI78" s="255">
        <f t="shared" si="64"/>
        <v>0</v>
      </c>
      <c r="BJ78" s="255">
        <f t="shared" si="64"/>
        <v>0</v>
      </c>
      <c r="BK78" s="255">
        <f t="shared" si="64"/>
        <v>0</v>
      </c>
      <c r="BL78" s="255">
        <f t="shared" si="64"/>
        <v>0</v>
      </c>
      <c r="BM78" s="255">
        <f t="shared" si="64"/>
        <v>0</v>
      </c>
      <c r="BN78" s="255">
        <f t="shared" si="64"/>
        <v>0</v>
      </c>
      <c r="BO78" s="255">
        <f t="shared" si="64"/>
        <v>0</v>
      </c>
      <c r="BP78" s="255">
        <f t="shared" si="64"/>
        <v>0</v>
      </c>
      <c r="BQ78" s="255">
        <f t="shared" si="64"/>
        <v>0</v>
      </c>
      <c r="BR78" s="255">
        <f t="shared" si="64"/>
        <v>0</v>
      </c>
      <c r="BS78" s="255">
        <f t="shared" si="64"/>
        <v>0</v>
      </c>
      <c r="BT78" s="255">
        <f t="shared" si="64"/>
        <v>0</v>
      </c>
      <c r="BU78" s="255">
        <f t="shared" si="64"/>
        <v>0</v>
      </c>
      <c r="BV78" s="255">
        <f t="shared" si="64"/>
        <v>0</v>
      </c>
      <c r="BW78" s="255">
        <f t="shared" si="64"/>
        <v>0</v>
      </c>
      <c r="BX78" s="255">
        <f t="shared" si="64"/>
        <v>0</v>
      </c>
      <c r="BY78" s="255">
        <f t="shared" si="64"/>
        <v>0</v>
      </c>
      <c r="BZ78" s="255">
        <f t="shared" si="64"/>
        <v>0</v>
      </c>
      <c r="CA78" s="255">
        <f t="shared" si="64"/>
        <v>0</v>
      </c>
      <c r="CB78" s="255">
        <f t="shared" si="64"/>
        <v>0</v>
      </c>
      <c r="CC78" s="255">
        <f t="shared" si="64"/>
        <v>0</v>
      </c>
      <c r="CD78" s="255">
        <f t="shared" si="64"/>
        <v>0</v>
      </c>
      <c r="CE78" s="255">
        <f t="shared" si="64"/>
        <v>0</v>
      </c>
      <c r="CF78" s="255">
        <f t="shared" si="64"/>
        <v>0</v>
      </c>
      <c r="CG78" s="255">
        <f t="shared" si="64"/>
        <v>0</v>
      </c>
      <c r="CH78" s="255">
        <f t="shared" si="64"/>
        <v>0</v>
      </c>
      <c r="CI78" s="255">
        <f t="shared" si="64"/>
        <v>0</v>
      </c>
      <c r="CJ78" s="255">
        <f t="shared" si="64"/>
        <v>0</v>
      </c>
      <c r="CK78" s="255">
        <f t="shared" si="64"/>
        <v>0</v>
      </c>
    </row>
    <row r="79" spans="1:89" ht="5.25" customHeight="1">
      <c r="Q79" s="7"/>
      <c r="R79" s="68"/>
      <c r="S79" s="68"/>
      <c r="T79" s="88">
        <v>26</v>
      </c>
      <c r="V79" s="38"/>
      <c r="W79" s="33"/>
      <c r="X79" s="60"/>
      <c r="Z79" s="14"/>
    </row>
    <row r="80" spans="1:89">
      <c r="A80" s="5" t="s">
        <v>53</v>
      </c>
      <c r="Q80" s="7"/>
      <c r="R80" s="68"/>
      <c r="S80" s="68"/>
      <c r="T80" s="88"/>
      <c r="V80" s="13"/>
      <c r="X80" s="22"/>
      <c r="Y80" s="36"/>
      <c r="Z80" s="16"/>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89">
      <c r="A81" s="12" t="s">
        <v>81</v>
      </c>
      <c r="Q81" s="7"/>
      <c r="R81" s="68"/>
      <c r="S81" s="68"/>
      <c r="T81" s="88"/>
      <c r="V81" s="13"/>
      <c r="X81" s="22"/>
      <c r="Y81" s="36"/>
      <c r="Z81" s="16"/>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89">
      <c r="A82" s="25" t="s">
        <v>86</v>
      </c>
      <c r="Q82" s="7"/>
      <c r="R82" s="68"/>
      <c r="S82" s="68"/>
      <c r="T82" s="88"/>
      <c r="V82" s="38" t="s">
        <v>1</v>
      </c>
      <c r="W82" s="33"/>
      <c r="X82" s="254">
        <f>SUM(AA82:CK82)</f>
        <v>7500000.0020250008</v>
      </c>
      <c r="Y82" s="36"/>
      <c r="Z82" s="16"/>
      <c r="AA82" s="254">
        <f t="shared" ref="AA82:BF82" si="65">IF(AA$16=0,FINANCINGA_E_PRINCIPAL,0)</f>
        <v>0</v>
      </c>
      <c r="AB82" s="254">
        <f t="shared" si="65"/>
        <v>7500000.0020250008</v>
      </c>
      <c r="AC82" s="254">
        <f t="shared" si="65"/>
        <v>0</v>
      </c>
      <c r="AD82" s="254">
        <f t="shared" si="65"/>
        <v>0</v>
      </c>
      <c r="AE82" s="254">
        <f t="shared" si="65"/>
        <v>0</v>
      </c>
      <c r="AF82" s="254">
        <f t="shared" si="65"/>
        <v>0</v>
      </c>
      <c r="AG82" s="254">
        <f t="shared" si="65"/>
        <v>0</v>
      </c>
      <c r="AH82" s="254">
        <f t="shared" si="65"/>
        <v>0</v>
      </c>
      <c r="AI82" s="254">
        <f t="shared" si="65"/>
        <v>0</v>
      </c>
      <c r="AJ82" s="254">
        <f t="shared" si="65"/>
        <v>0</v>
      </c>
      <c r="AK82" s="254">
        <f t="shared" si="65"/>
        <v>0</v>
      </c>
      <c r="AL82" s="254">
        <f t="shared" si="65"/>
        <v>0</v>
      </c>
      <c r="AM82" s="254">
        <f t="shared" si="65"/>
        <v>0</v>
      </c>
      <c r="AN82" s="254">
        <f t="shared" si="65"/>
        <v>0</v>
      </c>
      <c r="AO82" s="254">
        <f t="shared" si="65"/>
        <v>0</v>
      </c>
      <c r="AP82" s="254">
        <f t="shared" si="65"/>
        <v>0</v>
      </c>
      <c r="AQ82" s="254">
        <f t="shared" si="65"/>
        <v>0</v>
      </c>
      <c r="AR82" s="254">
        <f t="shared" si="65"/>
        <v>0</v>
      </c>
      <c r="AS82" s="254">
        <f t="shared" si="65"/>
        <v>0</v>
      </c>
      <c r="AT82" s="254">
        <f t="shared" si="65"/>
        <v>0</v>
      </c>
      <c r="AU82" s="254">
        <f t="shared" si="65"/>
        <v>0</v>
      </c>
      <c r="AV82" s="254">
        <f t="shared" si="65"/>
        <v>0</v>
      </c>
      <c r="AW82" s="254">
        <f t="shared" si="65"/>
        <v>0</v>
      </c>
      <c r="AX82" s="254">
        <f t="shared" si="65"/>
        <v>0</v>
      </c>
      <c r="AY82" s="254">
        <f t="shared" si="65"/>
        <v>0</v>
      </c>
      <c r="AZ82" s="254">
        <f t="shared" si="65"/>
        <v>0</v>
      </c>
      <c r="BA82" s="254">
        <f t="shared" si="65"/>
        <v>0</v>
      </c>
      <c r="BB82" s="254">
        <f t="shared" si="65"/>
        <v>0</v>
      </c>
      <c r="BC82" s="254">
        <f t="shared" si="65"/>
        <v>0</v>
      </c>
      <c r="BD82" s="254">
        <f t="shared" si="65"/>
        <v>0</v>
      </c>
      <c r="BE82" s="254">
        <f t="shared" si="65"/>
        <v>0</v>
      </c>
      <c r="BF82" s="254">
        <f t="shared" si="65"/>
        <v>0</v>
      </c>
      <c r="BG82" s="254">
        <f t="shared" ref="BG82:CK82" si="66">IF(BG$16=0,FINANCINGA_E_PRINCIPAL,0)</f>
        <v>0</v>
      </c>
      <c r="BH82" s="254">
        <f t="shared" si="66"/>
        <v>0</v>
      </c>
      <c r="BI82" s="254">
        <f t="shared" si="66"/>
        <v>0</v>
      </c>
      <c r="BJ82" s="254">
        <f t="shared" si="66"/>
        <v>0</v>
      </c>
      <c r="BK82" s="254">
        <f t="shared" si="66"/>
        <v>0</v>
      </c>
      <c r="BL82" s="254">
        <f t="shared" si="66"/>
        <v>0</v>
      </c>
      <c r="BM82" s="254">
        <f t="shared" si="66"/>
        <v>0</v>
      </c>
      <c r="BN82" s="254">
        <f t="shared" si="66"/>
        <v>0</v>
      </c>
      <c r="BO82" s="254">
        <f t="shared" si="66"/>
        <v>0</v>
      </c>
      <c r="BP82" s="254">
        <f t="shared" si="66"/>
        <v>0</v>
      </c>
      <c r="BQ82" s="254">
        <f t="shared" si="66"/>
        <v>0</v>
      </c>
      <c r="BR82" s="254">
        <f t="shared" si="66"/>
        <v>0</v>
      </c>
      <c r="BS82" s="254">
        <f t="shared" si="66"/>
        <v>0</v>
      </c>
      <c r="BT82" s="254">
        <f t="shared" si="66"/>
        <v>0</v>
      </c>
      <c r="BU82" s="254">
        <f t="shared" si="66"/>
        <v>0</v>
      </c>
      <c r="BV82" s="254">
        <f t="shared" si="66"/>
        <v>0</v>
      </c>
      <c r="BW82" s="254">
        <f t="shared" si="66"/>
        <v>0</v>
      </c>
      <c r="BX82" s="254">
        <f t="shared" si="66"/>
        <v>0</v>
      </c>
      <c r="BY82" s="254">
        <f t="shared" si="66"/>
        <v>0</v>
      </c>
      <c r="BZ82" s="254">
        <f t="shared" si="66"/>
        <v>0</v>
      </c>
      <c r="CA82" s="254">
        <f t="shared" si="66"/>
        <v>0</v>
      </c>
      <c r="CB82" s="254">
        <f t="shared" si="66"/>
        <v>0</v>
      </c>
      <c r="CC82" s="254">
        <f t="shared" si="66"/>
        <v>0</v>
      </c>
      <c r="CD82" s="254">
        <f t="shared" si="66"/>
        <v>0</v>
      </c>
      <c r="CE82" s="254">
        <f t="shared" si="66"/>
        <v>0</v>
      </c>
      <c r="CF82" s="254">
        <f t="shared" si="66"/>
        <v>0</v>
      </c>
      <c r="CG82" s="254">
        <f t="shared" si="66"/>
        <v>0</v>
      </c>
      <c r="CH82" s="254">
        <f t="shared" si="66"/>
        <v>0</v>
      </c>
      <c r="CI82" s="254">
        <f t="shared" si="66"/>
        <v>0</v>
      </c>
      <c r="CJ82" s="254">
        <f t="shared" si="66"/>
        <v>0</v>
      </c>
      <c r="CK82" s="254">
        <f t="shared" si="66"/>
        <v>0</v>
      </c>
    </row>
    <row r="83" spans="1:89">
      <c r="A83" s="25" t="s">
        <v>69</v>
      </c>
      <c r="Q83" s="7"/>
      <c r="R83" s="68"/>
      <c r="S83" s="68"/>
      <c r="T83" s="88"/>
      <c r="V83" s="38" t="s">
        <v>1</v>
      </c>
      <c r="X83" s="254">
        <f>SUM(AA83:CK83)</f>
        <v>-8018731.4940780886</v>
      </c>
      <c r="Y83" s="36"/>
      <c r="Z83" s="16"/>
      <c r="AA83" s="254">
        <f t="shared" ref="AA83:BF83" si="67">-SUMIF(FINANCINGA_E_YEAR,AA$16,FINANCINGA_E_TOTALDEBTSERVICE)
+IF(OR(AA16="",AA16&lt;YEAR_PROJECTLENGTH_E),0,-VLOOKUP(AA$16*12,FINANCINGA_E_TABLE,3,FALSE))</f>
        <v>0</v>
      </c>
      <c r="AB83" s="254">
        <f t="shared" si="67"/>
        <v>0</v>
      </c>
      <c r="AC83" s="254">
        <f t="shared" si="67"/>
        <v>-1577498.4052178599</v>
      </c>
      <c r="AD83" s="254">
        <f t="shared" si="67"/>
        <v>-1577498.4052178599</v>
      </c>
      <c r="AE83" s="254">
        <f t="shared" si="67"/>
        <v>-1577498.4052178599</v>
      </c>
      <c r="AF83" s="254">
        <f t="shared" si="67"/>
        <v>-1577498.4052178599</v>
      </c>
      <c r="AG83" s="254">
        <f t="shared" si="67"/>
        <v>-1708737.8732066492</v>
      </c>
      <c r="AH83" s="254">
        <f t="shared" si="67"/>
        <v>0</v>
      </c>
      <c r="AI83" s="254">
        <f t="shared" si="67"/>
        <v>0</v>
      </c>
      <c r="AJ83" s="254">
        <f t="shared" si="67"/>
        <v>0</v>
      </c>
      <c r="AK83" s="254">
        <f t="shared" si="67"/>
        <v>0</v>
      </c>
      <c r="AL83" s="254">
        <f t="shared" si="67"/>
        <v>0</v>
      </c>
      <c r="AM83" s="254">
        <f t="shared" si="67"/>
        <v>0</v>
      </c>
      <c r="AN83" s="254">
        <f t="shared" si="67"/>
        <v>0</v>
      </c>
      <c r="AO83" s="254">
        <f t="shared" si="67"/>
        <v>0</v>
      </c>
      <c r="AP83" s="254">
        <f t="shared" si="67"/>
        <v>0</v>
      </c>
      <c r="AQ83" s="254">
        <f t="shared" si="67"/>
        <v>0</v>
      </c>
      <c r="AR83" s="254">
        <f t="shared" si="67"/>
        <v>0</v>
      </c>
      <c r="AS83" s="254">
        <f t="shared" si="67"/>
        <v>0</v>
      </c>
      <c r="AT83" s="254">
        <f t="shared" si="67"/>
        <v>0</v>
      </c>
      <c r="AU83" s="254">
        <f t="shared" si="67"/>
        <v>0</v>
      </c>
      <c r="AV83" s="254">
        <f t="shared" si="67"/>
        <v>0</v>
      </c>
      <c r="AW83" s="254">
        <f t="shared" si="67"/>
        <v>0</v>
      </c>
      <c r="AX83" s="254">
        <f t="shared" si="67"/>
        <v>0</v>
      </c>
      <c r="AY83" s="254">
        <f t="shared" si="67"/>
        <v>0</v>
      </c>
      <c r="AZ83" s="254">
        <f t="shared" si="67"/>
        <v>0</v>
      </c>
      <c r="BA83" s="254">
        <f t="shared" si="67"/>
        <v>0</v>
      </c>
      <c r="BB83" s="254">
        <f t="shared" si="67"/>
        <v>0</v>
      </c>
      <c r="BC83" s="254">
        <f t="shared" si="67"/>
        <v>0</v>
      </c>
      <c r="BD83" s="254">
        <f t="shared" si="67"/>
        <v>0</v>
      </c>
      <c r="BE83" s="254">
        <f t="shared" si="67"/>
        <v>0</v>
      </c>
      <c r="BF83" s="254">
        <f t="shared" si="67"/>
        <v>0</v>
      </c>
      <c r="BG83" s="254">
        <f t="shared" ref="BG83:CK83" si="68">-SUMIF(FINANCINGA_E_YEAR,BG$16,FINANCINGA_E_TOTALDEBTSERVICE)
+IF(OR(BG16="",BG16&lt;YEAR_PROJECTLENGTH_E),0,-VLOOKUP(BG$16*12,FINANCINGA_E_TABLE,3,FALSE))</f>
        <v>0</v>
      </c>
      <c r="BH83" s="254">
        <f t="shared" si="68"/>
        <v>0</v>
      </c>
      <c r="BI83" s="254">
        <f t="shared" si="68"/>
        <v>0</v>
      </c>
      <c r="BJ83" s="254">
        <f t="shared" si="68"/>
        <v>0</v>
      </c>
      <c r="BK83" s="254">
        <f t="shared" si="68"/>
        <v>0</v>
      </c>
      <c r="BL83" s="254">
        <f t="shared" si="68"/>
        <v>0</v>
      </c>
      <c r="BM83" s="254">
        <f t="shared" si="68"/>
        <v>0</v>
      </c>
      <c r="BN83" s="254">
        <f t="shared" si="68"/>
        <v>0</v>
      </c>
      <c r="BO83" s="254">
        <f t="shared" si="68"/>
        <v>0</v>
      </c>
      <c r="BP83" s="254">
        <f t="shared" si="68"/>
        <v>0</v>
      </c>
      <c r="BQ83" s="254">
        <f t="shared" si="68"/>
        <v>0</v>
      </c>
      <c r="BR83" s="254">
        <f t="shared" si="68"/>
        <v>0</v>
      </c>
      <c r="BS83" s="254">
        <f t="shared" si="68"/>
        <v>0</v>
      </c>
      <c r="BT83" s="254">
        <f t="shared" si="68"/>
        <v>0</v>
      </c>
      <c r="BU83" s="254">
        <f t="shared" si="68"/>
        <v>0</v>
      </c>
      <c r="BV83" s="254">
        <f t="shared" si="68"/>
        <v>0</v>
      </c>
      <c r="BW83" s="254">
        <f t="shared" si="68"/>
        <v>0</v>
      </c>
      <c r="BX83" s="254">
        <f t="shared" si="68"/>
        <v>0</v>
      </c>
      <c r="BY83" s="254">
        <f t="shared" si="68"/>
        <v>0</v>
      </c>
      <c r="BZ83" s="254">
        <f t="shared" si="68"/>
        <v>0</v>
      </c>
      <c r="CA83" s="254">
        <f t="shared" si="68"/>
        <v>0</v>
      </c>
      <c r="CB83" s="254">
        <f t="shared" si="68"/>
        <v>0</v>
      </c>
      <c r="CC83" s="254">
        <f t="shared" si="68"/>
        <v>0</v>
      </c>
      <c r="CD83" s="254">
        <f t="shared" si="68"/>
        <v>0</v>
      </c>
      <c r="CE83" s="254">
        <f t="shared" si="68"/>
        <v>0</v>
      </c>
      <c r="CF83" s="254">
        <f t="shared" si="68"/>
        <v>0</v>
      </c>
      <c r="CG83" s="254">
        <f t="shared" si="68"/>
        <v>0</v>
      </c>
      <c r="CH83" s="254">
        <f t="shared" si="68"/>
        <v>0</v>
      </c>
      <c r="CI83" s="254">
        <f t="shared" si="68"/>
        <v>0</v>
      </c>
      <c r="CJ83" s="254">
        <f t="shared" si="68"/>
        <v>0</v>
      </c>
      <c r="CK83" s="254">
        <f t="shared" si="68"/>
        <v>0</v>
      </c>
    </row>
    <row r="84" spans="1:89">
      <c r="A84" s="12" t="s">
        <v>82</v>
      </c>
      <c r="Q84" s="7"/>
      <c r="R84" s="68"/>
      <c r="S84" s="68"/>
      <c r="T84" s="88"/>
      <c r="X84" s="60"/>
      <c r="Y84" s="36"/>
      <c r="Z84" s="16"/>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row>
    <row r="85" spans="1:89">
      <c r="A85" s="25" t="s">
        <v>86</v>
      </c>
      <c r="Q85" s="7"/>
      <c r="R85" s="68"/>
      <c r="S85" s="68"/>
      <c r="T85" s="88"/>
      <c r="V85" s="38" t="s">
        <v>1</v>
      </c>
      <c r="X85" s="254">
        <f>SUM(AA85:CK85)</f>
        <v>0</v>
      </c>
      <c r="Y85" s="36"/>
      <c r="Z85" s="16"/>
      <c r="AA85" s="254">
        <f t="shared" ref="AA85:BF85" si="69">IF(AA$16=0,FINANCINGB_E_PRINCIPAL,0)</f>
        <v>0</v>
      </c>
      <c r="AB85" s="254">
        <f t="shared" si="69"/>
        <v>0</v>
      </c>
      <c r="AC85" s="254">
        <f t="shared" si="69"/>
        <v>0</v>
      </c>
      <c r="AD85" s="254">
        <f t="shared" si="69"/>
        <v>0</v>
      </c>
      <c r="AE85" s="254">
        <f t="shared" si="69"/>
        <v>0</v>
      </c>
      <c r="AF85" s="254">
        <f t="shared" si="69"/>
        <v>0</v>
      </c>
      <c r="AG85" s="254">
        <f t="shared" si="69"/>
        <v>0</v>
      </c>
      <c r="AH85" s="254">
        <f t="shared" si="69"/>
        <v>0</v>
      </c>
      <c r="AI85" s="254">
        <f t="shared" si="69"/>
        <v>0</v>
      </c>
      <c r="AJ85" s="254">
        <f t="shared" si="69"/>
        <v>0</v>
      </c>
      <c r="AK85" s="254">
        <f t="shared" si="69"/>
        <v>0</v>
      </c>
      <c r="AL85" s="254">
        <f t="shared" si="69"/>
        <v>0</v>
      </c>
      <c r="AM85" s="254">
        <f t="shared" si="69"/>
        <v>0</v>
      </c>
      <c r="AN85" s="254">
        <f t="shared" si="69"/>
        <v>0</v>
      </c>
      <c r="AO85" s="254">
        <f t="shared" si="69"/>
        <v>0</v>
      </c>
      <c r="AP85" s="254">
        <f t="shared" si="69"/>
        <v>0</v>
      </c>
      <c r="AQ85" s="254">
        <f t="shared" si="69"/>
        <v>0</v>
      </c>
      <c r="AR85" s="254">
        <f t="shared" si="69"/>
        <v>0</v>
      </c>
      <c r="AS85" s="254">
        <f t="shared" si="69"/>
        <v>0</v>
      </c>
      <c r="AT85" s="254">
        <f t="shared" si="69"/>
        <v>0</v>
      </c>
      <c r="AU85" s="254">
        <f t="shared" si="69"/>
        <v>0</v>
      </c>
      <c r="AV85" s="254">
        <f t="shared" si="69"/>
        <v>0</v>
      </c>
      <c r="AW85" s="254">
        <f t="shared" si="69"/>
        <v>0</v>
      </c>
      <c r="AX85" s="254">
        <f t="shared" si="69"/>
        <v>0</v>
      </c>
      <c r="AY85" s="254">
        <f t="shared" si="69"/>
        <v>0</v>
      </c>
      <c r="AZ85" s="254">
        <f t="shared" si="69"/>
        <v>0</v>
      </c>
      <c r="BA85" s="254">
        <f t="shared" si="69"/>
        <v>0</v>
      </c>
      <c r="BB85" s="254">
        <f t="shared" si="69"/>
        <v>0</v>
      </c>
      <c r="BC85" s="254">
        <f t="shared" si="69"/>
        <v>0</v>
      </c>
      <c r="BD85" s="254">
        <f t="shared" si="69"/>
        <v>0</v>
      </c>
      <c r="BE85" s="254">
        <f t="shared" si="69"/>
        <v>0</v>
      </c>
      <c r="BF85" s="254">
        <f t="shared" si="69"/>
        <v>0</v>
      </c>
      <c r="BG85" s="254">
        <f t="shared" ref="BG85:CK85" si="70">IF(BG$16=0,FINANCINGB_E_PRINCIPAL,0)</f>
        <v>0</v>
      </c>
      <c r="BH85" s="254">
        <f t="shared" si="70"/>
        <v>0</v>
      </c>
      <c r="BI85" s="254">
        <f t="shared" si="70"/>
        <v>0</v>
      </c>
      <c r="BJ85" s="254">
        <f t="shared" si="70"/>
        <v>0</v>
      </c>
      <c r="BK85" s="254">
        <f t="shared" si="70"/>
        <v>0</v>
      </c>
      <c r="BL85" s="254">
        <f t="shared" si="70"/>
        <v>0</v>
      </c>
      <c r="BM85" s="254">
        <f t="shared" si="70"/>
        <v>0</v>
      </c>
      <c r="BN85" s="254">
        <f t="shared" si="70"/>
        <v>0</v>
      </c>
      <c r="BO85" s="254">
        <f t="shared" si="70"/>
        <v>0</v>
      </c>
      <c r="BP85" s="254">
        <f t="shared" si="70"/>
        <v>0</v>
      </c>
      <c r="BQ85" s="254">
        <f t="shared" si="70"/>
        <v>0</v>
      </c>
      <c r="BR85" s="254">
        <f t="shared" si="70"/>
        <v>0</v>
      </c>
      <c r="BS85" s="254">
        <f t="shared" si="70"/>
        <v>0</v>
      </c>
      <c r="BT85" s="254">
        <f t="shared" si="70"/>
        <v>0</v>
      </c>
      <c r="BU85" s="254">
        <f t="shared" si="70"/>
        <v>0</v>
      </c>
      <c r="BV85" s="254">
        <f t="shared" si="70"/>
        <v>0</v>
      </c>
      <c r="BW85" s="254">
        <f t="shared" si="70"/>
        <v>0</v>
      </c>
      <c r="BX85" s="254">
        <f t="shared" si="70"/>
        <v>0</v>
      </c>
      <c r="BY85" s="254">
        <f t="shared" si="70"/>
        <v>0</v>
      </c>
      <c r="BZ85" s="254">
        <f t="shared" si="70"/>
        <v>0</v>
      </c>
      <c r="CA85" s="254">
        <f t="shared" si="70"/>
        <v>0</v>
      </c>
      <c r="CB85" s="254">
        <f t="shared" si="70"/>
        <v>0</v>
      </c>
      <c r="CC85" s="254">
        <f t="shared" si="70"/>
        <v>0</v>
      </c>
      <c r="CD85" s="254">
        <f t="shared" si="70"/>
        <v>0</v>
      </c>
      <c r="CE85" s="254">
        <f t="shared" si="70"/>
        <v>0</v>
      </c>
      <c r="CF85" s="254">
        <f t="shared" si="70"/>
        <v>0</v>
      </c>
      <c r="CG85" s="254">
        <f t="shared" si="70"/>
        <v>0</v>
      </c>
      <c r="CH85" s="254">
        <f t="shared" si="70"/>
        <v>0</v>
      </c>
      <c r="CI85" s="254">
        <f t="shared" si="70"/>
        <v>0</v>
      </c>
      <c r="CJ85" s="254">
        <f t="shared" si="70"/>
        <v>0</v>
      </c>
      <c r="CK85" s="254">
        <f t="shared" si="70"/>
        <v>0</v>
      </c>
    </row>
    <row r="86" spans="1:89">
      <c r="A86" s="25" t="s">
        <v>69</v>
      </c>
      <c r="Q86" s="7"/>
      <c r="R86" s="68"/>
      <c r="S86" s="68"/>
      <c r="T86" s="88"/>
      <c r="V86" s="38" t="s">
        <v>1</v>
      </c>
      <c r="X86" s="254">
        <f>SUM(AA86:CK86)</f>
        <v>0</v>
      </c>
      <c r="Y86" s="36"/>
      <c r="Z86" s="16"/>
      <c r="AA86" s="254">
        <f t="shared" ref="AA86:BF86" si="71">-SUMIF(FINANCINGB_E_YEAR,AA$16,FINANCINGB_E_TOTALDEBTSERVICE)
+IF(OR(AA20="",AA20&lt;YEAR_PROJECTLENGTH_E),0,VLOOKUP(AA$16*12,FINANCINGA_E_TABLE,3,FALSE))</f>
        <v>0</v>
      </c>
      <c r="AB86" s="254">
        <f t="shared" si="71"/>
        <v>0</v>
      </c>
      <c r="AC86" s="254">
        <f t="shared" si="71"/>
        <v>0</v>
      </c>
      <c r="AD86" s="254">
        <f t="shared" si="71"/>
        <v>0</v>
      </c>
      <c r="AE86" s="254">
        <f t="shared" si="71"/>
        <v>0</v>
      </c>
      <c r="AF86" s="254">
        <f t="shared" si="71"/>
        <v>0</v>
      </c>
      <c r="AG86" s="254">
        <f t="shared" si="71"/>
        <v>0</v>
      </c>
      <c r="AH86" s="254">
        <f t="shared" si="71"/>
        <v>0</v>
      </c>
      <c r="AI86" s="254">
        <f t="shared" si="71"/>
        <v>0</v>
      </c>
      <c r="AJ86" s="254">
        <f t="shared" si="71"/>
        <v>0</v>
      </c>
      <c r="AK86" s="254">
        <f t="shared" si="71"/>
        <v>0</v>
      </c>
      <c r="AL86" s="254">
        <f t="shared" si="71"/>
        <v>0</v>
      </c>
      <c r="AM86" s="254">
        <f t="shared" si="71"/>
        <v>0</v>
      </c>
      <c r="AN86" s="254">
        <f t="shared" si="71"/>
        <v>0</v>
      </c>
      <c r="AO86" s="254">
        <f t="shared" si="71"/>
        <v>0</v>
      </c>
      <c r="AP86" s="254">
        <f t="shared" si="71"/>
        <v>0</v>
      </c>
      <c r="AQ86" s="254">
        <f t="shared" si="71"/>
        <v>0</v>
      </c>
      <c r="AR86" s="254">
        <f t="shared" si="71"/>
        <v>0</v>
      </c>
      <c r="AS86" s="254">
        <f t="shared" si="71"/>
        <v>0</v>
      </c>
      <c r="AT86" s="254">
        <f t="shared" si="71"/>
        <v>0</v>
      </c>
      <c r="AU86" s="254">
        <f t="shared" si="71"/>
        <v>0</v>
      </c>
      <c r="AV86" s="254">
        <f t="shared" si="71"/>
        <v>0</v>
      </c>
      <c r="AW86" s="254">
        <f t="shared" si="71"/>
        <v>0</v>
      </c>
      <c r="AX86" s="254">
        <f t="shared" si="71"/>
        <v>0</v>
      </c>
      <c r="AY86" s="254">
        <f t="shared" si="71"/>
        <v>0</v>
      </c>
      <c r="AZ86" s="254">
        <f t="shared" si="71"/>
        <v>0</v>
      </c>
      <c r="BA86" s="254">
        <f t="shared" si="71"/>
        <v>0</v>
      </c>
      <c r="BB86" s="254">
        <f t="shared" si="71"/>
        <v>0</v>
      </c>
      <c r="BC86" s="254">
        <f t="shared" si="71"/>
        <v>0</v>
      </c>
      <c r="BD86" s="254">
        <f t="shared" si="71"/>
        <v>0</v>
      </c>
      <c r="BE86" s="254">
        <f t="shared" si="71"/>
        <v>0</v>
      </c>
      <c r="BF86" s="254">
        <f t="shared" si="71"/>
        <v>0</v>
      </c>
      <c r="BG86" s="254">
        <f t="shared" ref="BG86:CK86" si="72">-SUMIF(FINANCINGB_E_YEAR,BG$16,FINANCINGB_E_TOTALDEBTSERVICE)
+IF(OR(BG20="",BG20&lt;YEAR_PROJECTLENGTH_E),0,VLOOKUP(BG$16*12,FINANCINGA_E_TABLE,3,FALSE))</f>
        <v>0</v>
      </c>
      <c r="BH86" s="254">
        <f t="shared" si="72"/>
        <v>0</v>
      </c>
      <c r="BI86" s="254">
        <f t="shared" si="72"/>
        <v>0</v>
      </c>
      <c r="BJ86" s="254">
        <f t="shared" si="72"/>
        <v>0</v>
      </c>
      <c r="BK86" s="254">
        <f t="shared" si="72"/>
        <v>0</v>
      </c>
      <c r="BL86" s="254">
        <f t="shared" si="72"/>
        <v>0</v>
      </c>
      <c r="BM86" s="254">
        <f t="shared" si="72"/>
        <v>0</v>
      </c>
      <c r="BN86" s="254">
        <f t="shared" si="72"/>
        <v>0</v>
      </c>
      <c r="BO86" s="254">
        <f t="shared" si="72"/>
        <v>0</v>
      </c>
      <c r="BP86" s="254">
        <f t="shared" si="72"/>
        <v>0</v>
      </c>
      <c r="BQ86" s="254">
        <f t="shared" si="72"/>
        <v>0</v>
      </c>
      <c r="BR86" s="254">
        <f t="shared" si="72"/>
        <v>0</v>
      </c>
      <c r="BS86" s="254">
        <f t="shared" si="72"/>
        <v>0</v>
      </c>
      <c r="BT86" s="254">
        <f t="shared" si="72"/>
        <v>0</v>
      </c>
      <c r="BU86" s="254">
        <f t="shared" si="72"/>
        <v>0</v>
      </c>
      <c r="BV86" s="254">
        <f t="shared" si="72"/>
        <v>0</v>
      </c>
      <c r="BW86" s="254">
        <f t="shared" si="72"/>
        <v>0</v>
      </c>
      <c r="BX86" s="254">
        <f t="shared" si="72"/>
        <v>0</v>
      </c>
      <c r="BY86" s="254">
        <f t="shared" si="72"/>
        <v>0</v>
      </c>
      <c r="BZ86" s="254">
        <f t="shared" si="72"/>
        <v>0</v>
      </c>
      <c r="CA86" s="254">
        <f t="shared" si="72"/>
        <v>0</v>
      </c>
      <c r="CB86" s="254">
        <f t="shared" si="72"/>
        <v>0</v>
      </c>
      <c r="CC86" s="254">
        <f t="shared" si="72"/>
        <v>0</v>
      </c>
      <c r="CD86" s="254">
        <f t="shared" si="72"/>
        <v>0</v>
      </c>
      <c r="CE86" s="254">
        <f t="shared" si="72"/>
        <v>0</v>
      </c>
      <c r="CF86" s="254">
        <f t="shared" si="72"/>
        <v>0</v>
      </c>
      <c r="CG86" s="254">
        <f t="shared" si="72"/>
        <v>0</v>
      </c>
      <c r="CH86" s="254">
        <f t="shared" si="72"/>
        <v>0</v>
      </c>
      <c r="CI86" s="254">
        <f t="shared" si="72"/>
        <v>0</v>
      </c>
      <c r="CJ86" s="254">
        <f t="shared" si="72"/>
        <v>0</v>
      </c>
      <c r="CK86" s="254">
        <f t="shared" si="72"/>
        <v>0</v>
      </c>
    </row>
    <row r="87" spans="1:89" ht="5.25" customHeight="1">
      <c r="Q87" s="7"/>
      <c r="R87" s="68"/>
      <c r="S87" s="68"/>
      <c r="T87" s="88">
        <v>26</v>
      </c>
      <c r="V87" s="38"/>
      <c r="W87" s="33"/>
      <c r="X87" s="60"/>
      <c r="Z87" s="14"/>
    </row>
    <row r="88" spans="1:89" s="29" customFormat="1">
      <c r="A88" s="12" t="s">
        <v>106</v>
      </c>
      <c r="R88" s="66"/>
      <c r="S88" s="66"/>
      <c r="T88" s="88">
        <v>45</v>
      </c>
      <c r="V88" s="108" t="s">
        <v>1</v>
      </c>
      <c r="W88" s="6"/>
      <c r="X88" s="255">
        <f>SUM(AA88:CK88)</f>
        <v>-518731.49205308803</v>
      </c>
      <c r="Z88" s="14"/>
      <c r="AA88" s="258">
        <f>SUM(AA82:AA86)</f>
        <v>0</v>
      </c>
      <c r="AB88" s="258">
        <f t="shared" ref="AB88:BG88" si="73">SUM(AB82:AB86)</f>
        <v>7500000.0020250008</v>
      </c>
      <c r="AC88" s="258">
        <f t="shared" si="73"/>
        <v>-1577498.4052178599</v>
      </c>
      <c r="AD88" s="258">
        <f t="shared" si="73"/>
        <v>-1577498.4052178599</v>
      </c>
      <c r="AE88" s="258">
        <f t="shared" si="73"/>
        <v>-1577498.4052178599</v>
      </c>
      <c r="AF88" s="258">
        <f t="shared" si="73"/>
        <v>-1577498.4052178599</v>
      </c>
      <c r="AG88" s="258">
        <f t="shared" si="73"/>
        <v>-1708737.8732066492</v>
      </c>
      <c r="AH88" s="258">
        <f t="shared" si="73"/>
        <v>0</v>
      </c>
      <c r="AI88" s="258">
        <f t="shared" si="73"/>
        <v>0</v>
      </c>
      <c r="AJ88" s="258">
        <f t="shared" si="73"/>
        <v>0</v>
      </c>
      <c r="AK88" s="258">
        <f t="shared" si="73"/>
        <v>0</v>
      </c>
      <c r="AL88" s="258">
        <f t="shared" si="73"/>
        <v>0</v>
      </c>
      <c r="AM88" s="258">
        <f t="shared" si="73"/>
        <v>0</v>
      </c>
      <c r="AN88" s="258">
        <f t="shared" si="73"/>
        <v>0</v>
      </c>
      <c r="AO88" s="258">
        <f t="shared" si="73"/>
        <v>0</v>
      </c>
      <c r="AP88" s="258">
        <f t="shared" si="73"/>
        <v>0</v>
      </c>
      <c r="AQ88" s="258">
        <f t="shared" si="73"/>
        <v>0</v>
      </c>
      <c r="AR88" s="258">
        <f t="shared" si="73"/>
        <v>0</v>
      </c>
      <c r="AS88" s="258">
        <f t="shared" si="73"/>
        <v>0</v>
      </c>
      <c r="AT88" s="258">
        <f t="shared" si="73"/>
        <v>0</v>
      </c>
      <c r="AU88" s="258">
        <f t="shared" si="73"/>
        <v>0</v>
      </c>
      <c r="AV88" s="258">
        <f t="shared" si="73"/>
        <v>0</v>
      </c>
      <c r="AW88" s="258">
        <f t="shared" si="73"/>
        <v>0</v>
      </c>
      <c r="AX88" s="258">
        <f t="shared" si="73"/>
        <v>0</v>
      </c>
      <c r="AY88" s="258">
        <f t="shared" si="73"/>
        <v>0</v>
      </c>
      <c r="AZ88" s="258">
        <f t="shared" si="73"/>
        <v>0</v>
      </c>
      <c r="BA88" s="258">
        <f t="shared" si="73"/>
        <v>0</v>
      </c>
      <c r="BB88" s="258">
        <f t="shared" si="73"/>
        <v>0</v>
      </c>
      <c r="BC88" s="258">
        <f t="shared" si="73"/>
        <v>0</v>
      </c>
      <c r="BD88" s="258">
        <f t="shared" si="73"/>
        <v>0</v>
      </c>
      <c r="BE88" s="258">
        <f t="shared" si="73"/>
        <v>0</v>
      </c>
      <c r="BF88" s="258">
        <f t="shared" si="73"/>
        <v>0</v>
      </c>
      <c r="BG88" s="258">
        <f t="shared" si="73"/>
        <v>0</v>
      </c>
      <c r="BH88" s="258">
        <f t="shared" ref="BH88:CK88" si="74">SUM(BH82:BH86)</f>
        <v>0</v>
      </c>
      <c r="BI88" s="258">
        <f t="shared" si="74"/>
        <v>0</v>
      </c>
      <c r="BJ88" s="258">
        <f t="shared" si="74"/>
        <v>0</v>
      </c>
      <c r="BK88" s="258">
        <f t="shared" si="74"/>
        <v>0</v>
      </c>
      <c r="BL88" s="258">
        <f t="shared" si="74"/>
        <v>0</v>
      </c>
      <c r="BM88" s="258">
        <f t="shared" si="74"/>
        <v>0</v>
      </c>
      <c r="BN88" s="258">
        <f t="shared" si="74"/>
        <v>0</v>
      </c>
      <c r="BO88" s="258">
        <f t="shared" si="74"/>
        <v>0</v>
      </c>
      <c r="BP88" s="258">
        <f t="shared" si="74"/>
        <v>0</v>
      </c>
      <c r="BQ88" s="258">
        <f t="shared" si="74"/>
        <v>0</v>
      </c>
      <c r="BR88" s="258">
        <f t="shared" si="74"/>
        <v>0</v>
      </c>
      <c r="BS88" s="258">
        <f t="shared" si="74"/>
        <v>0</v>
      </c>
      <c r="BT88" s="258">
        <f t="shared" si="74"/>
        <v>0</v>
      </c>
      <c r="BU88" s="258">
        <f t="shared" si="74"/>
        <v>0</v>
      </c>
      <c r="BV88" s="258">
        <f t="shared" si="74"/>
        <v>0</v>
      </c>
      <c r="BW88" s="258">
        <f t="shared" si="74"/>
        <v>0</v>
      </c>
      <c r="BX88" s="258">
        <f t="shared" si="74"/>
        <v>0</v>
      </c>
      <c r="BY88" s="258">
        <f t="shared" si="74"/>
        <v>0</v>
      </c>
      <c r="BZ88" s="258">
        <f t="shared" si="74"/>
        <v>0</v>
      </c>
      <c r="CA88" s="258">
        <f t="shared" si="74"/>
        <v>0</v>
      </c>
      <c r="CB88" s="258">
        <f t="shared" si="74"/>
        <v>0</v>
      </c>
      <c r="CC88" s="258">
        <f t="shared" si="74"/>
        <v>0</v>
      </c>
      <c r="CD88" s="258">
        <f t="shared" si="74"/>
        <v>0</v>
      </c>
      <c r="CE88" s="258">
        <f t="shared" si="74"/>
        <v>0</v>
      </c>
      <c r="CF88" s="258">
        <f t="shared" si="74"/>
        <v>0</v>
      </c>
      <c r="CG88" s="258">
        <f t="shared" si="74"/>
        <v>0</v>
      </c>
      <c r="CH88" s="258">
        <f t="shared" si="74"/>
        <v>0</v>
      </c>
      <c r="CI88" s="258">
        <f t="shared" si="74"/>
        <v>0</v>
      </c>
      <c r="CJ88" s="258">
        <f t="shared" si="74"/>
        <v>0</v>
      </c>
      <c r="CK88" s="258">
        <f t="shared" si="74"/>
        <v>0</v>
      </c>
    </row>
    <row r="89" spans="1:89" ht="5.25" customHeight="1">
      <c r="Q89" s="7"/>
      <c r="R89" s="68"/>
      <c r="S89" s="68"/>
      <c r="T89" s="88">
        <v>26</v>
      </c>
      <c r="V89" s="38"/>
      <c r="W89" s="33"/>
      <c r="X89" s="60"/>
      <c r="Z89" s="14"/>
    </row>
    <row r="90" spans="1:89">
      <c r="A90" s="260" t="s">
        <v>84</v>
      </c>
      <c r="R90" s="66"/>
      <c r="S90" s="66"/>
      <c r="T90" s="88">
        <v>47</v>
      </c>
      <c r="V90" s="108" t="s">
        <v>1</v>
      </c>
      <c r="W90" s="33"/>
      <c r="X90" s="255">
        <f>SUM(AA90:CK90)</f>
        <v>2729275.3473005369</v>
      </c>
      <c r="Y90" s="27"/>
      <c r="Z90" s="17"/>
      <c r="AA90" s="255">
        <f t="shared" ref="AA90:BG90" si="75">AA78+AA88</f>
        <v>0</v>
      </c>
      <c r="AB90" s="255">
        <f t="shared" si="75"/>
        <v>-2490000.0006750003</v>
      </c>
      <c r="AC90" s="255">
        <f t="shared" si="75"/>
        <v>948356.5970692439</v>
      </c>
      <c r="AD90" s="255">
        <f t="shared" si="75"/>
        <v>1008049.4581583631</v>
      </c>
      <c r="AE90" s="255">
        <f t="shared" si="75"/>
        <v>1068911.2844526926</v>
      </c>
      <c r="AF90" s="255">
        <f t="shared" si="75"/>
        <v>1130964.7035174365</v>
      </c>
      <c r="AG90" s="255">
        <f t="shared" si="75"/>
        <v>1062993.3047777999</v>
      </c>
      <c r="AH90" s="255">
        <f t="shared" si="75"/>
        <v>0</v>
      </c>
      <c r="AI90" s="255">
        <f t="shared" si="75"/>
        <v>0</v>
      </c>
      <c r="AJ90" s="255">
        <f t="shared" si="75"/>
        <v>0</v>
      </c>
      <c r="AK90" s="255">
        <f t="shared" si="75"/>
        <v>0</v>
      </c>
      <c r="AL90" s="255">
        <f t="shared" si="75"/>
        <v>0</v>
      </c>
      <c r="AM90" s="255">
        <f t="shared" si="75"/>
        <v>0</v>
      </c>
      <c r="AN90" s="255">
        <f t="shared" si="75"/>
        <v>0</v>
      </c>
      <c r="AO90" s="255">
        <f t="shared" si="75"/>
        <v>0</v>
      </c>
      <c r="AP90" s="255">
        <f t="shared" si="75"/>
        <v>0</v>
      </c>
      <c r="AQ90" s="255">
        <f t="shared" si="75"/>
        <v>0</v>
      </c>
      <c r="AR90" s="255">
        <f t="shared" si="75"/>
        <v>0</v>
      </c>
      <c r="AS90" s="255">
        <f t="shared" si="75"/>
        <v>0</v>
      </c>
      <c r="AT90" s="255">
        <f t="shared" si="75"/>
        <v>0</v>
      </c>
      <c r="AU90" s="255">
        <f t="shared" si="75"/>
        <v>0</v>
      </c>
      <c r="AV90" s="255">
        <f t="shared" si="75"/>
        <v>7.8580342233181E-10</v>
      </c>
      <c r="AW90" s="255">
        <f t="shared" si="75"/>
        <v>0</v>
      </c>
      <c r="AX90" s="255">
        <f t="shared" si="75"/>
        <v>0</v>
      </c>
      <c r="AY90" s="255">
        <f t="shared" si="75"/>
        <v>0</v>
      </c>
      <c r="AZ90" s="255">
        <f t="shared" si="75"/>
        <v>0</v>
      </c>
      <c r="BA90" s="255">
        <f t="shared" si="75"/>
        <v>0</v>
      </c>
      <c r="BB90" s="255">
        <f t="shared" si="75"/>
        <v>0</v>
      </c>
      <c r="BC90" s="255">
        <f t="shared" si="75"/>
        <v>0</v>
      </c>
      <c r="BD90" s="255">
        <f t="shared" si="75"/>
        <v>0</v>
      </c>
      <c r="BE90" s="255">
        <f t="shared" si="75"/>
        <v>0</v>
      </c>
      <c r="BF90" s="255">
        <f t="shared" si="75"/>
        <v>0</v>
      </c>
      <c r="BG90" s="255">
        <f t="shared" si="75"/>
        <v>0</v>
      </c>
      <c r="BH90" s="255">
        <f t="shared" ref="BH90:CK90" si="76">BH78+BH88</f>
        <v>0</v>
      </c>
      <c r="BI90" s="255">
        <f t="shared" si="76"/>
        <v>0</v>
      </c>
      <c r="BJ90" s="255">
        <f t="shared" si="76"/>
        <v>0</v>
      </c>
      <c r="BK90" s="255">
        <f t="shared" si="76"/>
        <v>0</v>
      </c>
      <c r="BL90" s="255">
        <f t="shared" si="76"/>
        <v>0</v>
      </c>
      <c r="BM90" s="255">
        <f t="shared" si="76"/>
        <v>0</v>
      </c>
      <c r="BN90" s="255">
        <f t="shared" si="76"/>
        <v>0</v>
      </c>
      <c r="BO90" s="255">
        <f t="shared" si="76"/>
        <v>0</v>
      </c>
      <c r="BP90" s="255">
        <f t="shared" si="76"/>
        <v>0</v>
      </c>
      <c r="BQ90" s="255">
        <f t="shared" si="76"/>
        <v>0</v>
      </c>
      <c r="BR90" s="255">
        <f t="shared" si="76"/>
        <v>0</v>
      </c>
      <c r="BS90" s="255">
        <f t="shared" si="76"/>
        <v>0</v>
      </c>
      <c r="BT90" s="255">
        <f t="shared" si="76"/>
        <v>0</v>
      </c>
      <c r="BU90" s="255">
        <f t="shared" si="76"/>
        <v>0</v>
      </c>
      <c r="BV90" s="255">
        <f t="shared" si="76"/>
        <v>0</v>
      </c>
      <c r="BW90" s="255">
        <f t="shared" si="76"/>
        <v>0</v>
      </c>
      <c r="BX90" s="255">
        <f t="shared" si="76"/>
        <v>0</v>
      </c>
      <c r="BY90" s="255">
        <f t="shared" si="76"/>
        <v>0</v>
      </c>
      <c r="BZ90" s="255">
        <f t="shared" si="76"/>
        <v>0</v>
      </c>
      <c r="CA90" s="255">
        <f t="shared" si="76"/>
        <v>0</v>
      </c>
      <c r="CB90" s="255">
        <f t="shared" si="76"/>
        <v>0</v>
      </c>
      <c r="CC90" s="255">
        <f t="shared" si="76"/>
        <v>0</v>
      </c>
      <c r="CD90" s="255">
        <f t="shared" si="76"/>
        <v>0</v>
      </c>
      <c r="CE90" s="255">
        <f t="shared" si="76"/>
        <v>0</v>
      </c>
      <c r="CF90" s="255">
        <f t="shared" si="76"/>
        <v>0</v>
      </c>
      <c r="CG90" s="255">
        <f t="shared" si="76"/>
        <v>0</v>
      </c>
      <c r="CH90" s="255">
        <f t="shared" si="76"/>
        <v>0</v>
      </c>
      <c r="CI90" s="255">
        <f t="shared" si="76"/>
        <v>0</v>
      </c>
      <c r="CJ90" s="255">
        <f t="shared" si="76"/>
        <v>0</v>
      </c>
      <c r="CK90" s="255">
        <f t="shared" si="76"/>
        <v>0</v>
      </c>
    </row>
    <row r="91" spans="1:89" ht="5.25" customHeight="1">
      <c r="Q91" s="7"/>
      <c r="R91" s="68"/>
      <c r="S91" s="68"/>
      <c r="T91" s="88">
        <v>26</v>
      </c>
      <c r="V91" s="38"/>
      <c r="W91" s="33"/>
      <c r="X91" s="60"/>
      <c r="Z91" s="14"/>
    </row>
    <row r="92" spans="1:89" s="29" customFormat="1">
      <c r="A92" s="109" t="s">
        <v>85</v>
      </c>
      <c r="Q92" s="6"/>
      <c r="R92" s="66"/>
      <c r="S92" s="66"/>
      <c r="T92" s="88">
        <v>49</v>
      </c>
      <c r="V92" s="13" t="s">
        <v>1</v>
      </c>
      <c r="W92" s="6"/>
      <c r="X92" s="254">
        <f>SUM(AA92:CK92)</f>
        <v>0</v>
      </c>
      <c r="Z92" s="14"/>
      <c r="AA92" s="254">
        <f>IF(AA$16="",0,
IF(AA$16=0,MIN(-RESERVE_OPENING_E,-AA90),
IF(AA$16=YEAR_PROJECTLENGTH_E,-SUM(Z92:$AA92),
IF(AA$16=1,-Z92-RESERVE_OPENING_E,0))))</f>
        <v>0</v>
      </c>
      <c r="AB92" s="254">
        <f>IF(AB$16="",0,
IF(AB$16=0,MIN(-RESERVE_OPENING_E,-AB90),
IF(AB$16=YEAR_PROJECTLENGTH_E,-SUM(AA92:$AA92),
IF(AB$16=1,-AA92-RESERVE_OPENING_E,0))))</f>
        <v>-10000</v>
      </c>
      <c r="AC92" s="254">
        <f>IF(AC$16="",0,
IF(AC$16=0,MIN(-RESERVE_OPENING_E,-AC90),
IF(AC$16=YEAR_PROJECTLENGTH_E,-SUM($AA92:AB92),
IF(AC$16=1,-AB92-RESERVE_OPENING_E,0))))</f>
        <v>0</v>
      </c>
      <c r="AD92" s="254">
        <f>IF(AD$16="",0,
IF(AD$16=0,MIN(-RESERVE_OPENING_E,-AD90),
IF(AD$16=YEAR_PROJECTLENGTH_E,-SUM($AA92:AC92),
IF(AD$16=1,-AC92-RESERVE_OPENING_E,0))))</f>
        <v>0</v>
      </c>
      <c r="AE92" s="254">
        <f>IF(AE$16="",0,
IF(AE$16=0,MIN(-RESERVE_OPENING_E,-AE90),
IF(AE$16=YEAR_PROJECTLENGTH_E,-SUM($AA92:AD92),
IF(AE$16=1,-AD92-RESERVE_OPENING_E,0))))</f>
        <v>0</v>
      </c>
      <c r="AF92" s="254">
        <f>IF(AF$16="",0,
IF(AF$16=0,MIN(-RESERVE_OPENING_E,-AF90),
IF(AF$16=YEAR_PROJECTLENGTH_E,-SUM($AA92:AE92),
IF(AF$16=1,-AE92-RESERVE_OPENING_E,0))))</f>
        <v>0</v>
      </c>
      <c r="AG92" s="254">
        <f>IF(AG$16="",0,
IF(AG$16=0,MIN(-RESERVE_OPENING_E,-AG90),
IF(AG$16=YEAR_PROJECTLENGTH_E,-SUM($AA92:AF92),
IF(AG$16=1,-AF92-RESERVE_OPENING_E,0))))</f>
        <v>10000</v>
      </c>
      <c r="AH92" s="254">
        <f>IF(AH$16="",0,
IF(AH$16=0,MIN(-RESERVE_OPENING_E,-AH90),
IF(AH$16=YEAR_PROJECTLENGTH_E,-SUM($AA92:AG92),
IF(AH$16=1,-AG92-RESERVE_OPENING_E,0))))</f>
        <v>0</v>
      </c>
      <c r="AI92" s="254">
        <f>IF(AI$16="",0,
IF(AI$16=0,MIN(-RESERVE_OPENING_E,-AI90),
IF(AI$16=YEAR_PROJECTLENGTH_E,-SUM($AA92:AH92),
IF(AI$16=1,-AH92-RESERVE_OPENING_E,0))))</f>
        <v>0</v>
      </c>
      <c r="AJ92" s="254">
        <f>IF(AJ$16="",0,
IF(AJ$16=0,MIN(-RESERVE_OPENING_E,-AJ90),
IF(AJ$16=YEAR_PROJECTLENGTH_E,-SUM($AA92:AI92),
IF(AJ$16=1,-AI92-RESERVE_OPENING_E,0))))</f>
        <v>0</v>
      </c>
      <c r="AK92" s="254">
        <f>IF(AK$16="",0,
IF(AK$16=0,MIN(-RESERVE_OPENING_E,-AK90),
IF(AK$16=YEAR_PROJECTLENGTH_E,-SUM($AA92:AJ92),
IF(AK$16=1,-AJ92-RESERVE_OPENING_E,0))))</f>
        <v>0</v>
      </c>
      <c r="AL92" s="254">
        <f>IF(AL$16="",0,
IF(AL$16=0,MIN(-RESERVE_OPENING_E,-AL90),
IF(AL$16=YEAR_PROJECTLENGTH_E,-SUM($AA92:AK92),
IF(AL$16=1,-AK92-RESERVE_OPENING_E,0))))</f>
        <v>0</v>
      </c>
      <c r="AM92" s="254">
        <f>IF(AM$16="",0,
IF(AM$16=0,MIN(-RESERVE_OPENING_E,-AM90),
IF(AM$16=YEAR_PROJECTLENGTH_E,-SUM($AA92:AL92),
IF(AM$16=1,-AL92-RESERVE_OPENING_E,0))))</f>
        <v>0</v>
      </c>
      <c r="AN92" s="254">
        <f>IF(AN$16="",0,
IF(AN$16=0,MIN(-RESERVE_OPENING_E,-AN90),
IF(AN$16=YEAR_PROJECTLENGTH_E,-SUM($AA92:AM92),
IF(AN$16=1,-AM92-RESERVE_OPENING_E,0))))</f>
        <v>0</v>
      </c>
      <c r="AO92" s="254">
        <f>IF(AO$16="",0,
IF(AO$16=0,MIN(-RESERVE_OPENING_E,-AO90),
IF(AO$16=YEAR_PROJECTLENGTH_E,-SUM($AA92:AN92),
IF(AO$16=1,-AN92-RESERVE_OPENING_E,0))))</f>
        <v>0</v>
      </c>
      <c r="AP92" s="254">
        <f>IF(AP$16="",0,
IF(AP$16=0,MIN(-RESERVE_OPENING_E,-AP90),
IF(AP$16=YEAR_PROJECTLENGTH_E,-SUM($AA92:AO92),
IF(AP$16=1,-AO92-RESERVE_OPENING_E,0))))</f>
        <v>0</v>
      </c>
      <c r="AQ92" s="254">
        <f>IF(AQ$16="",0,
IF(AQ$16=0,MIN(-RESERVE_OPENING_E,-AQ90),
IF(AQ$16=YEAR_PROJECTLENGTH_E,-SUM($AA92:AP92),
IF(AQ$16=1,-AP92-RESERVE_OPENING_E,0))))</f>
        <v>0</v>
      </c>
      <c r="AR92" s="254">
        <f>IF(AR$16="",0,
IF(AR$16=0,MIN(-RESERVE_OPENING_E,-AR90),
IF(AR$16=YEAR_PROJECTLENGTH_E,-SUM($AA92:AQ92),
IF(AR$16=1,-AQ92-RESERVE_OPENING_E,0))))</f>
        <v>0</v>
      </c>
      <c r="AS92" s="254">
        <f>IF(AS$16="",0,
IF(AS$16=0,MIN(-RESERVE_OPENING_E,-AS90),
IF(AS$16=YEAR_PROJECTLENGTH_E,-SUM($AA92:AR92),
IF(AS$16=1,-AR92-RESERVE_OPENING_E,0))))</f>
        <v>0</v>
      </c>
      <c r="AT92" s="254">
        <f>IF(AT$16="",0,
IF(AT$16=0,MIN(-RESERVE_OPENING_E,-AT90),
IF(AT$16=YEAR_PROJECTLENGTH_E,-SUM($AA92:AS92),
IF(AT$16=1,-AS92-RESERVE_OPENING_E,0))))</f>
        <v>0</v>
      </c>
      <c r="AU92" s="254">
        <f>IF(AU$16="",0,
IF(AU$16=0,MIN(-RESERVE_OPENING_E,-AU90),
IF(AU$16=YEAR_PROJECTLENGTH_E,-SUM($AA92:AT92),
IF(AU$16=1,-AT92-RESERVE_OPENING_E,0))))</f>
        <v>0</v>
      </c>
      <c r="AV92" s="254">
        <f>IF(AV$16="",0,
IF(AV$16=0,MIN(-RESERVE_OPENING_E,-AV90),
IF(AV$16=YEAR_PROJECTLENGTH_E,-SUM($AA92:AU92),
IF(AV$16=1,-AU92-RESERVE_OPENING_E,0))))</f>
        <v>0</v>
      </c>
      <c r="AW92" s="254">
        <f>IF(AW$16="",0,
IF(AW$16=0,MIN(-RESERVE_OPENING_E,-AW90),
IF(AW$16=YEAR_PROJECTLENGTH_E,-SUM($AA92:AV92),
IF(AW$16=1,-AV92-RESERVE_OPENING_E,0))))</f>
        <v>0</v>
      </c>
      <c r="AX92" s="254">
        <f>IF(AX$16="",0,
IF(AX$16=0,MIN(-RESERVE_OPENING_E,-AX90),
IF(AX$16=YEAR_PROJECTLENGTH_E,-SUM($AA92:AW92),
IF(AX$16=1,-AW92-RESERVE_OPENING_E,0))))</f>
        <v>0</v>
      </c>
      <c r="AY92" s="254">
        <f>IF(AY$16="",0,
IF(AY$16=0,MIN(-RESERVE_OPENING_E,-AY90),
IF(AY$16=YEAR_PROJECTLENGTH_E,-SUM($AA92:AX92),
IF(AY$16=1,-AX92-RESERVE_OPENING_E,0))))</f>
        <v>0</v>
      </c>
      <c r="AZ92" s="254">
        <f>IF(AZ$16="",0,
IF(AZ$16=0,MIN(-RESERVE_OPENING_E,-AZ90),
IF(AZ$16=YEAR_PROJECTLENGTH_E,-SUM($AA92:AY92),
IF(AZ$16=1,-AY92-RESERVE_OPENING_E,0))))</f>
        <v>0</v>
      </c>
      <c r="BA92" s="254">
        <f>IF(BA$16="",0,
IF(BA$16=0,MIN(-RESERVE_OPENING_E,-BA90),
IF(BA$16=YEAR_PROJECTLENGTH_E,-SUM($AA92:AZ92),
IF(BA$16=1,-AZ92-RESERVE_OPENING_E,0))))</f>
        <v>0</v>
      </c>
      <c r="BB92" s="254">
        <f>IF(BB$16="",0,
IF(BB$16=0,MIN(-RESERVE_OPENING_E,-BB90),
IF(BB$16=YEAR_PROJECTLENGTH_E,-SUM($AA92:BA92),
IF(BB$16=1,-BA92-RESERVE_OPENING_E,0))))</f>
        <v>0</v>
      </c>
      <c r="BC92" s="254">
        <f>IF(BC$16="",0,
IF(BC$16=0,MIN(-RESERVE_OPENING_E,-BC90),
IF(BC$16=YEAR_PROJECTLENGTH_E,-SUM($AA92:BB92),
IF(BC$16=1,-BB92-RESERVE_OPENING_E,0))))</f>
        <v>0</v>
      </c>
      <c r="BD92" s="254">
        <f>IF(BD$16="",0,
IF(BD$16=0,MIN(-RESERVE_OPENING_E,-BD90),
IF(BD$16=YEAR_PROJECTLENGTH_E,-SUM($AA92:BC92),
IF(BD$16=1,-BC92-RESERVE_OPENING_E,0))))</f>
        <v>0</v>
      </c>
      <c r="BE92" s="254">
        <f>IF(BE$16="",0,
IF(BE$16=0,MIN(-RESERVE_OPENING_E,-BE90),
IF(BE$16=YEAR_PROJECTLENGTH_E,-SUM($AA92:BD92),
IF(BE$16=1,-BD92-RESERVE_OPENING_E,0))))</f>
        <v>0</v>
      </c>
      <c r="BF92" s="254">
        <f>IF(BF$16="",0,
IF(BF$16=0,MIN(-RESERVE_OPENING_E,-BF90),
IF(BF$16=YEAR_PROJECTLENGTH_E,-SUM($AA92:BE92),
IF(BF$16=1,-BE92-RESERVE_OPENING_E,0))))</f>
        <v>0</v>
      </c>
      <c r="BG92" s="254">
        <f>IF(BG$16="",0,
IF(BG$16=0,MIN(-RESERVE_OPENING_E,-BG90),
IF(BG$16=YEAR_PROJECTLENGTH_E,-SUM($AA92:BF92),
IF(BG$16=1,-BF92-RESERVE_OPENING_E,0))))</f>
        <v>0</v>
      </c>
      <c r="BH92" s="254">
        <f>IF(BH$16="",0,
IF(BH$16=0,MIN(-RESERVE_OPENING_E,-BH90),
IF(BH$16=YEAR_PROJECTLENGTH_E,-SUM($AA92:BG92),
IF(BH$16=1,-BG92-RESERVE_OPENING_E,0))))</f>
        <v>0</v>
      </c>
      <c r="BI92" s="254">
        <f>IF(BI$16="",0,
IF(BI$16=0,MIN(-RESERVE_OPENING_E,-BI90),
IF(BI$16=YEAR_PROJECTLENGTH_E,-SUM($AA92:BH92),
IF(BI$16=1,-BH92-RESERVE_OPENING_E,0))))</f>
        <v>0</v>
      </c>
      <c r="BJ92" s="254">
        <f>IF(BJ$16="",0,
IF(BJ$16=0,MIN(-RESERVE_OPENING_E,-BJ90),
IF(BJ$16=YEAR_PROJECTLENGTH_E,-SUM($AA92:BI92),
IF(BJ$16=1,-BI92-RESERVE_OPENING_E,0))))</f>
        <v>0</v>
      </c>
      <c r="BK92" s="254">
        <f>IF(BK$16="",0,
IF(BK$16=0,MIN(-RESERVE_OPENING_E,-BK90),
IF(BK$16=YEAR_PROJECTLENGTH_E,-SUM($AA92:BJ92),
IF(BK$16=1,-BJ92-RESERVE_OPENING_E,0))))</f>
        <v>0</v>
      </c>
      <c r="BL92" s="254">
        <f>IF(BL$16="",0,
IF(BL$16=0,MIN(-RESERVE_OPENING_E,-BL90),
IF(BL$16=YEAR_PROJECTLENGTH_E,-SUM($AA92:BK92),
IF(BL$16=1,-BK92-RESERVE_OPENING_E,0))))</f>
        <v>0</v>
      </c>
      <c r="BM92" s="254">
        <f>IF(BM$16="",0,
IF(BM$16=0,MIN(-RESERVE_OPENING_E,-BM90),
IF(BM$16=YEAR_PROJECTLENGTH_E,-SUM($AA92:BL92),
IF(BM$16=1,-BL92-RESERVE_OPENING_E,0))))</f>
        <v>0</v>
      </c>
      <c r="BN92" s="254">
        <f>IF(BN$16="",0,
IF(BN$16=0,MIN(-RESERVE_OPENING_E,-BN90),
IF(BN$16=YEAR_PROJECTLENGTH_E,-SUM($AA92:BM92),
IF(BN$16=1,-BM92-RESERVE_OPENING_E,0))))</f>
        <v>0</v>
      </c>
      <c r="BO92" s="254">
        <f>IF(BO$16="",0,
IF(BO$16=0,MIN(-RESERVE_OPENING_E,-BO90),
IF(BO$16=YEAR_PROJECTLENGTH_E,-SUM($AA92:BN92),
IF(BO$16=1,-BN92-RESERVE_OPENING_E,0))))</f>
        <v>0</v>
      </c>
      <c r="BP92" s="254">
        <f>IF(BP$16="",0,
IF(BP$16=0,MIN(-RESERVE_OPENING_E,-BP90),
IF(BP$16=YEAR_PROJECTLENGTH_E,-SUM($AA92:BO92),
IF(BP$16=1,-BO92-RESERVE_OPENING_E,0))))</f>
        <v>0</v>
      </c>
      <c r="BQ92" s="254">
        <f>IF(BQ$16="",0,
IF(BQ$16=0,MIN(-RESERVE_OPENING_E,-BQ90),
IF(BQ$16=YEAR_PROJECTLENGTH_E,-SUM($AA92:BP92),
IF(BQ$16=1,-BP92-RESERVE_OPENING_E,0))))</f>
        <v>0</v>
      </c>
      <c r="BR92" s="254">
        <f>IF(BR$16="",0,
IF(BR$16=0,MIN(-RESERVE_OPENING_E,-BR90),
IF(BR$16=YEAR_PROJECTLENGTH_E,-SUM($AA92:BQ92),
IF(BR$16=1,-BQ92-RESERVE_OPENING_E,0))))</f>
        <v>0</v>
      </c>
      <c r="BS92" s="254">
        <f>IF(BS$16="",0,
IF(BS$16=0,MIN(-RESERVE_OPENING_E,-BS90),
IF(BS$16=YEAR_PROJECTLENGTH_E,-SUM($AA92:BR92),
IF(BS$16=1,-BR92-RESERVE_OPENING_E,0))))</f>
        <v>0</v>
      </c>
      <c r="BT92" s="254">
        <f>IF(BT$16="",0,
IF(BT$16=0,MIN(-RESERVE_OPENING_E,-BT90),
IF(BT$16=YEAR_PROJECTLENGTH_E,-SUM($AA92:BS92),
IF(BT$16=1,-BS92-RESERVE_OPENING_E,0))))</f>
        <v>0</v>
      </c>
      <c r="BU92" s="254">
        <f>IF(BU$16="",0,
IF(BU$16=0,MIN(-RESERVE_OPENING_E,-BU90),
IF(BU$16=YEAR_PROJECTLENGTH_E,-SUM($AA92:BT92),
IF(BU$16=1,-BT92-RESERVE_OPENING_E,0))))</f>
        <v>0</v>
      </c>
      <c r="BV92" s="254">
        <f>IF(BV$16="",0,
IF(BV$16=0,MIN(-RESERVE_OPENING_E,-BV90),
IF(BV$16=YEAR_PROJECTLENGTH_E,-SUM($AA92:BU92),
IF(BV$16=1,-BU92-RESERVE_OPENING_E,0))))</f>
        <v>0</v>
      </c>
      <c r="BW92" s="254">
        <f>IF(BW$16="",0,
IF(BW$16=0,MIN(-RESERVE_OPENING_E,-BW90),
IF(BW$16=YEAR_PROJECTLENGTH_E,-SUM($AA92:BV92),
IF(BW$16=1,-BV92-RESERVE_OPENING_E,0))))</f>
        <v>0</v>
      </c>
      <c r="BX92" s="254">
        <f>IF(BX$16="",0,
IF(BX$16=0,MIN(-RESERVE_OPENING_E,-BX90),
IF(BX$16=YEAR_PROJECTLENGTH_E,-SUM($AA92:BW92),
IF(BX$16=1,-BW92-RESERVE_OPENING_E,0))))</f>
        <v>0</v>
      </c>
      <c r="BY92" s="254">
        <f>IF(BY$16="",0,
IF(BY$16=0,MIN(-RESERVE_OPENING_E,-BY90),
IF(BY$16=YEAR_PROJECTLENGTH_E,-SUM($AA92:BX92),
IF(BY$16=1,-BX92-RESERVE_OPENING_E,0))))</f>
        <v>0</v>
      </c>
      <c r="BZ92" s="254">
        <f>IF(BZ$16="",0,
IF(BZ$16=0,MIN(-RESERVE_OPENING_E,-BZ90),
IF(BZ$16=YEAR_PROJECTLENGTH_E,-SUM($AA92:BY92),
IF(BZ$16=1,-BY92-RESERVE_OPENING_E,0))))</f>
        <v>0</v>
      </c>
      <c r="CA92" s="254">
        <f>IF(CA$16="",0,
IF(CA$16=0,MIN(-RESERVE_OPENING_E,-CA90),
IF(CA$16=YEAR_PROJECTLENGTH_E,-SUM($AA92:BZ92),
IF(CA$16=1,-BZ92-RESERVE_OPENING_E,0))))</f>
        <v>0</v>
      </c>
      <c r="CB92" s="254">
        <f>IF(CB$16="",0,
IF(CB$16=0,MIN(-RESERVE_OPENING_E,-CB90),
IF(CB$16=YEAR_PROJECTLENGTH_E,-SUM($AA92:CA92),
IF(CB$16=1,-CA92-RESERVE_OPENING_E,0))))</f>
        <v>0</v>
      </c>
      <c r="CC92" s="254">
        <f>IF(CC$16="",0,
IF(CC$16=0,MIN(-RESERVE_OPENING_E,-CC90),
IF(CC$16=YEAR_PROJECTLENGTH_E,-SUM($AA92:CB92),
IF(CC$16=1,-CB92-RESERVE_OPENING_E,0))))</f>
        <v>0</v>
      </c>
      <c r="CD92" s="254">
        <f>IF(CD$16="",0,
IF(CD$16=0,MIN(-RESERVE_OPENING_E,-CD90),
IF(CD$16=YEAR_PROJECTLENGTH_E,-SUM($AA92:CC92),
IF(CD$16=1,-CC92-RESERVE_OPENING_E,0))))</f>
        <v>0</v>
      </c>
      <c r="CE92" s="254">
        <f>IF(CE$16="",0,
IF(CE$16=0,MIN(-RESERVE_OPENING_E,-CE90),
IF(CE$16=YEAR_PROJECTLENGTH_E,-SUM($AA92:CD92),
IF(CE$16=1,-CD92-RESERVE_OPENING_E,0))))</f>
        <v>0</v>
      </c>
      <c r="CF92" s="254">
        <f>IF(CF$16="",0,
IF(CF$16=0,MIN(-RESERVE_OPENING_E,-CF90),
IF(CF$16=YEAR_PROJECTLENGTH_E,-SUM($AA92:CE92),
IF(CF$16=1,-CE92-RESERVE_OPENING_E,0))))</f>
        <v>0</v>
      </c>
      <c r="CG92" s="254">
        <f>IF(CG$16="",0,
IF(CG$16=0,MIN(-RESERVE_OPENING_E,-CG90),
IF(CG$16=YEAR_PROJECTLENGTH_E,-SUM($AA92:CF92),
IF(CG$16=1,-CF92-RESERVE_OPENING_E,0))))</f>
        <v>0</v>
      </c>
      <c r="CH92" s="254">
        <f>IF(CH$16="",0,
IF(CH$16=0,MIN(-RESERVE_OPENING_E,-CH90),
IF(CH$16=YEAR_PROJECTLENGTH_E,-SUM($AA92:CG92),
IF(CH$16=1,-CG92-RESERVE_OPENING_E,0))))</f>
        <v>0</v>
      </c>
      <c r="CI92" s="254">
        <f>IF(CI$16="",0,
IF(CI$16=0,MIN(-RESERVE_OPENING_E,-CI90),
IF(CI$16=YEAR_PROJECTLENGTH_E,-SUM($AA92:CH92),
IF(CI$16=1,-CH92-RESERVE_OPENING_E,0))))</f>
        <v>0</v>
      </c>
      <c r="CJ92" s="254">
        <f>IF(CJ$16="",0,
IF(CJ$16=0,MIN(-RESERVE_OPENING_E,-CJ90),
IF(CJ$16=YEAR_PROJECTLENGTH_E,-SUM($AA92:CI92),
IF(CJ$16=1,-CI92-RESERVE_OPENING_E,0))))</f>
        <v>0</v>
      </c>
      <c r="CK92" s="254">
        <f>IF(CK$16="",0,
IF(CK$16=0,MIN(-RESERVE_OPENING_E,-CK90),
IF(CK$16=YEAR_PROJECTLENGTH_E,-SUM($AA92:CJ92),
IF(CK$16=1,-CJ92-RESERVE_OPENING_E,0))))</f>
        <v>0</v>
      </c>
    </row>
    <row r="93" spans="1:89" ht="5.25" customHeight="1">
      <c r="Q93" s="7"/>
      <c r="R93" s="68"/>
      <c r="S93" s="68"/>
      <c r="T93" s="88">
        <v>26</v>
      </c>
      <c r="V93" s="38"/>
      <c r="W93" s="33"/>
      <c r="X93" s="60"/>
      <c r="Z93" s="14"/>
    </row>
    <row r="94" spans="1:89" s="29" customFormat="1">
      <c r="A94" s="259" t="s">
        <v>66</v>
      </c>
      <c r="R94" s="91"/>
      <c r="S94" s="91"/>
      <c r="T94" s="88">
        <v>51</v>
      </c>
      <c r="V94" s="70" t="s">
        <v>1</v>
      </c>
      <c r="X94" s="255">
        <f>SUM(AA94:CK94)</f>
        <v>2729275.3473005369</v>
      </c>
      <c r="Z94" s="14"/>
      <c r="AA94" s="255">
        <f>SUM(AA90:AA92)</f>
        <v>0</v>
      </c>
      <c r="AB94" s="255">
        <f t="shared" ref="AB94:BG94" si="77">SUM(AB90:AB92)</f>
        <v>-2500000.0006750003</v>
      </c>
      <c r="AC94" s="255">
        <f t="shared" si="77"/>
        <v>948356.5970692439</v>
      </c>
      <c r="AD94" s="255">
        <f t="shared" si="77"/>
        <v>1008049.4581583631</v>
      </c>
      <c r="AE94" s="255">
        <f t="shared" si="77"/>
        <v>1068911.2844526926</v>
      </c>
      <c r="AF94" s="255">
        <f t="shared" si="77"/>
        <v>1130964.7035174365</v>
      </c>
      <c r="AG94" s="255">
        <f t="shared" si="77"/>
        <v>1072993.3047777999</v>
      </c>
      <c r="AH94" s="255">
        <f t="shared" si="77"/>
        <v>0</v>
      </c>
      <c r="AI94" s="255">
        <f t="shared" si="77"/>
        <v>0</v>
      </c>
      <c r="AJ94" s="255">
        <f t="shared" si="77"/>
        <v>0</v>
      </c>
      <c r="AK94" s="255">
        <f t="shared" si="77"/>
        <v>0</v>
      </c>
      <c r="AL94" s="255">
        <f t="shared" si="77"/>
        <v>0</v>
      </c>
      <c r="AM94" s="255">
        <f t="shared" si="77"/>
        <v>0</v>
      </c>
      <c r="AN94" s="255">
        <f t="shared" si="77"/>
        <v>0</v>
      </c>
      <c r="AO94" s="255">
        <f t="shared" si="77"/>
        <v>0</v>
      </c>
      <c r="AP94" s="255">
        <f t="shared" si="77"/>
        <v>0</v>
      </c>
      <c r="AQ94" s="255">
        <f t="shared" si="77"/>
        <v>0</v>
      </c>
      <c r="AR94" s="255">
        <f t="shared" si="77"/>
        <v>0</v>
      </c>
      <c r="AS94" s="255">
        <f t="shared" si="77"/>
        <v>0</v>
      </c>
      <c r="AT94" s="255">
        <f t="shared" si="77"/>
        <v>0</v>
      </c>
      <c r="AU94" s="255">
        <f t="shared" si="77"/>
        <v>0</v>
      </c>
      <c r="AV94" s="255">
        <f t="shared" si="77"/>
        <v>7.8580342233181E-10</v>
      </c>
      <c r="AW94" s="255">
        <f t="shared" si="77"/>
        <v>0</v>
      </c>
      <c r="AX94" s="255">
        <f t="shared" si="77"/>
        <v>0</v>
      </c>
      <c r="AY94" s="255">
        <f t="shared" si="77"/>
        <v>0</v>
      </c>
      <c r="AZ94" s="255">
        <f t="shared" si="77"/>
        <v>0</v>
      </c>
      <c r="BA94" s="255">
        <f t="shared" si="77"/>
        <v>0</v>
      </c>
      <c r="BB94" s="255">
        <f t="shared" si="77"/>
        <v>0</v>
      </c>
      <c r="BC94" s="255">
        <f t="shared" si="77"/>
        <v>0</v>
      </c>
      <c r="BD94" s="255">
        <f t="shared" si="77"/>
        <v>0</v>
      </c>
      <c r="BE94" s="255">
        <f t="shared" si="77"/>
        <v>0</v>
      </c>
      <c r="BF94" s="255">
        <f t="shared" si="77"/>
        <v>0</v>
      </c>
      <c r="BG94" s="255">
        <f t="shared" si="77"/>
        <v>0</v>
      </c>
      <c r="BH94" s="255">
        <f t="shared" ref="BH94:CK94" si="78">SUM(BH90:BH92)</f>
        <v>0</v>
      </c>
      <c r="BI94" s="255">
        <f t="shared" si="78"/>
        <v>0</v>
      </c>
      <c r="BJ94" s="255">
        <f t="shared" si="78"/>
        <v>0</v>
      </c>
      <c r="BK94" s="255">
        <f t="shared" si="78"/>
        <v>0</v>
      </c>
      <c r="BL94" s="255">
        <f t="shared" si="78"/>
        <v>0</v>
      </c>
      <c r="BM94" s="255">
        <f t="shared" si="78"/>
        <v>0</v>
      </c>
      <c r="BN94" s="255">
        <f t="shared" si="78"/>
        <v>0</v>
      </c>
      <c r="BO94" s="255">
        <f t="shared" si="78"/>
        <v>0</v>
      </c>
      <c r="BP94" s="255">
        <f t="shared" si="78"/>
        <v>0</v>
      </c>
      <c r="BQ94" s="255">
        <f t="shared" si="78"/>
        <v>0</v>
      </c>
      <c r="BR94" s="255">
        <f t="shared" si="78"/>
        <v>0</v>
      </c>
      <c r="BS94" s="255">
        <f t="shared" si="78"/>
        <v>0</v>
      </c>
      <c r="BT94" s="255">
        <f t="shared" si="78"/>
        <v>0</v>
      </c>
      <c r="BU94" s="255">
        <f t="shared" si="78"/>
        <v>0</v>
      </c>
      <c r="BV94" s="255">
        <f t="shared" si="78"/>
        <v>0</v>
      </c>
      <c r="BW94" s="255">
        <f t="shared" si="78"/>
        <v>0</v>
      </c>
      <c r="BX94" s="255">
        <f t="shared" si="78"/>
        <v>0</v>
      </c>
      <c r="BY94" s="255">
        <f t="shared" si="78"/>
        <v>0</v>
      </c>
      <c r="BZ94" s="255">
        <f t="shared" si="78"/>
        <v>0</v>
      </c>
      <c r="CA94" s="255">
        <f t="shared" si="78"/>
        <v>0</v>
      </c>
      <c r="CB94" s="255">
        <f t="shared" si="78"/>
        <v>0</v>
      </c>
      <c r="CC94" s="255">
        <f t="shared" si="78"/>
        <v>0</v>
      </c>
      <c r="CD94" s="255">
        <f t="shared" si="78"/>
        <v>0</v>
      </c>
      <c r="CE94" s="255">
        <f t="shared" si="78"/>
        <v>0</v>
      </c>
      <c r="CF94" s="255">
        <f t="shared" si="78"/>
        <v>0</v>
      </c>
      <c r="CG94" s="255">
        <f t="shared" si="78"/>
        <v>0</v>
      </c>
      <c r="CH94" s="255">
        <f t="shared" si="78"/>
        <v>0</v>
      </c>
      <c r="CI94" s="255">
        <f t="shared" si="78"/>
        <v>0</v>
      </c>
      <c r="CJ94" s="255">
        <f t="shared" si="78"/>
        <v>0</v>
      </c>
      <c r="CK94" s="255">
        <f t="shared" si="78"/>
        <v>0</v>
      </c>
    </row>
    <row r="95" spans="1:89">
      <c r="A95" s="259" t="s">
        <v>139</v>
      </c>
      <c r="B95" s="29"/>
      <c r="C95" s="29"/>
      <c r="D95" s="29"/>
      <c r="E95" s="29"/>
      <c r="F95" s="29"/>
      <c r="G95" s="29"/>
      <c r="H95" s="29"/>
      <c r="I95" s="29"/>
      <c r="J95" s="29"/>
      <c r="K95" s="29"/>
      <c r="L95" s="29"/>
      <c r="M95" s="29"/>
      <c r="N95" s="29"/>
      <c r="O95" s="29"/>
      <c r="P95" s="29"/>
      <c r="Q95" s="29"/>
      <c r="R95" s="91"/>
      <c r="S95" s="91"/>
      <c r="T95" s="88"/>
      <c r="U95" s="29"/>
      <c r="V95" s="70" t="s">
        <v>1</v>
      </c>
      <c r="W95" s="29"/>
      <c r="X95" s="255">
        <f>SUM(AA95:CK95)</f>
        <v>2631475.8218754744</v>
      </c>
      <c r="Z95" s="14"/>
      <c r="AA95" s="255">
        <f>IF(AA$19=HLOOKUP(YEAR_FUNDLENGTH,FUND_DATES,4,FALSE),XNPV(DISCOUNTRATE_E,AA$94:$CK$94,AA$18:$CK$18),
IF(AA19&gt;HLOOKUP(YEAR_FUNDLENGTH,FUND_DATES,4,FALSE),0,AA$94))</f>
        <v>0</v>
      </c>
      <c r="AB95" s="255">
        <f>IF(AB$19=HLOOKUP(YEAR_FUNDLENGTH,FUND_DATES,4,FALSE),XNPV(DISCOUNTRATE_E,AB$94:$CK$94,AB$18:$CK$18),
IF(AB19&gt;HLOOKUP(YEAR_FUNDLENGTH,FUND_DATES,4,FALSE),0,AB$94))</f>
        <v>-2500000.0006750003</v>
      </c>
      <c r="AC95" s="255">
        <f>IF(AC$19=HLOOKUP(YEAR_FUNDLENGTH,FUND_DATES,4,FALSE),XNPV(DISCOUNTRATE_E,AC$94:$CK$94,AC$18:$CK$18),
IF(AC19&gt;HLOOKUP(YEAR_FUNDLENGTH,FUND_DATES,4,FALSE),0,AC$94))</f>
        <v>948356.5970692439</v>
      </c>
      <c r="AD95" s="255">
        <f>IF(AD$19=HLOOKUP(YEAR_FUNDLENGTH,FUND_DATES,4,FALSE),XNPV(DISCOUNTRATE_E,AD$94:$CK$94,AD$18:$CK$18),
IF(AD19&gt;HLOOKUP(YEAR_FUNDLENGTH,FUND_DATES,4,FALSE),0,AD$94))</f>
        <v>1008049.4581583631</v>
      </c>
      <c r="AE95" s="255">
        <f>IF(AE$19=HLOOKUP(YEAR_FUNDLENGTH,FUND_DATES,4,FALSE),XNPV(DISCOUNTRATE_E,AE$94:$CK$94,AE$18:$CK$18),
IF(AE19&gt;HLOOKUP(YEAR_FUNDLENGTH,FUND_DATES,4,FALSE),0,AE$94))</f>
        <v>1068911.2844526926</v>
      </c>
      <c r="AF95" s="255">
        <f>IF(AF$19=HLOOKUP(YEAR_FUNDLENGTH,FUND_DATES,4,FALSE),XNPV(DISCOUNTRATE_E,AF$94:$CK$94,AF$18:$CK$18),
IF(AF19&gt;HLOOKUP(YEAR_FUNDLENGTH,FUND_DATES,4,FALSE),0,AF$94))</f>
        <v>2106158.482870175</v>
      </c>
      <c r="AG95" s="255">
        <f>IF(AG$19=HLOOKUP(YEAR_FUNDLENGTH,FUND_DATES,4,FALSE),XNPV(DISCOUNTRATE_E,AG$94:$CK$94,AG$18:$CK$18),
IF(AG19&gt;HLOOKUP(YEAR_FUNDLENGTH,FUND_DATES,4,FALSE),0,AG$94))</f>
        <v>0</v>
      </c>
      <c r="AH95" s="255">
        <f>IF(AH$19=HLOOKUP(YEAR_FUNDLENGTH,FUND_DATES,4,FALSE),XNPV(DISCOUNTRATE_E,AH$94:$CK$94,AH$18:$CK$18),
IF(AH19&gt;HLOOKUP(YEAR_FUNDLENGTH,FUND_DATES,4,FALSE),0,AH$94))</f>
        <v>0</v>
      </c>
      <c r="AI95" s="255">
        <f>IF(AI$19=HLOOKUP(YEAR_FUNDLENGTH,FUND_DATES,4,FALSE),XNPV(DISCOUNTRATE_E,AI$94:$CK$94,AI$18:$CK$18),
IF(AI19&gt;HLOOKUP(YEAR_FUNDLENGTH,FUND_DATES,4,FALSE),0,AI$94))</f>
        <v>0</v>
      </c>
      <c r="AJ95" s="255">
        <f>IF(AJ$19=HLOOKUP(YEAR_FUNDLENGTH,FUND_DATES,4,FALSE),XNPV(DISCOUNTRATE_E,AJ$94:$CK$94,AJ$18:$CK$18),
IF(AJ19&gt;HLOOKUP(YEAR_FUNDLENGTH,FUND_DATES,4,FALSE),0,AJ$94))</f>
        <v>0</v>
      </c>
      <c r="AK95" s="255">
        <f>IF(AK$19=HLOOKUP(YEAR_FUNDLENGTH,FUND_DATES,4,FALSE),XNPV(DISCOUNTRATE_E,AK$94:$CK$94,AK$18:$CK$18),
IF(AK19&gt;HLOOKUP(YEAR_FUNDLENGTH,FUND_DATES,4,FALSE),0,AK$94))</f>
        <v>0</v>
      </c>
      <c r="AL95" s="255">
        <f>IF(AL$19=HLOOKUP(YEAR_FUNDLENGTH,FUND_DATES,4,FALSE),XNPV(DISCOUNTRATE_E,AL$94:$CK$94,AL$18:$CK$18),
IF(AL19&gt;HLOOKUP(YEAR_FUNDLENGTH,FUND_DATES,4,FALSE),0,AL$94))</f>
        <v>0</v>
      </c>
      <c r="AM95" s="255">
        <f>IF(AM$19=HLOOKUP(YEAR_FUNDLENGTH,FUND_DATES,4,FALSE),XNPV(DISCOUNTRATE_E,AM$94:$CK$94,AM$18:$CK$18),
IF(AM19&gt;HLOOKUP(YEAR_FUNDLENGTH,FUND_DATES,4,FALSE),0,AM$94))</f>
        <v>0</v>
      </c>
      <c r="AN95" s="255">
        <f>IF(AN$19=HLOOKUP(YEAR_FUNDLENGTH,FUND_DATES,4,FALSE),XNPV(DISCOUNTRATE_E,AN$94:$CK$94,AN$18:$CK$18),
IF(AN19&gt;HLOOKUP(YEAR_FUNDLENGTH,FUND_DATES,4,FALSE),0,AN$94))</f>
        <v>0</v>
      </c>
      <c r="AO95" s="255">
        <f>IF(AO$19=HLOOKUP(YEAR_FUNDLENGTH,FUND_DATES,4,FALSE),XNPV(DISCOUNTRATE_E,AO$94:$CK$94,AO$18:$CK$18),
IF(AO19&gt;HLOOKUP(YEAR_FUNDLENGTH,FUND_DATES,4,FALSE),0,AO$94))</f>
        <v>0</v>
      </c>
      <c r="AP95" s="255">
        <f>IF(AP$19=HLOOKUP(YEAR_FUNDLENGTH,FUND_DATES,4,FALSE),XNPV(DISCOUNTRATE_E,AP$94:$CK$94,AP$18:$CK$18),
IF(AP19&gt;HLOOKUP(YEAR_FUNDLENGTH,FUND_DATES,4,FALSE),0,AP$94))</f>
        <v>0</v>
      </c>
      <c r="AQ95" s="255">
        <f>IF(AQ$19=HLOOKUP(YEAR_FUNDLENGTH,FUND_DATES,4,FALSE),XNPV(DISCOUNTRATE_E,AQ$94:$CK$94,AQ$18:$CK$18),
IF(AQ19&gt;HLOOKUP(YEAR_FUNDLENGTH,FUND_DATES,4,FALSE),0,AQ$94))</f>
        <v>0</v>
      </c>
      <c r="AR95" s="255">
        <f>IF(AR$19=HLOOKUP(YEAR_FUNDLENGTH,FUND_DATES,4,FALSE),XNPV(DISCOUNTRATE_E,AR$94:$CK$94,AR$18:$CK$18),
IF(AR19&gt;HLOOKUP(YEAR_FUNDLENGTH,FUND_DATES,4,FALSE),0,AR$94))</f>
        <v>0</v>
      </c>
      <c r="AS95" s="255">
        <f>IF(AS$19=HLOOKUP(YEAR_FUNDLENGTH,FUND_DATES,4,FALSE),XNPV(DISCOUNTRATE_E,AS$94:$CK$94,AS$18:$CK$18),
IF(AS19&gt;HLOOKUP(YEAR_FUNDLENGTH,FUND_DATES,4,FALSE),0,AS$94))</f>
        <v>0</v>
      </c>
      <c r="AT95" s="255">
        <f>IF(AT$19=HLOOKUP(YEAR_FUNDLENGTH,FUND_DATES,4,FALSE),XNPV(DISCOUNTRATE_E,AT$94:$CK$94,AT$18:$CK$18),
IF(AT19&gt;HLOOKUP(YEAR_FUNDLENGTH,FUND_DATES,4,FALSE),0,AT$94))</f>
        <v>0</v>
      </c>
      <c r="AU95" s="255">
        <f>IF(AU$19=HLOOKUP(YEAR_FUNDLENGTH,FUND_DATES,4,FALSE),XNPV(DISCOUNTRATE_E,AU$94:$CK$94,AU$18:$CK$18),
IF(AU19&gt;HLOOKUP(YEAR_FUNDLENGTH,FUND_DATES,4,FALSE),0,AU$94))</f>
        <v>0</v>
      </c>
      <c r="AV95" s="255">
        <f>IF(AV$19=HLOOKUP(YEAR_FUNDLENGTH,FUND_DATES,4,FALSE),XNPV(DISCOUNTRATE_E,AV$94:$CK$94,AV$18:$CK$18),
IF(AV19&gt;HLOOKUP(YEAR_FUNDLENGTH,FUND_DATES,4,FALSE),0,AV$94))</f>
        <v>0</v>
      </c>
      <c r="AW95" s="255">
        <f>IF(AW$19=HLOOKUP(YEAR_FUNDLENGTH,FUND_DATES,4,FALSE),XNPV(DISCOUNTRATE_E,AW$94:$CK$94,AW$18:$CK$18),
IF(AW19&gt;HLOOKUP(YEAR_FUNDLENGTH,FUND_DATES,4,FALSE),0,AW$94))</f>
        <v>0</v>
      </c>
      <c r="AX95" s="255">
        <f>IF(AX$19=HLOOKUP(YEAR_FUNDLENGTH,FUND_DATES,4,FALSE),XNPV(DISCOUNTRATE_E,AX$94:$CK$94,AX$18:$CK$18),
IF(AX19&gt;HLOOKUP(YEAR_FUNDLENGTH,FUND_DATES,4,FALSE),0,AX$94))</f>
        <v>0</v>
      </c>
      <c r="AY95" s="255">
        <f>IF(AY$19=HLOOKUP(YEAR_FUNDLENGTH,FUND_DATES,4,FALSE),XNPV(DISCOUNTRATE_E,AY$94:$CK$94,AY$18:$CK$18),
IF(AY19&gt;HLOOKUP(YEAR_FUNDLENGTH,FUND_DATES,4,FALSE),0,AY$94))</f>
        <v>0</v>
      </c>
      <c r="AZ95" s="255">
        <f>IF(AZ$19=HLOOKUP(YEAR_FUNDLENGTH,FUND_DATES,4,FALSE),XNPV(DISCOUNTRATE_E,AZ$94:$CK$94,AZ$18:$CK$18),
IF(AZ19&gt;HLOOKUP(YEAR_FUNDLENGTH,FUND_DATES,4,FALSE),0,AZ$94))</f>
        <v>0</v>
      </c>
      <c r="BA95" s="255">
        <f>IF(BA$19=HLOOKUP(YEAR_FUNDLENGTH,FUND_DATES,4,FALSE),XNPV(DISCOUNTRATE_E,BA$94:$CK$94,BA$18:$CK$18),
IF(BA19&gt;HLOOKUP(YEAR_FUNDLENGTH,FUND_DATES,4,FALSE),0,BA$94))</f>
        <v>0</v>
      </c>
      <c r="BB95" s="255">
        <f>IF(BB$19=HLOOKUP(YEAR_FUNDLENGTH,FUND_DATES,4,FALSE),XNPV(DISCOUNTRATE_E,BB$94:$CK$94,BB$18:$CK$18),
IF(BB19&gt;HLOOKUP(YEAR_FUNDLENGTH,FUND_DATES,4,FALSE),0,BB$94))</f>
        <v>0</v>
      </c>
      <c r="BC95" s="255">
        <f>IF(BC$19=HLOOKUP(YEAR_FUNDLENGTH,FUND_DATES,4,FALSE),XNPV(DISCOUNTRATE_E,BC$94:$CK$94,BC$18:$CK$18),
IF(BC19&gt;HLOOKUP(YEAR_FUNDLENGTH,FUND_DATES,4,FALSE),0,BC$94))</f>
        <v>0</v>
      </c>
      <c r="BD95" s="255">
        <f>IF(BD$19=HLOOKUP(YEAR_FUNDLENGTH,FUND_DATES,4,FALSE),XNPV(DISCOUNTRATE_E,BD$94:$CK$94,BD$18:$CK$18),
IF(BD19&gt;HLOOKUP(YEAR_FUNDLENGTH,FUND_DATES,4,FALSE),0,BD$94))</f>
        <v>0</v>
      </c>
      <c r="BE95" s="255">
        <f>IF(BE$19=HLOOKUP(YEAR_FUNDLENGTH,FUND_DATES,4,FALSE),XNPV(DISCOUNTRATE_E,BE$94:$CK$94,BE$18:$CK$18),
IF(BE19&gt;HLOOKUP(YEAR_FUNDLENGTH,FUND_DATES,4,FALSE),0,BE$94))</f>
        <v>0</v>
      </c>
      <c r="BF95" s="255">
        <f>IF(BF$19=HLOOKUP(YEAR_FUNDLENGTH,FUND_DATES,4,FALSE),XNPV(DISCOUNTRATE_E,BF$94:$CK$94,BF$18:$CK$18),
IF(BF19&gt;HLOOKUP(YEAR_FUNDLENGTH,FUND_DATES,4,FALSE),0,BF$94))</f>
        <v>0</v>
      </c>
      <c r="BG95" s="255">
        <f>IF(BG$19=HLOOKUP(YEAR_FUNDLENGTH,FUND_DATES,4,FALSE),XNPV(DISCOUNTRATE_E,BG$94:$CK$94,BG$18:$CK$18),
IF(BG19&gt;HLOOKUP(YEAR_FUNDLENGTH,FUND_DATES,4,FALSE),0,BG$94))</f>
        <v>0</v>
      </c>
      <c r="BH95" s="255">
        <f>IF(BH$19=HLOOKUP(YEAR_FUNDLENGTH,FUND_DATES,4,FALSE),XNPV(DISCOUNTRATE_E,BH$94:$CK$94,BH$18:$CK$18),
IF(BH19&gt;HLOOKUP(YEAR_FUNDLENGTH,FUND_DATES,4,FALSE),0,BH$94))</f>
        <v>0</v>
      </c>
      <c r="BI95" s="255">
        <f>IF(BI$19=HLOOKUP(YEAR_FUNDLENGTH,FUND_DATES,4,FALSE),XNPV(DISCOUNTRATE_E,BI$94:$CK$94,BI$18:$CK$18),
IF(BI19&gt;HLOOKUP(YEAR_FUNDLENGTH,FUND_DATES,4,FALSE),0,BI$94))</f>
        <v>0</v>
      </c>
      <c r="BJ95" s="255">
        <f>IF(BJ$19=HLOOKUP(YEAR_FUNDLENGTH,FUND_DATES,4,FALSE),XNPV(DISCOUNTRATE_E,BJ$94:$CK$94,BJ$18:$CK$18),
IF(BJ19&gt;HLOOKUP(YEAR_FUNDLENGTH,FUND_DATES,4,FALSE),0,BJ$94))</f>
        <v>0</v>
      </c>
      <c r="BK95" s="255">
        <f>IF(BK$19=HLOOKUP(YEAR_FUNDLENGTH,FUND_DATES,4,FALSE),XNPV(DISCOUNTRATE_E,BK$94:$CK$94,BK$18:$CK$18),
IF(BK19&gt;HLOOKUP(YEAR_FUNDLENGTH,FUND_DATES,4,FALSE),0,BK$94))</f>
        <v>0</v>
      </c>
      <c r="BL95" s="255">
        <f>IF(BL$19=HLOOKUP(YEAR_FUNDLENGTH,FUND_DATES,4,FALSE),XNPV(DISCOUNTRATE_E,BL$94:$CK$94,BL$18:$CK$18),
IF(BL19&gt;HLOOKUP(YEAR_FUNDLENGTH,FUND_DATES,4,FALSE),0,BL$94))</f>
        <v>0</v>
      </c>
      <c r="BM95" s="255">
        <f>IF(BM$19=HLOOKUP(YEAR_FUNDLENGTH,FUND_DATES,4,FALSE),XNPV(DISCOUNTRATE_E,BM$94:$CK$94,BM$18:$CK$18),
IF(BM19&gt;HLOOKUP(YEAR_FUNDLENGTH,FUND_DATES,4,FALSE),0,BM$94))</f>
        <v>0</v>
      </c>
      <c r="BN95" s="255">
        <f>IF(BN$19=HLOOKUP(YEAR_FUNDLENGTH,FUND_DATES,4,FALSE),XNPV(DISCOUNTRATE_E,BN$94:$CK$94,BN$18:$CK$18),
IF(BN19&gt;HLOOKUP(YEAR_FUNDLENGTH,FUND_DATES,4,FALSE),0,BN$94))</f>
        <v>0</v>
      </c>
      <c r="BO95" s="255">
        <f>IF(BO$19=HLOOKUP(YEAR_FUNDLENGTH,FUND_DATES,4,FALSE),XNPV(DISCOUNTRATE_E,BO$94:$CK$94,BO$18:$CK$18),
IF(BO19&gt;HLOOKUP(YEAR_FUNDLENGTH,FUND_DATES,4,FALSE),0,BO$94))</f>
        <v>0</v>
      </c>
      <c r="BP95" s="255">
        <f>IF(BP$19=HLOOKUP(YEAR_FUNDLENGTH,FUND_DATES,4,FALSE),XNPV(DISCOUNTRATE_E,BP$94:$CK$94,BP$18:$CK$18),
IF(BP19&gt;HLOOKUP(YEAR_FUNDLENGTH,FUND_DATES,4,FALSE),0,BP$94))</f>
        <v>0</v>
      </c>
      <c r="BQ95" s="255">
        <f>IF(BQ$19=HLOOKUP(YEAR_FUNDLENGTH,FUND_DATES,4,FALSE),XNPV(DISCOUNTRATE_E,BQ$94:$CK$94,BQ$18:$CK$18),
IF(BQ19&gt;HLOOKUP(YEAR_FUNDLENGTH,FUND_DATES,4,FALSE),0,BQ$94))</f>
        <v>0</v>
      </c>
      <c r="BR95" s="255">
        <f>IF(BR$19=HLOOKUP(YEAR_FUNDLENGTH,FUND_DATES,4,FALSE),XNPV(DISCOUNTRATE_E,BR$94:$CK$94,BR$18:$CK$18),
IF(BR19&gt;HLOOKUP(YEAR_FUNDLENGTH,FUND_DATES,4,FALSE),0,BR$94))</f>
        <v>0</v>
      </c>
      <c r="BS95" s="255">
        <f>IF(BS$19=HLOOKUP(YEAR_FUNDLENGTH,FUND_DATES,4,FALSE),XNPV(DISCOUNTRATE_E,BS$94:$CK$94,BS$18:$CK$18),
IF(BS19&gt;HLOOKUP(YEAR_FUNDLENGTH,FUND_DATES,4,FALSE),0,BS$94))</f>
        <v>0</v>
      </c>
      <c r="BT95" s="255">
        <f>IF(BT$19=HLOOKUP(YEAR_FUNDLENGTH,FUND_DATES,4,FALSE),XNPV(DISCOUNTRATE_E,BT$94:$CK$94,BT$18:$CK$18),
IF(BT19&gt;HLOOKUP(YEAR_FUNDLENGTH,FUND_DATES,4,FALSE),0,BT$94))</f>
        <v>0</v>
      </c>
      <c r="BU95" s="255">
        <f>IF(BU$19=HLOOKUP(YEAR_FUNDLENGTH,FUND_DATES,4,FALSE),XNPV(DISCOUNTRATE_E,BU$94:$CK$94,BU$18:$CK$18),
IF(BU19&gt;HLOOKUP(YEAR_FUNDLENGTH,FUND_DATES,4,FALSE),0,BU$94))</f>
        <v>0</v>
      </c>
      <c r="BV95" s="255">
        <f>IF(BV$19=HLOOKUP(YEAR_FUNDLENGTH,FUND_DATES,4,FALSE),XNPV(DISCOUNTRATE_E,BV$94:$CK$94,BV$18:$CK$18),
IF(BV19&gt;HLOOKUP(YEAR_FUNDLENGTH,FUND_DATES,4,FALSE),0,BV$94))</f>
        <v>0</v>
      </c>
      <c r="BW95" s="255">
        <f>IF(BW$19=HLOOKUP(YEAR_FUNDLENGTH,FUND_DATES,4,FALSE),XNPV(DISCOUNTRATE_E,BW$94:$CK$94,BW$18:$CK$18),
IF(BW19&gt;HLOOKUP(YEAR_FUNDLENGTH,FUND_DATES,4,FALSE),0,BW$94))</f>
        <v>0</v>
      </c>
      <c r="BX95" s="255">
        <f>IF(BX$19=HLOOKUP(YEAR_FUNDLENGTH,FUND_DATES,4,FALSE),XNPV(DISCOUNTRATE_E,BX$94:$CK$94,BX$18:$CK$18),
IF(BX19&gt;HLOOKUP(YEAR_FUNDLENGTH,FUND_DATES,4,FALSE),0,BX$94))</f>
        <v>0</v>
      </c>
      <c r="BY95" s="255">
        <f>IF(BY$19=HLOOKUP(YEAR_FUNDLENGTH,FUND_DATES,4,FALSE),XNPV(DISCOUNTRATE_E,BY$94:$CK$94,BY$18:$CK$18),
IF(BY19&gt;HLOOKUP(YEAR_FUNDLENGTH,FUND_DATES,4,FALSE),0,BY$94))</f>
        <v>0</v>
      </c>
      <c r="BZ95" s="255">
        <f>IF(BZ$19=HLOOKUP(YEAR_FUNDLENGTH,FUND_DATES,4,FALSE),XNPV(DISCOUNTRATE_E,BZ$94:$CK$94,BZ$18:$CK$18),
IF(BZ19&gt;HLOOKUP(YEAR_FUNDLENGTH,FUND_DATES,4,FALSE),0,BZ$94))</f>
        <v>0</v>
      </c>
      <c r="CA95" s="255">
        <f>IF(CA$19=HLOOKUP(YEAR_FUNDLENGTH,FUND_DATES,4,FALSE),XNPV(DISCOUNTRATE_E,CA$94:$CK$94,CA$18:$CK$18),
IF(CA19&gt;HLOOKUP(YEAR_FUNDLENGTH,FUND_DATES,4,FALSE),0,CA$94))</f>
        <v>0</v>
      </c>
      <c r="CB95" s="255">
        <f>IF(CB$19=HLOOKUP(YEAR_FUNDLENGTH,FUND_DATES,4,FALSE),XNPV(DISCOUNTRATE_E,CB$94:$CK$94,CB$18:$CK$18),
IF(CB19&gt;HLOOKUP(YEAR_FUNDLENGTH,FUND_DATES,4,FALSE),0,CB$94))</f>
        <v>0</v>
      </c>
      <c r="CC95" s="255">
        <f>IF(CC$19=HLOOKUP(YEAR_FUNDLENGTH,FUND_DATES,4,FALSE),XNPV(DISCOUNTRATE_E,CC$94:$CK$94,CC$18:$CK$18),
IF(CC19&gt;HLOOKUP(YEAR_FUNDLENGTH,FUND_DATES,4,FALSE),0,CC$94))</f>
        <v>0</v>
      </c>
      <c r="CD95" s="255">
        <f>IF(CD$19=HLOOKUP(YEAR_FUNDLENGTH,FUND_DATES,4,FALSE),XNPV(DISCOUNTRATE_E,CD$94:$CK$94,CD$18:$CK$18),
IF(CD19&gt;HLOOKUP(YEAR_FUNDLENGTH,FUND_DATES,4,FALSE),0,CD$94))</f>
        <v>0</v>
      </c>
      <c r="CE95" s="255">
        <f>IF(CE$19=HLOOKUP(YEAR_FUNDLENGTH,FUND_DATES,4,FALSE),XNPV(DISCOUNTRATE_E,CE$94:$CK$94,CE$18:$CK$18),
IF(CE19&gt;HLOOKUP(YEAR_FUNDLENGTH,FUND_DATES,4,FALSE),0,CE$94))</f>
        <v>0</v>
      </c>
      <c r="CF95" s="255">
        <f>IF(CF$19=HLOOKUP(YEAR_FUNDLENGTH,FUND_DATES,4,FALSE),XNPV(DISCOUNTRATE_E,CF$94:$CK$94,CF$18:$CK$18),
IF(CF19&gt;HLOOKUP(YEAR_FUNDLENGTH,FUND_DATES,4,FALSE),0,CF$94))</f>
        <v>0</v>
      </c>
      <c r="CG95" s="255">
        <f>IF(CG$19=HLOOKUP(YEAR_FUNDLENGTH,FUND_DATES,4,FALSE),XNPV(DISCOUNTRATE_E,CG$94:$CK$94,CG$18:$CK$18),
IF(CG19&gt;HLOOKUP(YEAR_FUNDLENGTH,FUND_DATES,4,FALSE),0,CG$94))</f>
        <v>0</v>
      </c>
      <c r="CH95" s="255">
        <f>IF(CH$19=HLOOKUP(YEAR_FUNDLENGTH,FUND_DATES,4,FALSE),XNPV(DISCOUNTRATE_E,CH$94:$CK$94,CH$18:$CK$18),
IF(CH19&gt;HLOOKUP(YEAR_FUNDLENGTH,FUND_DATES,4,FALSE),0,CH$94))</f>
        <v>0</v>
      </c>
      <c r="CI95" s="255">
        <f>IF(CI$19=HLOOKUP(YEAR_FUNDLENGTH,FUND_DATES,4,FALSE),XNPV(DISCOUNTRATE_E,CI$94:$CK$94,CI$18:$CK$18),
IF(CI19&gt;HLOOKUP(YEAR_FUNDLENGTH,FUND_DATES,4,FALSE),0,CI$94))</f>
        <v>0</v>
      </c>
      <c r="CJ95" s="255">
        <f>IF(CJ$19=HLOOKUP(YEAR_FUNDLENGTH,FUND_DATES,4,FALSE),XNPV(DISCOUNTRATE_E,CJ$94:$CK$94,CJ$18:$CK$18),
IF(CJ19&gt;HLOOKUP(YEAR_FUNDLENGTH,FUND_DATES,4,FALSE),0,CJ$94))</f>
        <v>0</v>
      </c>
      <c r="CK95" s="255">
        <f>IF(CK$19=HLOOKUP(YEAR_FUNDLENGTH,FUND_DATES,4,FALSE),XNPV(DISCOUNTRATE_E,CK$94:$CK$94,CK$18:$CK$18),
IF(CK19&gt;HLOOKUP(YEAR_FUNDLENGTH,FUND_DATES,4,FALSE),0,CK$94))</f>
        <v>0</v>
      </c>
    </row>
    <row r="96" spans="1:89" s="111" customFormat="1">
      <c r="A96" s="131" t="s">
        <v>10</v>
      </c>
      <c r="B96" s="131"/>
      <c r="C96" s="131"/>
      <c r="D96" s="131"/>
      <c r="E96" s="131"/>
      <c r="F96" s="131"/>
      <c r="G96" s="131"/>
      <c r="H96" s="131"/>
      <c r="I96" s="131"/>
      <c r="J96" s="131"/>
      <c r="K96" s="131"/>
      <c r="L96" s="131"/>
      <c r="M96" s="131"/>
      <c r="N96" s="131"/>
      <c r="O96" s="131"/>
      <c r="P96" s="131"/>
      <c r="Q96" s="131"/>
      <c r="R96" s="129"/>
      <c r="S96" s="129"/>
      <c r="T96" s="129">
        <v>52</v>
      </c>
      <c r="U96" s="131"/>
      <c r="V96" s="132" t="s">
        <v>1</v>
      </c>
      <c r="W96" s="131"/>
      <c r="X96" s="139"/>
      <c r="Y96" s="133"/>
      <c r="Z96" s="134"/>
      <c r="AA96" s="325">
        <f t="shared" ref="AA96:BF96" si="79">IF(AA$16="",0,
IF(AA$16=0,-AA94,Z96-AA94)
)</f>
        <v>0</v>
      </c>
      <c r="AB96" s="325">
        <f t="shared" si="79"/>
        <v>2500000.0006750003</v>
      </c>
      <c r="AC96" s="325">
        <f t="shared" si="79"/>
        <v>1551643.4036057563</v>
      </c>
      <c r="AD96" s="325">
        <f t="shared" si="79"/>
        <v>543593.94544739323</v>
      </c>
      <c r="AE96" s="325">
        <f t="shared" si="79"/>
        <v>-525317.33900529938</v>
      </c>
      <c r="AF96" s="325">
        <f t="shared" si="79"/>
        <v>-1656282.0425227359</v>
      </c>
      <c r="AG96" s="325">
        <f t="shared" si="79"/>
        <v>-2729275.347300536</v>
      </c>
      <c r="AH96" s="325">
        <f t="shared" si="79"/>
        <v>0</v>
      </c>
      <c r="AI96" s="325">
        <f t="shared" si="79"/>
        <v>0</v>
      </c>
      <c r="AJ96" s="325">
        <f t="shared" si="79"/>
        <v>0</v>
      </c>
      <c r="AK96" s="325">
        <f t="shared" si="79"/>
        <v>0</v>
      </c>
      <c r="AL96" s="325">
        <f t="shared" si="79"/>
        <v>0</v>
      </c>
      <c r="AM96" s="325">
        <f t="shared" si="79"/>
        <v>0</v>
      </c>
      <c r="AN96" s="325">
        <f t="shared" si="79"/>
        <v>0</v>
      </c>
      <c r="AO96" s="325">
        <f t="shared" si="79"/>
        <v>0</v>
      </c>
      <c r="AP96" s="325">
        <f t="shared" si="79"/>
        <v>0</v>
      </c>
      <c r="AQ96" s="325">
        <f t="shared" si="79"/>
        <v>0</v>
      </c>
      <c r="AR96" s="325">
        <f t="shared" si="79"/>
        <v>0</v>
      </c>
      <c r="AS96" s="325">
        <f t="shared" si="79"/>
        <v>0</v>
      </c>
      <c r="AT96" s="325">
        <f t="shared" si="79"/>
        <v>0</v>
      </c>
      <c r="AU96" s="325">
        <f t="shared" si="79"/>
        <v>0</v>
      </c>
      <c r="AV96" s="325">
        <f t="shared" si="79"/>
        <v>0</v>
      </c>
      <c r="AW96" s="325">
        <f t="shared" si="79"/>
        <v>0</v>
      </c>
      <c r="AX96" s="325">
        <f t="shared" si="79"/>
        <v>0</v>
      </c>
      <c r="AY96" s="325">
        <f t="shared" si="79"/>
        <v>0</v>
      </c>
      <c r="AZ96" s="325">
        <f t="shared" si="79"/>
        <v>0</v>
      </c>
      <c r="BA96" s="325">
        <f t="shared" si="79"/>
        <v>0</v>
      </c>
      <c r="BB96" s="325">
        <f t="shared" si="79"/>
        <v>0</v>
      </c>
      <c r="BC96" s="325">
        <f t="shared" si="79"/>
        <v>0</v>
      </c>
      <c r="BD96" s="325">
        <f t="shared" si="79"/>
        <v>0</v>
      </c>
      <c r="BE96" s="325">
        <f t="shared" si="79"/>
        <v>0</v>
      </c>
      <c r="BF96" s="325">
        <f t="shared" si="79"/>
        <v>0</v>
      </c>
      <c r="BG96" s="325">
        <f t="shared" ref="BG96:CK96" si="80">IF(BG$16="",0,
IF(BG$16=0,-BG94,BF96-BG94)
)</f>
        <v>0</v>
      </c>
      <c r="BH96" s="325">
        <f t="shared" si="80"/>
        <v>0</v>
      </c>
      <c r="BI96" s="325">
        <f t="shared" si="80"/>
        <v>0</v>
      </c>
      <c r="BJ96" s="325">
        <f t="shared" si="80"/>
        <v>0</v>
      </c>
      <c r="BK96" s="325">
        <f t="shared" si="80"/>
        <v>0</v>
      </c>
      <c r="BL96" s="325">
        <f t="shared" si="80"/>
        <v>0</v>
      </c>
      <c r="BM96" s="325">
        <f t="shared" si="80"/>
        <v>0</v>
      </c>
      <c r="BN96" s="325">
        <f t="shared" si="80"/>
        <v>0</v>
      </c>
      <c r="BO96" s="325">
        <f t="shared" si="80"/>
        <v>0</v>
      </c>
      <c r="BP96" s="325">
        <f t="shared" si="80"/>
        <v>0</v>
      </c>
      <c r="BQ96" s="325">
        <f t="shared" si="80"/>
        <v>0</v>
      </c>
      <c r="BR96" s="325">
        <f t="shared" si="80"/>
        <v>0</v>
      </c>
      <c r="BS96" s="325">
        <f t="shared" si="80"/>
        <v>0</v>
      </c>
      <c r="BT96" s="325">
        <f t="shared" si="80"/>
        <v>0</v>
      </c>
      <c r="BU96" s="325">
        <f t="shared" si="80"/>
        <v>0</v>
      </c>
      <c r="BV96" s="325">
        <f t="shared" si="80"/>
        <v>0</v>
      </c>
      <c r="BW96" s="325">
        <f t="shared" si="80"/>
        <v>0</v>
      </c>
      <c r="BX96" s="325">
        <f t="shared" si="80"/>
        <v>0</v>
      </c>
      <c r="BY96" s="325">
        <f t="shared" si="80"/>
        <v>0</v>
      </c>
      <c r="BZ96" s="325">
        <f t="shared" si="80"/>
        <v>0</v>
      </c>
      <c r="CA96" s="325">
        <f t="shared" si="80"/>
        <v>0</v>
      </c>
      <c r="CB96" s="325">
        <f t="shared" si="80"/>
        <v>0</v>
      </c>
      <c r="CC96" s="325">
        <f t="shared" si="80"/>
        <v>0</v>
      </c>
      <c r="CD96" s="325">
        <f t="shared" si="80"/>
        <v>0</v>
      </c>
      <c r="CE96" s="325">
        <f t="shared" si="80"/>
        <v>0</v>
      </c>
      <c r="CF96" s="325">
        <f t="shared" si="80"/>
        <v>0</v>
      </c>
      <c r="CG96" s="325">
        <f t="shared" si="80"/>
        <v>0</v>
      </c>
      <c r="CH96" s="325">
        <f t="shared" si="80"/>
        <v>0</v>
      </c>
      <c r="CI96" s="325">
        <f t="shared" si="80"/>
        <v>0</v>
      </c>
      <c r="CJ96" s="325">
        <f t="shared" si="80"/>
        <v>0</v>
      </c>
      <c r="CK96" s="325">
        <f t="shared" si="80"/>
        <v>0</v>
      </c>
    </row>
    <row r="97" spans="1:89" s="13" customFormat="1">
      <c r="A97" s="180" t="s">
        <v>140</v>
      </c>
      <c r="B97" s="174"/>
      <c r="C97" s="174"/>
      <c r="D97" s="174"/>
      <c r="E97" s="174"/>
      <c r="F97" s="174"/>
      <c r="G97" s="174"/>
      <c r="H97" s="174"/>
      <c r="I97" s="174"/>
      <c r="J97" s="174"/>
      <c r="K97" s="174"/>
      <c r="L97" s="174"/>
      <c r="M97" s="174"/>
      <c r="N97" s="174"/>
      <c r="O97" s="174"/>
      <c r="P97" s="174"/>
      <c r="Q97" s="174"/>
      <c r="R97" s="173"/>
      <c r="S97" s="173"/>
      <c r="T97" s="173">
        <v>18</v>
      </c>
      <c r="U97" s="174"/>
      <c r="V97" s="174"/>
      <c r="W97" s="174"/>
      <c r="X97" s="182"/>
      <c r="Y97" s="174"/>
      <c r="Z97" s="181"/>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row>
    <row r="98" spans="1:89">
      <c r="A98" s="6" t="s">
        <v>137</v>
      </c>
      <c r="W98" s="324">
        <f>EQUITY_B</f>
        <v>2500000.0008437503</v>
      </c>
      <c r="X98" s="254">
        <f>SUM(AA98:CK98)</f>
        <v>2500000.0006750003</v>
      </c>
      <c r="AA98" s="254">
        <f>IF(AA$95&lt;0,-AA$95,0)</f>
        <v>0</v>
      </c>
      <c r="AB98" s="254">
        <f t="shared" ref="AB98:CK98" si="81">IF(AB$95&lt;0,-AB$95,0)</f>
        <v>2500000.0006750003</v>
      </c>
      <c r="AC98" s="254">
        <f t="shared" si="81"/>
        <v>0</v>
      </c>
      <c r="AD98" s="254">
        <f t="shared" si="81"/>
        <v>0</v>
      </c>
      <c r="AE98" s="254">
        <f t="shared" si="81"/>
        <v>0</v>
      </c>
      <c r="AF98" s="254">
        <f t="shared" si="81"/>
        <v>0</v>
      </c>
      <c r="AG98" s="254">
        <f t="shared" si="81"/>
        <v>0</v>
      </c>
      <c r="AH98" s="254">
        <f t="shared" si="81"/>
        <v>0</v>
      </c>
      <c r="AI98" s="254">
        <f t="shared" si="81"/>
        <v>0</v>
      </c>
      <c r="AJ98" s="254">
        <f t="shared" si="81"/>
        <v>0</v>
      </c>
      <c r="AK98" s="254">
        <f t="shared" si="81"/>
        <v>0</v>
      </c>
      <c r="AL98" s="254">
        <f t="shared" si="81"/>
        <v>0</v>
      </c>
      <c r="AM98" s="254">
        <f t="shared" si="81"/>
        <v>0</v>
      </c>
      <c r="AN98" s="254">
        <f t="shared" si="81"/>
        <v>0</v>
      </c>
      <c r="AO98" s="254">
        <f t="shared" si="81"/>
        <v>0</v>
      </c>
      <c r="AP98" s="254">
        <f t="shared" si="81"/>
        <v>0</v>
      </c>
      <c r="AQ98" s="254">
        <f t="shared" si="81"/>
        <v>0</v>
      </c>
      <c r="AR98" s="254">
        <f t="shared" si="81"/>
        <v>0</v>
      </c>
      <c r="AS98" s="254">
        <f t="shared" si="81"/>
        <v>0</v>
      </c>
      <c r="AT98" s="254">
        <f t="shared" si="81"/>
        <v>0</v>
      </c>
      <c r="AU98" s="254">
        <f t="shared" si="81"/>
        <v>0</v>
      </c>
      <c r="AV98" s="254">
        <f t="shared" si="81"/>
        <v>0</v>
      </c>
      <c r="AW98" s="254">
        <f t="shared" si="81"/>
        <v>0</v>
      </c>
      <c r="AX98" s="254">
        <f t="shared" si="81"/>
        <v>0</v>
      </c>
      <c r="AY98" s="254">
        <f t="shared" si="81"/>
        <v>0</v>
      </c>
      <c r="AZ98" s="254">
        <f t="shared" si="81"/>
        <v>0</v>
      </c>
      <c r="BA98" s="254">
        <f t="shared" si="81"/>
        <v>0</v>
      </c>
      <c r="BB98" s="254">
        <f t="shared" si="81"/>
        <v>0</v>
      </c>
      <c r="BC98" s="254">
        <f t="shared" si="81"/>
        <v>0</v>
      </c>
      <c r="BD98" s="254">
        <f t="shared" si="81"/>
        <v>0</v>
      </c>
      <c r="BE98" s="254">
        <f t="shared" si="81"/>
        <v>0</v>
      </c>
      <c r="BF98" s="254">
        <f t="shared" si="81"/>
        <v>0</v>
      </c>
      <c r="BG98" s="254">
        <f t="shared" si="81"/>
        <v>0</v>
      </c>
      <c r="BH98" s="254">
        <f t="shared" si="81"/>
        <v>0</v>
      </c>
      <c r="BI98" s="254">
        <f t="shared" si="81"/>
        <v>0</v>
      </c>
      <c r="BJ98" s="254">
        <f t="shared" si="81"/>
        <v>0</v>
      </c>
      <c r="BK98" s="254">
        <f t="shared" si="81"/>
        <v>0</v>
      </c>
      <c r="BL98" s="254">
        <f t="shared" si="81"/>
        <v>0</v>
      </c>
      <c r="BM98" s="254">
        <f t="shared" si="81"/>
        <v>0</v>
      </c>
      <c r="BN98" s="254">
        <f t="shared" si="81"/>
        <v>0</v>
      </c>
      <c r="BO98" s="254">
        <f t="shared" si="81"/>
        <v>0</v>
      </c>
      <c r="BP98" s="254">
        <f t="shared" si="81"/>
        <v>0</v>
      </c>
      <c r="BQ98" s="254">
        <f t="shared" si="81"/>
        <v>0</v>
      </c>
      <c r="BR98" s="254">
        <f t="shared" si="81"/>
        <v>0</v>
      </c>
      <c r="BS98" s="254">
        <f t="shared" si="81"/>
        <v>0</v>
      </c>
      <c r="BT98" s="254">
        <f t="shared" si="81"/>
        <v>0</v>
      </c>
      <c r="BU98" s="254">
        <f t="shared" si="81"/>
        <v>0</v>
      </c>
      <c r="BV98" s="254">
        <f t="shared" si="81"/>
        <v>0</v>
      </c>
      <c r="BW98" s="254">
        <f t="shared" si="81"/>
        <v>0</v>
      </c>
      <c r="BX98" s="254">
        <f t="shared" si="81"/>
        <v>0</v>
      </c>
      <c r="BY98" s="254">
        <f t="shared" si="81"/>
        <v>0</v>
      </c>
      <c r="BZ98" s="254">
        <f t="shared" si="81"/>
        <v>0</v>
      </c>
      <c r="CA98" s="254">
        <f t="shared" si="81"/>
        <v>0</v>
      </c>
      <c r="CB98" s="254">
        <f t="shared" si="81"/>
        <v>0</v>
      </c>
      <c r="CC98" s="254">
        <f t="shared" si="81"/>
        <v>0</v>
      </c>
      <c r="CD98" s="254">
        <f t="shared" si="81"/>
        <v>0</v>
      </c>
      <c r="CE98" s="254">
        <f t="shared" si="81"/>
        <v>0</v>
      </c>
      <c r="CF98" s="254">
        <f t="shared" si="81"/>
        <v>0</v>
      </c>
      <c r="CG98" s="254">
        <f t="shared" si="81"/>
        <v>0</v>
      </c>
      <c r="CH98" s="254">
        <f t="shared" si="81"/>
        <v>0</v>
      </c>
      <c r="CI98" s="254">
        <f t="shared" si="81"/>
        <v>0</v>
      </c>
      <c r="CJ98" s="254">
        <f t="shared" si="81"/>
        <v>0</v>
      </c>
      <c r="CK98" s="254">
        <f t="shared" si="81"/>
        <v>0</v>
      </c>
    </row>
    <row r="99" spans="1:89">
      <c r="A99" s="6" t="s">
        <v>138</v>
      </c>
      <c r="X99" s="254">
        <f>SUM(AA99:CK99)</f>
        <v>5131475.8225504747</v>
      </c>
      <c r="AA99" s="254">
        <f>IF(AA$95&gt;0,AA$95,0)</f>
        <v>0</v>
      </c>
      <c r="AB99" s="254">
        <f t="shared" ref="AB99:CK99" si="82">IF(AB$95&gt;0,AB$95,0)</f>
        <v>0</v>
      </c>
      <c r="AC99" s="254">
        <f t="shared" si="82"/>
        <v>948356.5970692439</v>
      </c>
      <c r="AD99" s="254">
        <f t="shared" si="82"/>
        <v>1008049.4581583631</v>
      </c>
      <c r="AE99" s="254">
        <f t="shared" si="82"/>
        <v>1068911.2844526926</v>
      </c>
      <c r="AF99" s="254">
        <f t="shared" si="82"/>
        <v>2106158.482870175</v>
      </c>
      <c r="AG99" s="254">
        <f t="shared" si="82"/>
        <v>0</v>
      </c>
      <c r="AH99" s="254">
        <f t="shared" si="82"/>
        <v>0</v>
      </c>
      <c r="AI99" s="254">
        <f t="shared" si="82"/>
        <v>0</v>
      </c>
      <c r="AJ99" s="254">
        <f t="shared" si="82"/>
        <v>0</v>
      </c>
      <c r="AK99" s="254">
        <f t="shared" si="82"/>
        <v>0</v>
      </c>
      <c r="AL99" s="254">
        <f t="shared" si="82"/>
        <v>0</v>
      </c>
      <c r="AM99" s="254">
        <f t="shared" si="82"/>
        <v>0</v>
      </c>
      <c r="AN99" s="254">
        <f t="shared" si="82"/>
        <v>0</v>
      </c>
      <c r="AO99" s="254">
        <f t="shared" si="82"/>
        <v>0</v>
      </c>
      <c r="AP99" s="254">
        <f t="shared" si="82"/>
        <v>0</v>
      </c>
      <c r="AQ99" s="254">
        <f t="shared" si="82"/>
        <v>0</v>
      </c>
      <c r="AR99" s="254">
        <f t="shared" si="82"/>
        <v>0</v>
      </c>
      <c r="AS99" s="254">
        <f t="shared" si="82"/>
        <v>0</v>
      </c>
      <c r="AT99" s="254">
        <f t="shared" si="82"/>
        <v>0</v>
      </c>
      <c r="AU99" s="254">
        <f t="shared" si="82"/>
        <v>0</v>
      </c>
      <c r="AV99" s="254">
        <f t="shared" si="82"/>
        <v>0</v>
      </c>
      <c r="AW99" s="254">
        <f t="shared" si="82"/>
        <v>0</v>
      </c>
      <c r="AX99" s="254">
        <f t="shared" si="82"/>
        <v>0</v>
      </c>
      <c r="AY99" s="254">
        <f t="shared" si="82"/>
        <v>0</v>
      </c>
      <c r="AZ99" s="254">
        <f t="shared" si="82"/>
        <v>0</v>
      </c>
      <c r="BA99" s="254">
        <f t="shared" si="82"/>
        <v>0</v>
      </c>
      <c r="BB99" s="254">
        <f t="shared" si="82"/>
        <v>0</v>
      </c>
      <c r="BC99" s="254">
        <f t="shared" si="82"/>
        <v>0</v>
      </c>
      <c r="BD99" s="254">
        <f t="shared" si="82"/>
        <v>0</v>
      </c>
      <c r="BE99" s="254">
        <f t="shared" si="82"/>
        <v>0</v>
      </c>
      <c r="BF99" s="254">
        <f t="shared" si="82"/>
        <v>0</v>
      </c>
      <c r="BG99" s="254">
        <f t="shared" si="82"/>
        <v>0</v>
      </c>
      <c r="BH99" s="254">
        <f t="shared" si="82"/>
        <v>0</v>
      </c>
      <c r="BI99" s="254">
        <f t="shared" si="82"/>
        <v>0</v>
      </c>
      <c r="BJ99" s="254">
        <f t="shared" si="82"/>
        <v>0</v>
      </c>
      <c r="BK99" s="254">
        <f t="shared" si="82"/>
        <v>0</v>
      </c>
      <c r="BL99" s="254">
        <f t="shared" si="82"/>
        <v>0</v>
      </c>
      <c r="BM99" s="254">
        <f t="shared" si="82"/>
        <v>0</v>
      </c>
      <c r="BN99" s="254">
        <f t="shared" si="82"/>
        <v>0</v>
      </c>
      <c r="BO99" s="254">
        <f t="shared" si="82"/>
        <v>0</v>
      </c>
      <c r="BP99" s="254">
        <f t="shared" si="82"/>
        <v>0</v>
      </c>
      <c r="BQ99" s="254">
        <f t="shared" si="82"/>
        <v>0</v>
      </c>
      <c r="BR99" s="254">
        <f t="shared" si="82"/>
        <v>0</v>
      </c>
      <c r="BS99" s="254">
        <f t="shared" si="82"/>
        <v>0</v>
      </c>
      <c r="BT99" s="254">
        <f t="shared" si="82"/>
        <v>0</v>
      </c>
      <c r="BU99" s="254">
        <f t="shared" si="82"/>
        <v>0</v>
      </c>
      <c r="BV99" s="254">
        <f t="shared" si="82"/>
        <v>0</v>
      </c>
      <c r="BW99" s="254">
        <f t="shared" si="82"/>
        <v>0</v>
      </c>
      <c r="BX99" s="254">
        <f t="shared" si="82"/>
        <v>0</v>
      </c>
      <c r="BY99" s="254">
        <f t="shared" si="82"/>
        <v>0</v>
      </c>
      <c r="BZ99" s="254">
        <f t="shared" si="82"/>
        <v>0</v>
      </c>
      <c r="CA99" s="254">
        <f t="shared" si="82"/>
        <v>0</v>
      </c>
      <c r="CB99" s="254">
        <f t="shared" si="82"/>
        <v>0</v>
      </c>
      <c r="CC99" s="254">
        <f t="shared" si="82"/>
        <v>0</v>
      </c>
      <c r="CD99" s="254">
        <f t="shared" si="82"/>
        <v>0</v>
      </c>
      <c r="CE99" s="254">
        <f t="shared" si="82"/>
        <v>0</v>
      </c>
      <c r="CF99" s="254">
        <f t="shared" si="82"/>
        <v>0</v>
      </c>
      <c r="CG99" s="254">
        <f t="shared" si="82"/>
        <v>0</v>
      </c>
      <c r="CH99" s="254">
        <f t="shared" si="82"/>
        <v>0</v>
      </c>
      <c r="CI99" s="254">
        <f t="shared" si="82"/>
        <v>0</v>
      </c>
      <c r="CJ99" s="254">
        <f t="shared" si="82"/>
        <v>0</v>
      </c>
      <c r="CK99" s="254">
        <f t="shared" si="82"/>
        <v>0</v>
      </c>
    </row>
    <row r="100" spans="1:89" s="13" customFormat="1">
      <c r="A100" s="180" t="s">
        <v>279</v>
      </c>
      <c r="B100" s="174"/>
      <c r="C100" s="174"/>
      <c r="D100" s="174"/>
      <c r="E100" s="174"/>
      <c r="F100" s="174"/>
      <c r="G100" s="174"/>
      <c r="H100" s="174"/>
      <c r="I100" s="174"/>
      <c r="J100" s="174"/>
      <c r="K100" s="174"/>
      <c r="L100" s="174"/>
      <c r="M100" s="174"/>
      <c r="N100" s="174"/>
      <c r="O100" s="174"/>
      <c r="P100" s="174"/>
      <c r="Q100" s="174"/>
      <c r="R100" s="173"/>
      <c r="S100" s="173"/>
      <c r="T100" s="173">
        <v>18</v>
      </c>
      <c r="U100" s="174"/>
      <c r="V100" s="174"/>
      <c r="W100" s="174"/>
      <c r="X100" s="182"/>
      <c r="Y100" s="174"/>
      <c r="Z100" s="181"/>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row>
    <row r="101" spans="1:89">
      <c r="A101" s="6" t="s">
        <v>282</v>
      </c>
      <c r="V101" s="13" t="s">
        <v>280</v>
      </c>
      <c r="X101" s="60"/>
      <c r="Y101" s="398">
        <f>AVERAGE(AA101:CK101)</f>
        <v>2.235343080702747</v>
      </c>
      <c r="AB101" s="398" t="str">
        <f>IF(OR(AB$16=0,AB$16=""),"",-AB$52/(AB$83+AB$86))</f>
        <v/>
      </c>
      <c r="AC101" s="398">
        <f t="shared" ref="AC101:CK101" si="83">IF(OR(AC$16=0,AC$16=""),"",-AC$52/(AC$83+AC$86))</f>
        <v>2.1825668467313006</v>
      </c>
      <c r="AD101" s="398">
        <f t="shared" si="83"/>
        <v>2.2262181836659263</v>
      </c>
      <c r="AE101" s="398">
        <f t="shared" si="83"/>
        <v>2.2707425473392453</v>
      </c>
      <c r="AF101" s="398">
        <f t="shared" si="83"/>
        <v>2.31615739828603</v>
      </c>
      <c r="AG101" s="398">
        <f t="shared" si="83"/>
        <v>2.1810304274912315</v>
      </c>
      <c r="AH101" s="398" t="str">
        <f t="shared" si="83"/>
        <v/>
      </c>
      <c r="AI101" s="398" t="str">
        <f t="shared" si="83"/>
        <v/>
      </c>
      <c r="AJ101" s="398" t="str">
        <f t="shared" si="83"/>
        <v/>
      </c>
      <c r="AK101" s="398" t="str">
        <f t="shared" si="83"/>
        <v/>
      </c>
      <c r="AL101" s="398" t="str">
        <f t="shared" si="83"/>
        <v/>
      </c>
      <c r="AM101" s="398" t="str">
        <f t="shared" si="83"/>
        <v/>
      </c>
      <c r="AN101" s="398" t="str">
        <f t="shared" si="83"/>
        <v/>
      </c>
      <c r="AO101" s="398" t="str">
        <f t="shared" si="83"/>
        <v/>
      </c>
      <c r="AP101" s="398" t="str">
        <f t="shared" si="83"/>
        <v/>
      </c>
      <c r="AQ101" s="398" t="str">
        <f t="shared" si="83"/>
        <v/>
      </c>
      <c r="AR101" s="398" t="str">
        <f t="shared" si="83"/>
        <v/>
      </c>
      <c r="AS101" s="398" t="str">
        <f t="shared" si="83"/>
        <v/>
      </c>
      <c r="AT101" s="398" t="str">
        <f t="shared" si="83"/>
        <v/>
      </c>
      <c r="AU101" s="398" t="str">
        <f t="shared" si="83"/>
        <v/>
      </c>
      <c r="AV101" s="398" t="str">
        <f t="shared" si="83"/>
        <v/>
      </c>
      <c r="AW101" s="398" t="str">
        <f t="shared" si="83"/>
        <v/>
      </c>
      <c r="AX101" s="398" t="str">
        <f t="shared" si="83"/>
        <v/>
      </c>
      <c r="AY101" s="398" t="str">
        <f t="shared" si="83"/>
        <v/>
      </c>
      <c r="AZ101" s="398" t="str">
        <f t="shared" si="83"/>
        <v/>
      </c>
      <c r="BA101" s="398" t="str">
        <f t="shared" si="83"/>
        <v/>
      </c>
      <c r="BB101" s="398" t="str">
        <f t="shared" si="83"/>
        <v/>
      </c>
      <c r="BC101" s="398" t="str">
        <f t="shared" si="83"/>
        <v/>
      </c>
      <c r="BD101" s="398" t="str">
        <f t="shared" si="83"/>
        <v/>
      </c>
      <c r="BE101" s="398" t="str">
        <f t="shared" si="83"/>
        <v/>
      </c>
      <c r="BF101" s="398" t="str">
        <f t="shared" si="83"/>
        <v/>
      </c>
      <c r="BG101" s="398" t="str">
        <f t="shared" si="83"/>
        <v/>
      </c>
      <c r="BH101" s="398" t="str">
        <f t="shared" si="83"/>
        <v/>
      </c>
      <c r="BI101" s="398" t="str">
        <f t="shared" si="83"/>
        <v/>
      </c>
      <c r="BJ101" s="398" t="str">
        <f t="shared" si="83"/>
        <v/>
      </c>
      <c r="BK101" s="398" t="str">
        <f t="shared" si="83"/>
        <v/>
      </c>
      <c r="BL101" s="398" t="str">
        <f t="shared" si="83"/>
        <v/>
      </c>
      <c r="BM101" s="398" t="str">
        <f t="shared" si="83"/>
        <v/>
      </c>
      <c r="BN101" s="398" t="str">
        <f t="shared" si="83"/>
        <v/>
      </c>
      <c r="BO101" s="398" t="str">
        <f t="shared" si="83"/>
        <v/>
      </c>
      <c r="BP101" s="398" t="str">
        <f t="shared" si="83"/>
        <v/>
      </c>
      <c r="BQ101" s="398" t="str">
        <f t="shared" si="83"/>
        <v/>
      </c>
      <c r="BR101" s="398" t="str">
        <f t="shared" si="83"/>
        <v/>
      </c>
      <c r="BS101" s="398" t="str">
        <f t="shared" si="83"/>
        <v/>
      </c>
      <c r="BT101" s="398" t="str">
        <f t="shared" si="83"/>
        <v/>
      </c>
      <c r="BU101" s="398" t="str">
        <f t="shared" si="83"/>
        <v/>
      </c>
      <c r="BV101" s="398" t="str">
        <f t="shared" si="83"/>
        <v/>
      </c>
      <c r="BW101" s="398" t="str">
        <f t="shared" si="83"/>
        <v/>
      </c>
      <c r="BX101" s="398" t="str">
        <f t="shared" si="83"/>
        <v/>
      </c>
      <c r="BY101" s="398" t="str">
        <f t="shared" si="83"/>
        <v/>
      </c>
      <c r="BZ101" s="398" t="str">
        <f t="shared" si="83"/>
        <v/>
      </c>
      <c r="CA101" s="398" t="str">
        <f t="shared" si="83"/>
        <v/>
      </c>
      <c r="CB101" s="398" t="str">
        <f t="shared" si="83"/>
        <v/>
      </c>
      <c r="CC101" s="398" t="str">
        <f t="shared" si="83"/>
        <v/>
      </c>
      <c r="CD101" s="398" t="str">
        <f t="shared" si="83"/>
        <v/>
      </c>
      <c r="CE101" s="398" t="str">
        <f t="shared" si="83"/>
        <v/>
      </c>
      <c r="CF101" s="398" t="str">
        <f t="shared" si="83"/>
        <v/>
      </c>
      <c r="CG101" s="398" t="str">
        <f t="shared" si="83"/>
        <v/>
      </c>
      <c r="CH101" s="398" t="str">
        <f t="shared" si="83"/>
        <v/>
      </c>
      <c r="CI101" s="398" t="str">
        <f t="shared" si="83"/>
        <v/>
      </c>
      <c r="CJ101" s="398" t="str">
        <f t="shared" si="83"/>
        <v/>
      </c>
      <c r="CK101" s="398" t="str">
        <f t="shared" si="83"/>
        <v/>
      </c>
    </row>
    <row r="102" spans="1:89">
      <c r="A102" s="6" t="s">
        <v>281</v>
      </c>
      <c r="V102" s="13" t="s">
        <v>280</v>
      </c>
      <c r="X102" s="60"/>
      <c r="Y102" s="398">
        <f>AVERAGE(AA102:CK102)</f>
        <v>2.0169810341302998</v>
      </c>
      <c r="AA102" s="398" t="str">
        <f>IF(OR(AA$16=0,AA$16=""),"",-AA$59/(AA$83+AA$86))</f>
        <v/>
      </c>
      <c r="AB102" s="398" t="str">
        <f>IF(OR(AB$16=0,AB$16=""),"",-AB$59/(AB$83+AB$86))</f>
        <v/>
      </c>
      <c r="AC102" s="398">
        <f t="shared" ref="AC102:CK102" si="84">IF(OR(AC$16=0,AC$16=""),"",-AC$59/(AC$83+AC$86))</f>
        <v>1.9693603069622065</v>
      </c>
      <c r="AD102" s="398">
        <f t="shared" si="84"/>
        <v>2.0087475131014507</v>
      </c>
      <c r="AE102" s="398">
        <f t="shared" si="84"/>
        <v>2.0489224633634797</v>
      </c>
      <c r="AF102" s="398">
        <f t="shared" si="84"/>
        <v>2.0899009126307493</v>
      </c>
      <c r="AG102" s="398">
        <f t="shared" si="84"/>
        <v>1.967973974593612</v>
      </c>
      <c r="AH102" s="398" t="str">
        <f t="shared" si="84"/>
        <v/>
      </c>
      <c r="AI102" s="398" t="str">
        <f t="shared" si="84"/>
        <v/>
      </c>
      <c r="AJ102" s="398" t="str">
        <f t="shared" si="84"/>
        <v/>
      </c>
      <c r="AK102" s="398" t="str">
        <f t="shared" si="84"/>
        <v/>
      </c>
      <c r="AL102" s="398" t="str">
        <f t="shared" si="84"/>
        <v/>
      </c>
      <c r="AM102" s="398" t="str">
        <f t="shared" si="84"/>
        <v/>
      </c>
      <c r="AN102" s="398" t="str">
        <f t="shared" si="84"/>
        <v/>
      </c>
      <c r="AO102" s="398" t="str">
        <f t="shared" si="84"/>
        <v/>
      </c>
      <c r="AP102" s="398" t="str">
        <f t="shared" si="84"/>
        <v/>
      </c>
      <c r="AQ102" s="398" t="str">
        <f t="shared" si="84"/>
        <v/>
      </c>
      <c r="AR102" s="398" t="str">
        <f t="shared" si="84"/>
        <v/>
      </c>
      <c r="AS102" s="398" t="str">
        <f t="shared" si="84"/>
        <v/>
      </c>
      <c r="AT102" s="398" t="str">
        <f t="shared" si="84"/>
        <v/>
      </c>
      <c r="AU102" s="398" t="str">
        <f t="shared" si="84"/>
        <v/>
      </c>
      <c r="AV102" s="398" t="str">
        <f t="shared" si="84"/>
        <v/>
      </c>
      <c r="AW102" s="398" t="str">
        <f t="shared" si="84"/>
        <v/>
      </c>
      <c r="AX102" s="398" t="str">
        <f t="shared" si="84"/>
        <v/>
      </c>
      <c r="AY102" s="398" t="str">
        <f t="shared" si="84"/>
        <v/>
      </c>
      <c r="AZ102" s="398" t="str">
        <f t="shared" si="84"/>
        <v/>
      </c>
      <c r="BA102" s="398" t="str">
        <f t="shared" si="84"/>
        <v/>
      </c>
      <c r="BB102" s="398" t="str">
        <f t="shared" si="84"/>
        <v/>
      </c>
      <c r="BC102" s="398" t="str">
        <f t="shared" si="84"/>
        <v/>
      </c>
      <c r="BD102" s="398" t="str">
        <f t="shared" si="84"/>
        <v/>
      </c>
      <c r="BE102" s="398" t="str">
        <f t="shared" si="84"/>
        <v/>
      </c>
      <c r="BF102" s="398" t="str">
        <f t="shared" si="84"/>
        <v/>
      </c>
      <c r="BG102" s="398" t="str">
        <f t="shared" si="84"/>
        <v/>
      </c>
      <c r="BH102" s="398" t="str">
        <f t="shared" si="84"/>
        <v/>
      </c>
      <c r="BI102" s="398" t="str">
        <f t="shared" si="84"/>
        <v/>
      </c>
      <c r="BJ102" s="398" t="str">
        <f t="shared" si="84"/>
        <v/>
      </c>
      <c r="BK102" s="398" t="str">
        <f t="shared" si="84"/>
        <v/>
      </c>
      <c r="BL102" s="398" t="str">
        <f t="shared" si="84"/>
        <v/>
      </c>
      <c r="BM102" s="398" t="str">
        <f t="shared" si="84"/>
        <v/>
      </c>
      <c r="BN102" s="398" t="str">
        <f t="shared" si="84"/>
        <v/>
      </c>
      <c r="BO102" s="398" t="str">
        <f t="shared" si="84"/>
        <v/>
      </c>
      <c r="BP102" s="398" t="str">
        <f t="shared" si="84"/>
        <v/>
      </c>
      <c r="BQ102" s="398" t="str">
        <f t="shared" si="84"/>
        <v/>
      </c>
      <c r="BR102" s="398" t="str">
        <f t="shared" si="84"/>
        <v/>
      </c>
      <c r="BS102" s="398" t="str">
        <f t="shared" si="84"/>
        <v/>
      </c>
      <c r="BT102" s="398" t="str">
        <f t="shared" si="84"/>
        <v/>
      </c>
      <c r="BU102" s="398" t="str">
        <f t="shared" si="84"/>
        <v/>
      </c>
      <c r="BV102" s="398" t="str">
        <f t="shared" si="84"/>
        <v/>
      </c>
      <c r="BW102" s="398" t="str">
        <f t="shared" si="84"/>
        <v/>
      </c>
      <c r="BX102" s="398" t="str">
        <f t="shared" si="84"/>
        <v/>
      </c>
      <c r="BY102" s="398" t="str">
        <f t="shared" si="84"/>
        <v/>
      </c>
      <c r="BZ102" s="398" t="str">
        <f t="shared" si="84"/>
        <v/>
      </c>
      <c r="CA102" s="398" t="str">
        <f t="shared" si="84"/>
        <v/>
      </c>
      <c r="CB102" s="398" t="str">
        <f t="shared" si="84"/>
        <v/>
      </c>
      <c r="CC102" s="398" t="str">
        <f t="shared" si="84"/>
        <v/>
      </c>
      <c r="CD102" s="398" t="str">
        <f t="shared" si="84"/>
        <v/>
      </c>
      <c r="CE102" s="398" t="str">
        <f t="shared" si="84"/>
        <v/>
      </c>
      <c r="CF102" s="398" t="str">
        <f t="shared" si="84"/>
        <v/>
      </c>
      <c r="CG102" s="398" t="str">
        <f t="shared" si="84"/>
        <v/>
      </c>
      <c r="CH102" s="398" t="str">
        <f t="shared" si="84"/>
        <v/>
      </c>
      <c r="CI102" s="398" t="str">
        <f t="shared" si="84"/>
        <v/>
      </c>
      <c r="CJ102" s="398" t="str">
        <f t="shared" si="84"/>
        <v/>
      </c>
      <c r="CK102" s="398" t="str">
        <f t="shared" si="84"/>
        <v/>
      </c>
    </row>
    <row r="103" spans="1:89">
      <c r="A103" s="6" t="s">
        <v>283</v>
      </c>
      <c r="V103" s="13" t="s">
        <v>280</v>
      </c>
      <c r="X103" s="60"/>
      <c r="Y103" s="398">
        <f>AVERAGE(AA103:CK103)</f>
        <v>1.6513644920356818</v>
      </c>
      <c r="AA103" s="398" t="str">
        <f>IF(OR(AA$16=0,AA$16=""),"",-AA$78/(AA$83+AA$86))</f>
        <v/>
      </c>
      <c r="AB103" s="398" t="str">
        <f t="shared" ref="AB103:CK103" si="85">IF(OR(AB$16=0,AB$16=""),"",-AB$78/(AB$83+AB$86))</f>
        <v/>
      </c>
      <c r="AC103" s="398">
        <f t="shared" si="85"/>
        <v>1.6011775314208774</v>
      </c>
      <c r="AD103" s="398">
        <f t="shared" si="85"/>
        <v>1.6390177351837936</v>
      </c>
      <c r="AE103" s="398">
        <f t="shared" si="85"/>
        <v>1.6775989635977293</v>
      </c>
      <c r="AF103" s="398">
        <f t="shared" si="85"/>
        <v>1.7169355606170931</v>
      </c>
      <c r="AG103" s="398">
        <f t="shared" si="85"/>
        <v>1.6220926693589151</v>
      </c>
      <c r="AH103" s="398" t="str">
        <f t="shared" si="85"/>
        <v/>
      </c>
      <c r="AI103" s="398" t="str">
        <f t="shared" si="85"/>
        <v/>
      </c>
      <c r="AJ103" s="398" t="str">
        <f t="shared" si="85"/>
        <v/>
      </c>
      <c r="AK103" s="398" t="str">
        <f t="shared" si="85"/>
        <v/>
      </c>
      <c r="AL103" s="398" t="str">
        <f t="shared" si="85"/>
        <v/>
      </c>
      <c r="AM103" s="398" t="str">
        <f t="shared" si="85"/>
        <v/>
      </c>
      <c r="AN103" s="398" t="str">
        <f t="shared" si="85"/>
        <v/>
      </c>
      <c r="AO103" s="398" t="str">
        <f t="shared" si="85"/>
        <v/>
      </c>
      <c r="AP103" s="398" t="str">
        <f t="shared" si="85"/>
        <v/>
      </c>
      <c r="AQ103" s="398" t="str">
        <f t="shared" si="85"/>
        <v/>
      </c>
      <c r="AR103" s="398" t="str">
        <f t="shared" si="85"/>
        <v/>
      </c>
      <c r="AS103" s="398" t="str">
        <f t="shared" si="85"/>
        <v/>
      </c>
      <c r="AT103" s="398" t="str">
        <f t="shared" si="85"/>
        <v/>
      </c>
      <c r="AU103" s="398" t="str">
        <f t="shared" si="85"/>
        <v/>
      </c>
      <c r="AV103" s="398" t="str">
        <f t="shared" si="85"/>
        <v/>
      </c>
      <c r="AW103" s="398" t="str">
        <f t="shared" si="85"/>
        <v/>
      </c>
      <c r="AX103" s="398" t="str">
        <f t="shared" si="85"/>
        <v/>
      </c>
      <c r="AY103" s="398" t="str">
        <f t="shared" si="85"/>
        <v/>
      </c>
      <c r="AZ103" s="398" t="str">
        <f t="shared" si="85"/>
        <v/>
      </c>
      <c r="BA103" s="398" t="str">
        <f t="shared" si="85"/>
        <v/>
      </c>
      <c r="BB103" s="398" t="str">
        <f t="shared" si="85"/>
        <v/>
      </c>
      <c r="BC103" s="398" t="str">
        <f t="shared" si="85"/>
        <v/>
      </c>
      <c r="BD103" s="398" t="str">
        <f t="shared" si="85"/>
        <v/>
      </c>
      <c r="BE103" s="398" t="str">
        <f t="shared" si="85"/>
        <v/>
      </c>
      <c r="BF103" s="398" t="str">
        <f t="shared" si="85"/>
        <v/>
      </c>
      <c r="BG103" s="398" t="str">
        <f t="shared" si="85"/>
        <v/>
      </c>
      <c r="BH103" s="398" t="str">
        <f t="shared" si="85"/>
        <v/>
      </c>
      <c r="BI103" s="398" t="str">
        <f t="shared" si="85"/>
        <v/>
      </c>
      <c r="BJ103" s="398" t="str">
        <f t="shared" si="85"/>
        <v/>
      </c>
      <c r="BK103" s="398" t="str">
        <f t="shared" si="85"/>
        <v/>
      </c>
      <c r="BL103" s="398" t="str">
        <f t="shared" si="85"/>
        <v/>
      </c>
      <c r="BM103" s="398" t="str">
        <f t="shared" si="85"/>
        <v/>
      </c>
      <c r="BN103" s="398" t="str">
        <f t="shared" si="85"/>
        <v/>
      </c>
      <c r="BO103" s="398" t="str">
        <f t="shared" si="85"/>
        <v/>
      </c>
      <c r="BP103" s="398" t="str">
        <f t="shared" si="85"/>
        <v/>
      </c>
      <c r="BQ103" s="398" t="str">
        <f t="shared" si="85"/>
        <v/>
      </c>
      <c r="BR103" s="398" t="str">
        <f t="shared" si="85"/>
        <v/>
      </c>
      <c r="BS103" s="398" t="str">
        <f t="shared" si="85"/>
        <v/>
      </c>
      <c r="BT103" s="398" t="str">
        <f t="shared" si="85"/>
        <v/>
      </c>
      <c r="BU103" s="398" t="str">
        <f t="shared" si="85"/>
        <v/>
      </c>
      <c r="BV103" s="398" t="str">
        <f t="shared" si="85"/>
        <v/>
      </c>
      <c r="BW103" s="398" t="str">
        <f t="shared" si="85"/>
        <v/>
      </c>
      <c r="BX103" s="398" t="str">
        <f t="shared" si="85"/>
        <v/>
      </c>
      <c r="BY103" s="398" t="str">
        <f t="shared" si="85"/>
        <v/>
      </c>
      <c r="BZ103" s="398" t="str">
        <f t="shared" si="85"/>
        <v/>
      </c>
      <c r="CA103" s="398" t="str">
        <f t="shared" si="85"/>
        <v/>
      </c>
      <c r="CB103" s="398" t="str">
        <f t="shared" si="85"/>
        <v/>
      </c>
      <c r="CC103" s="398" t="str">
        <f t="shared" si="85"/>
        <v/>
      </c>
      <c r="CD103" s="398" t="str">
        <f t="shared" si="85"/>
        <v/>
      </c>
      <c r="CE103" s="398" t="str">
        <f t="shared" si="85"/>
        <v/>
      </c>
      <c r="CF103" s="398" t="str">
        <f t="shared" si="85"/>
        <v/>
      </c>
      <c r="CG103" s="398" t="str">
        <f t="shared" si="85"/>
        <v/>
      </c>
      <c r="CH103" s="398" t="str">
        <f t="shared" si="85"/>
        <v/>
      </c>
      <c r="CI103" s="398" t="str">
        <f t="shared" si="85"/>
        <v/>
      </c>
      <c r="CJ103" s="398" t="str">
        <f t="shared" si="85"/>
        <v/>
      </c>
      <c r="CK103" s="398" t="str">
        <f t="shared" si="85"/>
        <v/>
      </c>
    </row>
    <row r="104" spans="1:89">
      <c r="X104" s="60"/>
    </row>
    <row r="105" spans="1:89">
      <c r="X105" s="60"/>
    </row>
    <row r="106" spans="1:89">
      <c r="X106" s="60"/>
    </row>
    <row r="107" spans="1:89">
      <c r="X107" s="60"/>
    </row>
  </sheetData>
  <mergeCells count="2">
    <mergeCell ref="W16:W19"/>
    <mergeCell ref="Y16:Y1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tabColor theme="0" tint="-0.499984740745262"/>
  </sheetPr>
  <dimension ref="B2:L18"/>
  <sheetViews>
    <sheetView showGridLines="0" workbookViewId="0">
      <selection activeCell="E14" sqref="E14"/>
    </sheetView>
  </sheetViews>
  <sheetFormatPr defaultColWidth="8.85546875" defaultRowHeight="15"/>
  <cols>
    <col min="1" max="1" width="2.7109375" customWidth="1"/>
    <col min="2" max="2" width="8.85546875" style="49"/>
    <col min="3" max="12" width="13.7109375" customWidth="1"/>
  </cols>
  <sheetData>
    <row r="2" spans="2:12" s="340" customFormat="1">
      <c r="B2" s="425"/>
      <c r="C2" s="450" t="s">
        <v>30</v>
      </c>
      <c r="D2" s="451"/>
      <c r="E2" s="450" t="s">
        <v>31</v>
      </c>
      <c r="F2" s="451"/>
      <c r="G2" s="450" t="s">
        <v>32</v>
      </c>
      <c r="H2" s="451"/>
      <c r="I2" s="450" t="s">
        <v>33</v>
      </c>
      <c r="J2" s="451"/>
      <c r="K2" s="450" t="s">
        <v>34</v>
      </c>
      <c r="L2" s="451"/>
    </row>
    <row r="3" spans="2:12" s="339" customFormat="1" ht="41.25" customHeight="1">
      <c r="B3" s="426"/>
      <c r="C3" s="448" t="s">
        <v>189</v>
      </c>
      <c r="D3" s="449"/>
      <c r="E3" s="448" t="s">
        <v>187</v>
      </c>
      <c r="F3" s="449"/>
      <c r="G3" s="448" t="s">
        <v>190</v>
      </c>
      <c r="H3" s="449"/>
      <c r="I3" s="448" t="s">
        <v>191</v>
      </c>
      <c r="J3" s="449"/>
      <c r="K3" s="448" t="s">
        <v>192</v>
      </c>
      <c r="L3" s="449"/>
    </row>
    <row r="4" spans="2:12" s="341" customFormat="1" ht="13.5" thickBot="1">
      <c r="B4" s="427"/>
      <c r="C4" s="428" t="s">
        <v>182</v>
      </c>
      <c r="D4" s="429" t="s">
        <v>183</v>
      </c>
      <c r="E4" s="428" t="s">
        <v>182</v>
      </c>
      <c r="F4" s="429" t="s">
        <v>183</v>
      </c>
      <c r="G4" s="428" t="s">
        <v>182</v>
      </c>
      <c r="H4" s="429" t="s">
        <v>183</v>
      </c>
      <c r="I4" s="428" t="s">
        <v>182</v>
      </c>
      <c r="J4" s="429" t="s">
        <v>183</v>
      </c>
      <c r="K4" s="428" t="s">
        <v>182</v>
      </c>
      <c r="L4" s="429" t="s">
        <v>183</v>
      </c>
    </row>
    <row r="5" spans="2:12" s="338" customFormat="1">
      <c r="B5" s="392" t="s">
        <v>179</v>
      </c>
      <c r="C5" s="351">
        <f>C8-C6</f>
        <v>2499999.99999665</v>
      </c>
      <c r="D5" s="352">
        <f ca="1">SUMMARY!$E$45</f>
        <v>0.29954906105995183</v>
      </c>
      <c r="E5" s="351">
        <f>E8-E6</f>
        <v>2500000.0008437503</v>
      </c>
      <c r="F5" s="352">
        <f ca="1">SUMMARY!$G$45</f>
        <v>0.29917498230934148</v>
      </c>
      <c r="G5" s="351">
        <f>G8-G6</f>
        <v>2499999.9994912501</v>
      </c>
      <c r="H5" s="352">
        <f ca="1">SUMMARY!$I$45</f>
        <v>0.29953498244285592</v>
      </c>
      <c r="I5" s="351">
        <f>I8-I6</f>
        <v>2500000.0001828801</v>
      </c>
      <c r="J5" s="352">
        <f ca="1">SUMMARY!$K$45</f>
        <v>0.29905523657798772</v>
      </c>
      <c r="K5" s="351">
        <f>K8-K6</f>
        <v>2500000.0006750003</v>
      </c>
      <c r="L5" s="352">
        <f ca="1">SUMMARY!$M$45</f>
        <v>0.29908605217933659</v>
      </c>
    </row>
    <row r="6" spans="2:12" s="338" customFormat="1">
      <c r="B6" s="392" t="s">
        <v>180</v>
      </c>
      <c r="C6" s="351">
        <f>FINANCINGA_A_PRINCIPAL</f>
        <v>7499999.9999899501</v>
      </c>
      <c r="D6" s="352">
        <f>SUMMARY!$E$127</f>
        <v>0.02</v>
      </c>
      <c r="E6" s="351">
        <f>FINANCINGA_B_PRINCIPAL</f>
        <v>7500000.0025312509</v>
      </c>
      <c r="F6" s="352">
        <f>SUMMARY!$G$127</f>
        <v>0.02</v>
      </c>
      <c r="G6" s="351">
        <f>FINANCINGA_C_PRINCIPAL</f>
        <v>7499999.9984737504</v>
      </c>
      <c r="H6" s="352">
        <f>SUMMARY!$I$127</f>
        <v>0.02</v>
      </c>
      <c r="I6" s="351">
        <f>FINANCINGA_D_PRINCIPAL</f>
        <v>7500000.0005486403</v>
      </c>
      <c r="J6" s="352">
        <f>SUMMARY!$K$127</f>
        <v>0.02</v>
      </c>
      <c r="K6" s="351">
        <f>FINANCINGA_E_PRINCIPAL</f>
        <v>7500000.0020250008</v>
      </c>
      <c r="L6" s="352">
        <f>SUMMARY!$M$127</f>
        <v>0.02</v>
      </c>
    </row>
    <row r="7" spans="2:12" s="338" customFormat="1" ht="15.75" thickBot="1">
      <c r="B7" s="393" t="s">
        <v>181</v>
      </c>
      <c r="C7" s="390">
        <f>SUMMARY!$E$131</f>
        <v>0</v>
      </c>
      <c r="D7" s="391">
        <f>SUMMARY!$E$135</f>
        <v>0.1</v>
      </c>
      <c r="E7" s="390">
        <f>SUMMARY!$G$131</f>
        <v>0</v>
      </c>
      <c r="F7" s="391">
        <f>SUMMARY!$G$135</f>
        <v>0.1</v>
      </c>
      <c r="G7" s="390">
        <f>SUMMARY!$I$131</f>
        <v>0</v>
      </c>
      <c r="H7" s="391">
        <f>SUMMARY!$I$135</f>
        <v>0.1</v>
      </c>
      <c r="I7" s="390">
        <f>SUMMARY!$K$131</f>
        <v>0</v>
      </c>
      <c r="J7" s="391">
        <f>SUMMARY!$K$135</f>
        <v>0.1</v>
      </c>
      <c r="K7" s="390">
        <f>SUMMARY!$M$131</f>
        <v>0</v>
      </c>
      <c r="L7" s="391">
        <f>SUMMARY!$M$135</f>
        <v>0.1</v>
      </c>
    </row>
    <row r="8" spans="2:12" s="338" customFormat="1">
      <c r="B8" s="394" t="s">
        <v>0</v>
      </c>
      <c r="C8" s="389">
        <f>SUMMARY!$E$89</f>
        <v>9999999.9999866001</v>
      </c>
      <c r="D8" s="353">
        <f ca="1">SUMPRODUCT(C5:C7,D5:D7)/C8</f>
        <v>8.9887265264987956E-2</v>
      </c>
      <c r="E8" s="389">
        <f>SUMMARY!$G$89</f>
        <v>10000000.003375001</v>
      </c>
      <c r="F8" s="353">
        <f ca="1">SUMPRODUCT(E5:E7,F5:F7)/E8</f>
        <v>8.9793745577335368E-2</v>
      </c>
      <c r="G8" s="389">
        <f>SUMMARY!$I$89</f>
        <v>9999999.9979650006</v>
      </c>
      <c r="H8" s="353">
        <f ca="1">SUMPRODUCT(G5:G7,H5:H7)/G8</f>
        <v>8.988374561071398E-2</v>
      </c>
      <c r="I8" s="389">
        <f>SUMMARY!$K$89</f>
        <v>10000000.00073152</v>
      </c>
      <c r="J8" s="353">
        <f ca="1">SUMPRODUCT(I5:I7,J5:J7)/I8</f>
        <v>8.9763809144496928E-2</v>
      </c>
      <c r="K8" s="389">
        <f>SUMMARY!$M$89</f>
        <v>10000000.002700001</v>
      </c>
      <c r="L8" s="353">
        <f ca="1">SUMPRODUCT(K5:K7,L5:L7)/K8</f>
        <v>8.9771513044834148E-2</v>
      </c>
    </row>
    <row r="9" spans="2:12" s="338" customFormat="1">
      <c r="B9" s="341"/>
    </row>
    <row r="10" spans="2:12" s="338" customFormat="1">
      <c r="B10" s="341"/>
    </row>
    <row r="11" spans="2:12" s="338" customFormat="1">
      <c r="B11" s="341"/>
    </row>
    <row r="12" spans="2:12" s="338" customFormat="1">
      <c r="B12" s="395"/>
    </row>
    <row r="13" spans="2:12" s="338" customFormat="1">
      <c r="B13" s="395"/>
    </row>
    <row r="14" spans="2:12" s="338" customFormat="1">
      <c r="B14" s="395"/>
    </row>
    <row r="15" spans="2:12" s="338" customFormat="1">
      <c r="B15" s="395"/>
    </row>
    <row r="16" spans="2:12" s="338" customFormat="1">
      <c r="B16" s="395"/>
    </row>
    <row r="17" spans="2:2" s="338" customFormat="1">
      <c r="B17" s="395"/>
    </row>
    <row r="18" spans="2:2" s="338" customFormat="1">
      <c r="B18" s="395"/>
    </row>
  </sheetData>
  <mergeCells count="10">
    <mergeCell ref="C2:D2"/>
    <mergeCell ref="E2:F2"/>
    <mergeCell ref="G2:H2"/>
    <mergeCell ref="I2:J2"/>
    <mergeCell ref="K2:L2"/>
    <mergeCell ref="C3:D3"/>
    <mergeCell ref="E3:F3"/>
    <mergeCell ref="G3:H3"/>
    <mergeCell ref="I3:J3"/>
    <mergeCell ref="K3:L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tabColor theme="0" tint="-0.499984740745262"/>
  </sheetPr>
  <dimension ref="A3:BR606"/>
  <sheetViews>
    <sheetView showGridLines="0" zoomScale="80" zoomScaleNormal="80" zoomScalePageLayoutView="80" workbookViewId="0">
      <pane xSplit="2" ySplit="5" topLeftCell="C117" activePane="bottomRight" state="frozen"/>
      <selection pane="topRight" activeCell="C1" sqref="C1"/>
      <selection pane="bottomLeft" activeCell="A6" sqref="A6"/>
      <selection pane="bottomRight" activeCell="L18" sqref="L18"/>
    </sheetView>
  </sheetViews>
  <sheetFormatPr defaultColWidth="8.85546875" defaultRowHeight="15"/>
  <cols>
    <col min="1" max="1" width="10.7109375" bestFit="1" customWidth="1"/>
    <col min="2" max="2" width="5.85546875" bestFit="1" customWidth="1"/>
    <col min="3" max="3" width="12.140625" style="49" bestFit="1" customWidth="1"/>
    <col min="4" max="4" width="9.28515625" style="49" bestFit="1" customWidth="1"/>
    <col min="5" max="6" width="14.28515625" style="49" bestFit="1" customWidth="1"/>
    <col min="7" max="7" width="12" style="49" bestFit="1" customWidth="1"/>
    <col min="8" max="8" width="8.42578125" style="49" bestFit="1" customWidth="1"/>
    <col min="9" max="9" width="5.85546875" style="49" bestFit="1" customWidth="1"/>
    <col min="10" max="10" width="12.140625" style="49" bestFit="1" customWidth="1"/>
    <col min="11" max="11" width="10.85546875" style="49" bestFit="1" customWidth="1"/>
    <col min="12" max="13" width="14.28515625" style="49" bestFit="1" customWidth="1"/>
    <col min="14" max="14" width="12" style="49" bestFit="1" customWidth="1"/>
    <col min="15" max="15" width="8.42578125" style="49" bestFit="1" customWidth="1"/>
    <col min="16" max="16" width="5.85546875" style="49" bestFit="1" customWidth="1"/>
    <col min="17" max="17" width="12.140625" style="49" bestFit="1" customWidth="1"/>
    <col min="18" max="18" width="10.85546875" style="49" bestFit="1" customWidth="1"/>
    <col min="19" max="20" width="14.28515625" style="49" bestFit="1" customWidth="1"/>
    <col min="21" max="21" width="12" style="49" bestFit="1" customWidth="1"/>
    <col min="22" max="22" width="8.42578125" style="49" bestFit="1" customWidth="1"/>
    <col min="23" max="23" width="5.85546875" style="49" bestFit="1" customWidth="1"/>
    <col min="24" max="24" width="12.140625" style="49" bestFit="1" customWidth="1"/>
    <col min="25" max="25" width="10.85546875" style="49" bestFit="1" customWidth="1"/>
    <col min="26" max="27" width="14.28515625" style="49" bestFit="1" customWidth="1"/>
    <col min="28" max="28" width="12" style="49" bestFit="1" customWidth="1"/>
    <col min="29" max="29" width="8.42578125" style="49" bestFit="1" customWidth="1"/>
    <col min="30" max="30" width="5.85546875" style="49" bestFit="1" customWidth="1"/>
    <col min="31" max="31" width="12.140625" style="49" bestFit="1" customWidth="1"/>
    <col min="32" max="32" width="10.85546875" style="49" bestFit="1" customWidth="1"/>
    <col min="33" max="34" width="14.28515625" style="49" bestFit="1" customWidth="1"/>
    <col min="35" max="35" width="12" style="49" bestFit="1" customWidth="1"/>
    <col min="36" max="36" width="8.42578125" style="49" bestFit="1" customWidth="1"/>
    <col min="37" max="37" width="5.85546875" style="49" bestFit="1" customWidth="1"/>
    <col min="38" max="38" width="12.140625" style="49" bestFit="1" customWidth="1"/>
    <col min="39" max="39" width="10.85546875" style="49" bestFit="1" customWidth="1"/>
    <col min="40" max="41" width="14.28515625" style="49" bestFit="1" customWidth="1"/>
    <col min="42" max="42" width="12" style="49" bestFit="1" customWidth="1"/>
    <col min="43" max="43" width="8.42578125" style="49" bestFit="1" customWidth="1"/>
    <col min="44" max="44" width="5.85546875" style="49" bestFit="1" customWidth="1"/>
    <col min="45" max="45" width="12.140625" style="49" bestFit="1" customWidth="1"/>
    <col min="46" max="46" width="10.85546875" style="49" bestFit="1" customWidth="1"/>
    <col min="47" max="48" width="14.28515625" style="49" bestFit="1" customWidth="1"/>
    <col min="49" max="49" width="12" style="49" bestFit="1" customWidth="1"/>
    <col min="50" max="50" width="8.42578125" style="49" bestFit="1" customWidth="1"/>
    <col min="51" max="51" width="5.85546875" style="49" bestFit="1" customWidth="1"/>
    <col min="52" max="52" width="12.140625" style="49" bestFit="1" customWidth="1"/>
    <col min="53" max="53" width="10.85546875" style="49" bestFit="1" customWidth="1"/>
    <col min="54" max="55" width="14.28515625" style="49" bestFit="1" customWidth="1"/>
    <col min="56" max="56" width="12" style="49" bestFit="1" customWidth="1"/>
    <col min="57" max="57" width="8.42578125" style="49" bestFit="1" customWidth="1"/>
    <col min="58" max="58" width="5.85546875" style="49" bestFit="1" customWidth="1"/>
    <col min="59" max="59" width="12.140625" style="49" bestFit="1" customWidth="1"/>
    <col min="60" max="60" width="10.85546875" style="49" bestFit="1" customWidth="1"/>
    <col min="61" max="62" width="14.28515625" style="49" bestFit="1" customWidth="1"/>
    <col min="63" max="63" width="12" style="49" bestFit="1" customWidth="1"/>
    <col min="64" max="64" width="8.42578125" style="49" bestFit="1" customWidth="1"/>
    <col min="65" max="65" width="5.85546875" style="49" bestFit="1" customWidth="1"/>
    <col min="66" max="66" width="12.140625" style="49" bestFit="1" customWidth="1"/>
    <col min="67" max="67" width="10.85546875" style="49" bestFit="1" customWidth="1"/>
    <col min="68" max="69" width="14.28515625" style="49" bestFit="1" customWidth="1"/>
    <col min="70" max="70" width="12" style="49" bestFit="1" customWidth="1"/>
  </cols>
  <sheetData>
    <row r="3" spans="1:70" s="309" customFormat="1" ht="21">
      <c r="A3" s="282" t="s">
        <v>30</v>
      </c>
      <c r="C3" s="310"/>
      <c r="D3" s="310"/>
      <c r="E3" s="310"/>
      <c r="F3" s="322"/>
      <c r="G3" s="310"/>
      <c r="H3" s="310"/>
      <c r="I3" s="310"/>
      <c r="J3" s="310"/>
      <c r="K3" s="310"/>
      <c r="L3" s="310"/>
      <c r="M3" s="310"/>
      <c r="N3" s="310"/>
      <c r="O3" s="282" t="s">
        <v>31</v>
      </c>
      <c r="P3" s="310"/>
      <c r="Q3" s="310"/>
      <c r="R3" s="310"/>
      <c r="S3" s="310"/>
      <c r="T3" s="310"/>
      <c r="U3" s="310"/>
      <c r="V3" s="310"/>
      <c r="W3" s="310"/>
      <c r="X3" s="310"/>
      <c r="Y3" s="310"/>
      <c r="Z3" s="310"/>
      <c r="AA3" s="310"/>
      <c r="AB3" s="310"/>
      <c r="AC3" s="282" t="s">
        <v>32</v>
      </c>
      <c r="AD3" s="310"/>
      <c r="AE3" s="310"/>
      <c r="AF3" s="310"/>
      <c r="AG3" s="310"/>
      <c r="AH3" s="310"/>
      <c r="AI3" s="310"/>
      <c r="AJ3" s="310"/>
      <c r="AK3" s="310"/>
      <c r="AL3" s="310"/>
      <c r="AM3" s="310"/>
      <c r="AN3" s="310"/>
      <c r="AO3" s="310"/>
      <c r="AP3" s="310"/>
      <c r="AQ3" s="282" t="s">
        <v>33</v>
      </c>
      <c r="AR3" s="310"/>
      <c r="AS3" s="310"/>
      <c r="AT3" s="310"/>
      <c r="AU3" s="310"/>
      <c r="AV3" s="310"/>
      <c r="AW3" s="310"/>
      <c r="AX3" s="310"/>
      <c r="AY3" s="310"/>
      <c r="AZ3" s="310"/>
      <c r="BA3" s="310"/>
      <c r="BB3" s="310"/>
      <c r="BC3" s="310"/>
      <c r="BD3" s="310"/>
      <c r="BE3" s="282" t="s">
        <v>34</v>
      </c>
      <c r="BF3" s="310"/>
      <c r="BG3" s="310"/>
      <c r="BH3" s="310"/>
      <c r="BI3" s="310"/>
      <c r="BJ3" s="310"/>
      <c r="BK3" s="310"/>
      <c r="BL3" s="310"/>
      <c r="BM3" s="310"/>
      <c r="BN3" s="310"/>
      <c r="BO3" s="310"/>
      <c r="BP3" s="310"/>
      <c r="BQ3" s="310"/>
      <c r="BR3" s="310"/>
    </row>
    <row r="4" spans="1:70" ht="15" customHeight="1">
      <c r="A4" s="452" t="s">
        <v>76</v>
      </c>
      <c r="B4" s="453"/>
      <c r="C4" s="453"/>
      <c r="D4" s="453"/>
      <c r="E4" s="453"/>
      <c r="F4" s="453"/>
      <c r="G4" s="453"/>
      <c r="H4" s="454" t="s">
        <v>77</v>
      </c>
      <c r="I4" s="455"/>
      <c r="J4" s="455"/>
      <c r="K4" s="455"/>
      <c r="L4" s="455"/>
      <c r="M4" s="455"/>
      <c r="N4" s="456"/>
      <c r="O4" s="452" t="s">
        <v>76</v>
      </c>
      <c r="P4" s="453"/>
      <c r="Q4" s="453"/>
      <c r="R4" s="453"/>
      <c r="S4" s="453"/>
      <c r="T4" s="453"/>
      <c r="U4" s="453"/>
      <c r="V4" s="454" t="s">
        <v>77</v>
      </c>
      <c r="W4" s="455"/>
      <c r="X4" s="455"/>
      <c r="Y4" s="455"/>
      <c r="Z4" s="455"/>
      <c r="AA4" s="455"/>
      <c r="AB4" s="456"/>
      <c r="AC4" s="452" t="s">
        <v>76</v>
      </c>
      <c r="AD4" s="453"/>
      <c r="AE4" s="453"/>
      <c r="AF4" s="453"/>
      <c r="AG4" s="453"/>
      <c r="AH4" s="453"/>
      <c r="AI4" s="453"/>
      <c r="AJ4" s="454" t="s">
        <v>77</v>
      </c>
      <c r="AK4" s="455"/>
      <c r="AL4" s="455"/>
      <c r="AM4" s="455"/>
      <c r="AN4" s="455"/>
      <c r="AO4" s="455"/>
      <c r="AP4" s="456"/>
      <c r="AQ4" s="452" t="s">
        <v>76</v>
      </c>
      <c r="AR4" s="453"/>
      <c r="AS4" s="453"/>
      <c r="AT4" s="453"/>
      <c r="AU4" s="453"/>
      <c r="AV4" s="453"/>
      <c r="AW4" s="453"/>
      <c r="AX4" s="454" t="s">
        <v>77</v>
      </c>
      <c r="AY4" s="455"/>
      <c r="AZ4" s="455"/>
      <c r="BA4" s="455"/>
      <c r="BB4" s="455"/>
      <c r="BC4" s="455"/>
      <c r="BD4" s="456"/>
      <c r="BE4" s="452" t="s">
        <v>76</v>
      </c>
      <c r="BF4" s="453"/>
      <c r="BG4" s="453"/>
      <c r="BH4" s="453"/>
      <c r="BI4" s="453"/>
      <c r="BJ4" s="453"/>
      <c r="BK4" s="453"/>
      <c r="BL4" s="454" t="s">
        <v>77</v>
      </c>
      <c r="BM4" s="455"/>
      <c r="BN4" s="455"/>
      <c r="BO4" s="455"/>
      <c r="BP4" s="455"/>
      <c r="BQ4" s="455"/>
      <c r="BR4" s="456"/>
    </row>
    <row r="5" spans="1:70" ht="45">
      <c r="A5" s="298" t="s">
        <v>73</v>
      </c>
      <c r="B5" s="299" t="s">
        <v>9</v>
      </c>
      <c r="C5" s="299" t="s">
        <v>74</v>
      </c>
      <c r="D5" s="299" t="s">
        <v>80</v>
      </c>
      <c r="E5" s="299" t="s">
        <v>79</v>
      </c>
      <c r="F5" s="299" t="s">
        <v>78</v>
      </c>
      <c r="G5" s="299" t="s">
        <v>75</v>
      </c>
      <c r="H5" s="302" t="s">
        <v>73</v>
      </c>
      <c r="I5" s="300" t="s">
        <v>9</v>
      </c>
      <c r="J5" s="300" t="s">
        <v>74</v>
      </c>
      <c r="K5" s="300" t="s">
        <v>80</v>
      </c>
      <c r="L5" s="300" t="s">
        <v>79</v>
      </c>
      <c r="M5" s="300" t="s">
        <v>78</v>
      </c>
      <c r="N5" s="301" t="s">
        <v>75</v>
      </c>
      <c r="O5" s="298" t="s">
        <v>73</v>
      </c>
      <c r="P5" s="299" t="s">
        <v>9</v>
      </c>
      <c r="Q5" s="299" t="s">
        <v>74</v>
      </c>
      <c r="R5" s="299" t="s">
        <v>80</v>
      </c>
      <c r="S5" s="299" t="s">
        <v>79</v>
      </c>
      <c r="T5" s="299" t="s">
        <v>78</v>
      </c>
      <c r="U5" s="299" t="s">
        <v>75</v>
      </c>
      <c r="V5" s="302" t="s">
        <v>73</v>
      </c>
      <c r="W5" s="300" t="s">
        <v>9</v>
      </c>
      <c r="X5" s="300" t="s">
        <v>74</v>
      </c>
      <c r="Y5" s="300" t="s">
        <v>80</v>
      </c>
      <c r="Z5" s="300" t="s">
        <v>79</v>
      </c>
      <c r="AA5" s="300" t="s">
        <v>78</v>
      </c>
      <c r="AB5" s="301" t="s">
        <v>75</v>
      </c>
      <c r="AC5" s="298" t="s">
        <v>73</v>
      </c>
      <c r="AD5" s="299" t="s">
        <v>9</v>
      </c>
      <c r="AE5" s="299" t="s">
        <v>74</v>
      </c>
      <c r="AF5" s="299" t="s">
        <v>80</v>
      </c>
      <c r="AG5" s="299" t="s">
        <v>79</v>
      </c>
      <c r="AH5" s="299" t="s">
        <v>78</v>
      </c>
      <c r="AI5" s="299" t="s">
        <v>75</v>
      </c>
      <c r="AJ5" s="302" t="s">
        <v>73</v>
      </c>
      <c r="AK5" s="300" t="s">
        <v>9</v>
      </c>
      <c r="AL5" s="300" t="s">
        <v>74</v>
      </c>
      <c r="AM5" s="300" t="s">
        <v>80</v>
      </c>
      <c r="AN5" s="300" t="s">
        <v>79</v>
      </c>
      <c r="AO5" s="300" t="s">
        <v>78</v>
      </c>
      <c r="AP5" s="301" t="s">
        <v>75</v>
      </c>
      <c r="AQ5" s="298" t="s">
        <v>73</v>
      </c>
      <c r="AR5" s="299" t="s">
        <v>9</v>
      </c>
      <c r="AS5" s="299" t="s">
        <v>74</v>
      </c>
      <c r="AT5" s="299" t="s">
        <v>80</v>
      </c>
      <c r="AU5" s="299" t="s">
        <v>79</v>
      </c>
      <c r="AV5" s="299" t="s">
        <v>78</v>
      </c>
      <c r="AW5" s="299" t="s">
        <v>75</v>
      </c>
      <c r="AX5" s="302" t="s">
        <v>73</v>
      </c>
      <c r="AY5" s="300" t="s">
        <v>9</v>
      </c>
      <c r="AZ5" s="300" t="s">
        <v>74</v>
      </c>
      <c r="BA5" s="300" t="s">
        <v>80</v>
      </c>
      <c r="BB5" s="300" t="s">
        <v>79</v>
      </c>
      <c r="BC5" s="300" t="s">
        <v>78</v>
      </c>
      <c r="BD5" s="301" t="s">
        <v>75</v>
      </c>
      <c r="BE5" s="298" t="s">
        <v>73</v>
      </c>
      <c r="BF5" s="299" t="s">
        <v>9</v>
      </c>
      <c r="BG5" s="299" t="s">
        <v>74</v>
      </c>
      <c r="BH5" s="299" t="s">
        <v>80</v>
      </c>
      <c r="BI5" s="299" t="s">
        <v>79</v>
      </c>
      <c r="BJ5" s="299" t="s">
        <v>78</v>
      </c>
      <c r="BK5" s="299" t="s">
        <v>75</v>
      </c>
      <c r="BL5" s="302" t="s">
        <v>73</v>
      </c>
      <c r="BM5" s="300" t="s">
        <v>9</v>
      </c>
      <c r="BN5" s="300" t="s">
        <v>74</v>
      </c>
      <c r="BO5" s="300" t="s">
        <v>80</v>
      </c>
      <c r="BP5" s="300" t="s">
        <v>79</v>
      </c>
      <c r="BQ5" s="300" t="s">
        <v>78</v>
      </c>
      <c r="BR5" s="301" t="s">
        <v>75</v>
      </c>
    </row>
    <row r="6" spans="1:70">
      <c r="A6" s="283">
        <v>0</v>
      </c>
      <c r="B6" s="284">
        <f t="shared" ref="B6:B69" si="0">ROUNDDOWN((A6-1)/12,0)+1</f>
        <v>1</v>
      </c>
      <c r="C6" s="285">
        <f t="shared" ref="C6:C69" si="1">IF(A6=0,FINANCINGA_A_PRINCIPAL,G5)</f>
        <v>7499999.9999899501</v>
      </c>
      <c r="D6" s="285">
        <f>SUM(E6:F6)</f>
        <v>0</v>
      </c>
      <c r="E6" s="285">
        <f t="shared" ref="E6:E69" si="2">IF(A6=0,0,C6*(FINANCINGA_A_RATE/12))</f>
        <v>0</v>
      </c>
      <c r="F6" s="286">
        <f t="shared" ref="F6:F69" si="3">IF(OR(A6=0,A6&gt;12*FINANCINGA_A_TERM),0,
IF(A6=12*FINANCINGA_A_TERM,C6,
-(PMT(FINANCINGA_A_RATE/12,FINANCINGA_A_TERM*12,FINANCINGA_A_PRINCIPAL,0,0)+E6)))</f>
        <v>0</v>
      </c>
      <c r="G6" s="285">
        <f t="shared" ref="G6:G24" si="4">C6-F6</f>
        <v>7499999.9999899501</v>
      </c>
      <c r="H6" s="284">
        <f>$A6</f>
        <v>0</v>
      </c>
      <c r="I6" s="284">
        <f>$B6</f>
        <v>1</v>
      </c>
      <c r="J6" s="285">
        <f t="shared" ref="J6:J69" si="5">IF(H6=0,FINANCINGB_A_PRINCIPAL,N5)</f>
        <v>0</v>
      </c>
      <c r="K6" s="285">
        <f>SUM(L6:M6)</f>
        <v>0</v>
      </c>
      <c r="L6" s="285">
        <f t="shared" ref="L6:L69" si="6">IF(H6=0,0,J6*(FINANCINGB_A_RATE/12))</f>
        <v>0</v>
      </c>
      <c r="M6" s="286">
        <f t="shared" ref="M6:M69" si="7">IF(OR(H6=0,H6&gt;12*FINANCINGB_A_TERM),0,
IF(H6=12*FINANCINGB_A_TERM,J6,
-(PMT(FINANCINGB_A_RATE/12,FINANCINGB_A_TERM*12,FINANCINGB_A_PRINCIPAL,0,0)+L6)))</f>
        <v>0</v>
      </c>
      <c r="N6" s="287">
        <f>J6-M6</f>
        <v>0</v>
      </c>
      <c r="O6" s="306">
        <f>$A6</f>
        <v>0</v>
      </c>
      <c r="P6" s="284">
        <f>$B6</f>
        <v>1</v>
      </c>
      <c r="Q6" s="285">
        <f t="shared" ref="Q6:Q69" si="8">IF(O6=0,FINANCINGA_B_PRINCIPAL,U5)</f>
        <v>7500000.0025312509</v>
      </c>
      <c r="R6" s="285">
        <f>SUM(S6:T6)</f>
        <v>0</v>
      </c>
      <c r="S6" s="285">
        <f t="shared" ref="S6:S69" si="9">IF(O6=0,0,Q6*(FINANCINGA_B_RATE/12))</f>
        <v>0</v>
      </c>
      <c r="T6" s="286">
        <f t="shared" ref="T6:T69" si="10">IF(OR(O6=0,O6&gt;12*FINANCINGA_B_TERM),0,
IF(O6=12*FINANCINGA_B_TERM,Q6,
-(PMT(FINANCINGA_B_RATE/12,FINANCINGA_B_TERM*12,FINANCINGA_B_PRINCIPAL,0,0)+S6)))</f>
        <v>0</v>
      </c>
      <c r="U6" s="285">
        <f>Q6-T6</f>
        <v>7500000.0025312509</v>
      </c>
      <c r="V6" s="303">
        <f>$A6</f>
        <v>0</v>
      </c>
      <c r="W6" s="284">
        <f>$B6</f>
        <v>1</v>
      </c>
      <c r="X6" s="285">
        <f t="shared" ref="X6:X69" si="11">IF(V6=0,FINANCINGB_B_PRINCIPAL,AB5)</f>
        <v>0</v>
      </c>
      <c r="Y6" s="285">
        <f>SUM(Z6:AA6)</f>
        <v>0</v>
      </c>
      <c r="Z6" s="285">
        <f t="shared" ref="Z6:Z69" si="12">IF(V6=0,0,X6*(FINANCINGB_B_RATE/12))</f>
        <v>0</v>
      </c>
      <c r="AA6" s="286">
        <f t="shared" ref="AA6:AA69" si="13">IF(OR(V6=0,V6&gt;12*FINANCINGB_B_TERM),0,
IF(V6=12*FINANCINGB_B_TERM,X6,
-(PMT(FINANCINGB_B_RATE/12,FINANCINGB_B_TERM*12,FINANCINGB_B_PRINCIPAL,0,0)+Z6)))</f>
        <v>0</v>
      </c>
      <c r="AB6" s="287">
        <f>X6-AA6</f>
        <v>0</v>
      </c>
      <c r="AC6" s="306">
        <f>$A6</f>
        <v>0</v>
      </c>
      <c r="AD6" s="284">
        <f>$B6</f>
        <v>1</v>
      </c>
      <c r="AE6" s="285">
        <f t="shared" ref="AE6:AE69" si="14">IF(AC6=0,FINANCINGA_C_PRINCIPAL,AI5)</f>
        <v>7499999.9984737504</v>
      </c>
      <c r="AF6" s="285">
        <f>SUM(AG6:AH6)</f>
        <v>0</v>
      </c>
      <c r="AG6" s="285">
        <f t="shared" ref="AG6:AG69" si="15">IF(AC6=0,0,AE6*(FINANCINGA_C_RATE/12))</f>
        <v>0</v>
      </c>
      <c r="AH6" s="286">
        <f t="shared" ref="AH6:AH69" si="16">IF(OR(AC6=0,AC6&gt;12*FINANCINGA_C_TERM),0,
IF(AC6=12*FINANCINGA_C_TERM,AE6,
-(PMT(FINANCINGA_C_RATE/12,FINANCINGA_C_TERM*12,FINANCINGA_C_PRINCIPAL,0,0)+AG6)))</f>
        <v>0</v>
      </c>
      <c r="AI6" s="285">
        <f>AE6-AH6</f>
        <v>7499999.9984737504</v>
      </c>
      <c r="AJ6" s="303">
        <f>$A6</f>
        <v>0</v>
      </c>
      <c r="AK6" s="284">
        <f>$B6</f>
        <v>1</v>
      </c>
      <c r="AL6" s="285">
        <f t="shared" ref="AL6:AL69" si="17">IF(AJ6=0,FINANCINGB_C_PRINCIPAL,AP5)</f>
        <v>0</v>
      </c>
      <c r="AM6" s="285">
        <f>SUM(AN6:AO6)</f>
        <v>0</v>
      </c>
      <c r="AN6" s="285">
        <f t="shared" ref="AN6:AN69" si="18">IF(AJ6=0,0,AL6*(FINANCINGB_C_RATE/12))</f>
        <v>0</v>
      </c>
      <c r="AO6" s="286">
        <f t="shared" ref="AO6:AO69" si="19">IF(OR(AJ6=0,AJ6&gt;12*FINANCINGB_C_TERM),0,
IF(AJ6=12*FINANCINGB_C_TERM,AL6,
-(PMT(FINANCINGB_C_RATE/12,FINANCINGB_C_TERM*12,FINANCINGB_C_PRINCIPAL,0,0)+AN6)))</f>
        <v>0</v>
      </c>
      <c r="AP6" s="287">
        <f>AL6-AO6</f>
        <v>0</v>
      </c>
      <c r="AQ6" s="306">
        <f>$A6</f>
        <v>0</v>
      </c>
      <c r="AR6" s="284">
        <f>$B6</f>
        <v>1</v>
      </c>
      <c r="AS6" s="285">
        <f t="shared" ref="AS6:AS69" si="20">IF(AQ6=0,FINANCINGA_D_PRINCIPAL,AW5)</f>
        <v>7500000.0005486403</v>
      </c>
      <c r="AT6" s="285">
        <f>SUM(AU6:AV6)</f>
        <v>0</v>
      </c>
      <c r="AU6" s="285">
        <f t="shared" ref="AU6:AU69" si="21">IF(AQ6=0,0,AS6*(FINANCINGA_D_RATE/12))</f>
        <v>0</v>
      </c>
      <c r="AV6" s="286">
        <f t="shared" ref="AV6:AV69" si="22">IF(OR(AQ6=0,AQ6&gt;12*FINANCINGA_D_TERM),0,
IF(AQ6=12*FINANCINGA_D_TERM,AS6,
-(PMT(FINANCINGA_D_RATE/12,FINANCINGA_D_TERM*12,FINANCINGA_D_PRINCIPAL,0,0)+AU6)))</f>
        <v>0</v>
      </c>
      <c r="AW6" s="285">
        <f>AS6-AV6</f>
        <v>7500000.0005486403</v>
      </c>
      <c r="AX6" s="303">
        <f>$A6</f>
        <v>0</v>
      </c>
      <c r="AY6" s="284">
        <f>$B6</f>
        <v>1</v>
      </c>
      <c r="AZ6" s="285">
        <f t="shared" ref="AZ6:AZ69" si="23">IF(AX6=0,FINANCINGB_D_PRINCIPAL,BD5)</f>
        <v>0</v>
      </c>
      <c r="BA6" s="285">
        <f>SUM(BB6:BC6)</f>
        <v>0</v>
      </c>
      <c r="BB6" s="285">
        <f t="shared" ref="BB6:BB69" si="24">IF(AX6=0,0,AZ6*(FINANCINGB_D_RATE/12))</f>
        <v>0</v>
      </c>
      <c r="BC6" s="286">
        <f t="shared" ref="BC6:BC69" si="25">IF(OR(AX6=0,AX6&gt;12*FINANCINGB_D_TERM),0,
IF(AX6=12*FINANCINGB_D_TERM,AZ6,
-(PMT(FINANCINGB_D_RATE/12,FINANCINGB_D_TERM*12,FINANCINGB_D_PRINCIPAL,0,0)+BB6)))</f>
        <v>0</v>
      </c>
      <c r="BD6" s="287">
        <f>AZ6-BC6</f>
        <v>0</v>
      </c>
      <c r="BE6" s="306">
        <f>$A6</f>
        <v>0</v>
      </c>
      <c r="BF6" s="284">
        <f>$B6</f>
        <v>1</v>
      </c>
      <c r="BG6" s="285">
        <f t="shared" ref="BG6:BG69" si="26">IF(BE6=0,FINANCINGA_E_PRINCIPAL,BK5)</f>
        <v>7500000.0020250008</v>
      </c>
      <c r="BH6" s="285">
        <f>SUM(BI6:BJ6)</f>
        <v>0</v>
      </c>
      <c r="BI6" s="285">
        <f t="shared" ref="BI6:BI69" si="27">IF(BE6=0,0,BG6*(FINANCINGA_E_RATE/12))</f>
        <v>0</v>
      </c>
      <c r="BJ6" s="286">
        <f t="shared" ref="BJ6:BJ69" si="28">IF(OR(BE6=0,BE6&gt;12*FINANCINGA_E_TERM),0,
IF(BE6=12*FINANCINGA_E_TERM,BG6,
-(PMT(FINANCINGA_E_RATE/12,FINANCINGA_E_TERM*12,FINANCINGA_E_PRINCIPAL,0,0)+BI6)))</f>
        <v>0</v>
      </c>
      <c r="BK6" s="285">
        <f>BG6-BJ6</f>
        <v>7500000.0020250008</v>
      </c>
      <c r="BL6" s="303">
        <f>$A6</f>
        <v>0</v>
      </c>
      <c r="BM6" s="284">
        <f>$B6</f>
        <v>1</v>
      </c>
      <c r="BN6" s="285">
        <f t="shared" ref="BN6:BN69" si="29">IF(BL6=0,FINANCINGB_E_PRINCIPAL,BR5)</f>
        <v>0</v>
      </c>
      <c r="BO6" s="285">
        <f>SUM(BP6:BQ6)</f>
        <v>0</v>
      </c>
      <c r="BP6" s="285">
        <f t="shared" ref="BP6:BP69" si="30">IF(BL6=0,0,BN6*(FINANCINGB_E_RATE/12))</f>
        <v>0</v>
      </c>
      <c r="BQ6" s="286">
        <f t="shared" ref="BQ6:BQ69" si="31">IF(OR(BL6=0,BL6&gt;12*FINANCINGB_E_TERM),0,
IF(BL6=12*FINANCINGB_E_TERM,BN6,
-(PMT(FINANCINGB_E_RATE/12,FINANCINGB_E_TERM*12,FINANCINGB_E_PRINCIPAL,0,0)+BP6)))</f>
        <v>0</v>
      </c>
      <c r="BR6" s="287">
        <f>BN6-BQ6</f>
        <v>0</v>
      </c>
    </row>
    <row r="7" spans="1:70">
      <c r="A7" s="288">
        <v>1</v>
      </c>
      <c r="B7" s="289">
        <f t="shared" si="0"/>
        <v>1</v>
      </c>
      <c r="C7" s="290">
        <f t="shared" si="1"/>
        <v>7499999.9999899501</v>
      </c>
      <c r="D7" s="290">
        <f t="shared" ref="D7:D17" si="32">SUM(E7:F7)</f>
        <v>131458.2003991518</v>
      </c>
      <c r="E7" s="290">
        <f t="shared" si="2"/>
        <v>12499.999999983251</v>
      </c>
      <c r="F7" s="291">
        <f t="shared" si="3"/>
        <v>118958.20039916855</v>
      </c>
      <c r="G7" s="290">
        <f t="shared" si="4"/>
        <v>7381041.7995907813</v>
      </c>
      <c r="H7" s="289">
        <f t="shared" ref="H7:H70" si="33">$A7</f>
        <v>1</v>
      </c>
      <c r="I7" s="289">
        <f t="shared" ref="I7:I70" si="34">$B7</f>
        <v>1</v>
      </c>
      <c r="J7" s="290">
        <f t="shared" si="5"/>
        <v>0</v>
      </c>
      <c r="K7" s="290">
        <f t="shared" ref="K7:K29" si="35">SUM(L7:M7)</f>
        <v>0</v>
      </c>
      <c r="L7" s="290">
        <f t="shared" si="6"/>
        <v>0</v>
      </c>
      <c r="M7" s="291">
        <f t="shared" si="7"/>
        <v>0</v>
      </c>
      <c r="N7" s="292">
        <f t="shared" ref="N7:N29" si="36">J7-M7</f>
        <v>0</v>
      </c>
      <c r="O7" s="307">
        <f t="shared" ref="O7:O70" si="37">$A7</f>
        <v>1</v>
      </c>
      <c r="P7" s="289">
        <f t="shared" ref="P7:P70" si="38">$B7</f>
        <v>1</v>
      </c>
      <c r="Q7" s="290">
        <f t="shared" si="8"/>
        <v>7500000.0025312509</v>
      </c>
      <c r="R7" s="290">
        <f t="shared" ref="R7:R70" si="39">SUM(S7:T7)</f>
        <v>131458.2004436951</v>
      </c>
      <c r="S7" s="290">
        <f t="shared" si="9"/>
        <v>12500.000004218753</v>
      </c>
      <c r="T7" s="291">
        <f t="shared" si="10"/>
        <v>118958.20043947635</v>
      </c>
      <c r="U7" s="290">
        <f t="shared" ref="U7:U70" si="40">Q7-T7</f>
        <v>7381041.8020917745</v>
      </c>
      <c r="V7" s="304">
        <f t="shared" ref="V7:V70" si="41">$A7</f>
        <v>1</v>
      </c>
      <c r="W7" s="289">
        <f t="shared" ref="W7:W70" si="42">$B7</f>
        <v>1</v>
      </c>
      <c r="X7" s="290">
        <f t="shared" si="11"/>
        <v>0</v>
      </c>
      <c r="Y7" s="290">
        <f t="shared" ref="Y7:Y70" si="43">SUM(Z7:AA7)</f>
        <v>0</v>
      </c>
      <c r="Z7" s="290">
        <f t="shared" si="12"/>
        <v>0</v>
      </c>
      <c r="AA7" s="291">
        <f t="shared" si="13"/>
        <v>0</v>
      </c>
      <c r="AB7" s="292">
        <f t="shared" ref="AB7:AB70" si="44">X7-AA7</f>
        <v>0</v>
      </c>
      <c r="AC7" s="307">
        <f t="shared" ref="AC7:AC70" si="45">$A7</f>
        <v>1</v>
      </c>
      <c r="AD7" s="289">
        <f t="shared" ref="AD7:AD70" si="46">$B7</f>
        <v>1</v>
      </c>
      <c r="AE7" s="290">
        <f t="shared" si="14"/>
        <v>7499999.9984737504</v>
      </c>
      <c r="AF7" s="290">
        <f t="shared" ref="AF7:AF70" si="47">SUM(AG7:AH7)</f>
        <v>131458.20037257622</v>
      </c>
      <c r="AG7" s="290">
        <f t="shared" si="15"/>
        <v>12499.999997456251</v>
      </c>
      <c r="AH7" s="291">
        <f t="shared" si="16"/>
        <v>118958.20037511997</v>
      </c>
      <c r="AI7" s="290">
        <f t="shared" ref="AI7:AI70" si="48">AE7-AH7</f>
        <v>7381041.7980986303</v>
      </c>
      <c r="AJ7" s="304">
        <f t="shared" ref="AJ7:AJ70" si="49">$A7</f>
        <v>1</v>
      </c>
      <c r="AK7" s="289">
        <f t="shared" ref="AK7:AK70" si="50">$B7</f>
        <v>1</v>
      </c>
      <c r="AL7" s="290">
        <f t="shared" si="17"/>
        <v>0</v>
      </c>
      <c r="AM7" s="290">
        <f t="shared" ref="AM7:AM70" si="51">SUM(AN7:AO7)</f>
        <v>0</v>
      </c>
      <c r="AN7" s="290">
        <f t="shared" si="18"/>
        <v>0</v>
      </c>
      <c r="AO7" s="291">
        <f t="shared" si="19"/>
        <v>0</v>
      </c>
      <c r="AP7" s="292">
        <f t="shared" ref="AP7:AP70" si="52">AL7-AO7</f>
        <v>0</v>
      </c>
      <c r="AQ7" s="307">
        <f t="shared" ref="AQ7:AQ70" si="53">$A7</f>
        <v>1</v>
      </c>
      <c r="AR7" s="289">
        <f t="shared" ref="AR7:AR70" si="54">$B7</f>
        <v>1</v>
      </c>
      <c r="AS7" s="290">
        <f t="shared" si="20"/>
        <v>7500000.0005486403</v>
      </c>
      <c r="AT7" s="290">
        <f t="shared" ref="AT7:AT70" si="55">SUM(AU7:AV7)</f>
        <v>131458.20040894439</v>
      </c>
      <c r="AU7" s="290">
        <f t="shared" si="21"/>
        <v>12500.000000914401</v>
      </c>
      <c r="AV7" s="291">
        <f t="shared" si="22"/>
        <v>118958.20040803</v>
      </c>
      <c r="AW7" s="290">
        <f t="shared" ref="AW7:AW70" si="56">AS7-AV7</f>
        <v>7381041.80014061</v>
      </c>
      <c r="AX7" s="304">
        <f t="shared" ref="AX7:AX70" si="57">$A7</f>
        <v>1</v>
      </c>
      <c r="AY7" s="289">
        <f t="shared" ref="AY7:AY70" si="58">$B7</f>
        <v>1</v>
      </c>
      <c r="AZ7" s="290">
        <f t="shared" si="23"/>
        <v>0</v>
      </c>
      <c r="BA7" s="290">
        <f t="shared" ref="BA7:BA70" si="59">SUM(BB7:BC7)</f>
        <v>0</v>
      </c>
      <c r="BB7" s="290">
        <f t="shared" si="24"/>
        <v>0</v>
      </c>
      <c r="BC7" s="291">
        <f t="shared" si="25"/>
        <v>0</v>
      </c>
      <c r="BD7" s="292">
        <f t="shared" ref="BD7:BD70" si="60">AZ7-BC7</f>
        <v>0</v>
      </c>
      <c r="BE7" s="307">
        <f t="shared" ref="BE7:BE70" si="61">$A7</f>
        <v>1</v>
      </c>
      <c r="BF7" s="289">
        <f t="shared" ref="BF7:BF70" si="62">$B7</f>
        <v>1</v>
      </c>
      <c r="BG7" s="290">
        <f t="shared" si="26"/>
        <v>7500000.0020250008</v>
      </c>
      <c r="BH7" s="290">
        <f t="shared" ref="BH7:BH70" si="63">SUM(BI7:BJ7)</f>
        <v>131458.20043482166</v>
      </c>
      <c r="BI7" s="290">
        <f t="shared" si="27"/>
        <v>12500.000003375002</v>
      </c>
      <c r="BJ7" s="291">
        <f t="shared" si="28"/>
        <v>118958.20043144666</v>
      </c>
      <c r="BK7" s="290">
        <f t="shared" ref="BK7:BK70" si="64">BG7-BJ7</f>
        <v>7381041.8015935542</v>
      </c>
      <c r="BL7" s="304">
        <f t="shared" ref="BL7:BL70" si="65">$A7</f>
        <v>1</v>
      </c>
      <c r="BM7" s="289">
        <f t="shared" ref="BM7:BM70" si="66">$B7</f>
        <v>1</v>
      </c>
      <c r="BN7" s="290">
        <f t="shared" si="29"/>
        <v>0</v>
      </c>
      <c r="BO7" s="290">
        <f t="shared" ref="BO7:BO70" si="67">SUM(BP7:BQ7)</f>
        <v>0</v>
      </c>
      <c r="BP7" s="290">
        <f t="shared" si="30"/>
        <v>0</v>
      </c>
      <c r="BQ7" s="291">
        <f t="shared" si="31"/>
        <v>0</v>
      </c>
      <c r="BR7" s="292">
        <f t="shared" ref="BR7:BR70" si="68">BN7-BQ7</f>
        <v>0</v>
      </c>
    </row>
    <row r="8" spans="1:70">
      <c r="A8" s="288">
        <v>2</v>
      </c>
      <c r="B8" s="289">
        <f t="shared" si="0"/>
        <v>1</v>
      </c>
      <c r="C8" s="290">
        <f t="shared" si="1"/>
        <v>7381041.7995907813</v>
      </c>
      <c r="D8" s="290">
        <f t="shared" si="32"/>
        <v>131458.2003991518</v>
      </c>
      <c r="E8" s="290">
        <f t="shared" si="2"/>
        <v>12301.736332651302</v>
      </c>
      <c r="F8" s="291">
        <f t="shared" si="3"/>
        <v>119156.4640665005</v>
      </c>
      <c r="G8" s="290">
        <f t="shared" si="4"/>
        <v>7261885.3355242806</v>
      </c>
      <c r="H8" s="289">
        <f t="shared" si="33"/>
        <v>2</v>
      </c>
      <c r="I8" s="289">
        <f t="shared" si="34"/>
        <v>1</v>
      </c>
      <c r="J8" s="290">
        <f t="shared" si="5"/>
        <v>0</v>
      </c>
      <c r="K8" s="290">
        <f t="shared" si="35"/>
        <v>0</v>
      </c>
      <c r="L8" s="290">
        <f t="shared" si="6"/>
        <v>0</v>
      </c>
      <c r="M8" s="291">
        <f t="shared" si="7"/>
        <v>0</v>
      </c>
      <c r="N8" s="292">
        <f t="shared" si="36"/>
        <v>0</v>
      </c>
      <c r="O8" s="307">
        <f t="shared" si="37"/>
        <v>2</v>
      </c>
      <c r="P8" s="289">
        <f t="shared" si="38"/>
        <v>1</v>
      </c>
      <c r="Q8" s="290">
        <f t="shared" si="8"/>
        <v>7381041.8020917745</v>
      </c>
      <c r="R8" s="290">
        <f t="shared" si="39"/>
        <v>131458.2004436951</v>
      </c>
      <c r="S8" s="290">
        <f t="shared" si="9"/>
        <v>12301.736336819626</v>
      </c>
      <c r="T8" s="291">
        <f t="shared" si="10"/>
        <v>119156.46410687547</v>
      </c>
      <c r="U8" s="290">
        <f t="shared" si="40"/>
        <v>7261885.3379848991</v>
      </c>
      <c r="V8" s="304">
        <f t="shared" si="41"/>
        <v>2</v>
      </c>
      <c r="W8" s="289">
        <f t="shared" si="42"/>
        <v>1</v>
      </c>
      <c r="X8" s="290">
        <f t="shared" si="11"/>
        <v>0</v>
      </c>
      <c r="Y8" s="290">
        <f t="shared" si="43"/>
        <v>0</v>
      </c>
      <c r="Z8" s="290">
        <f t="shared" si="12"/>
        <v>0</v>
      </c>
      <c r="AA8" s="291">
        <f t="shared" si="13"/>
        <v>0</v>
      </c>
      <c r="AB8" s="292">
        <f t="shared" si="44"/>
        <v>0</v>
      </c>
      <c r="AC8" s="307">
        <f t="shared" si="45"/>
        <v>2</v>
      </c>
      <c r="AD8" s="289">
        <f t="shared" si="46"/>
        <v>1</v>
      </c>
      <c r="AE8" s="290">
        <f t="shared" si="14"/>
        <v>7381041.7980986303</v>
      </c>
      <c r="AF8" s="290">
        <f t="shared" si="47"/>
        <v>131458.20037257622</v>
      </c>
      <c r="AG8" s="290">
        <f t="shared" si="15"/>
        <v>12301.736330164385</v>
      </c>
      <c r="AH8" s="291">
        <f t="shared" si="16"/>
        <v>119156.46404241183</v>
      </c>
      <c r="AI8" s="290">
        <f t="shared" si="48"/>
        <v>7261885.3340562182</v>
      </c>
      <c r="AJ8" s="304">
        <f t="shared" si="49"/>
        <v>2</v>
      </c>
      <c r="AK8" s="289">
        <f t="shared" si="50"/>
        <v>1</v>
      </c>
      <c r="AL8" s="290">
        <f t="shared" si="17"/>
        <v>0</v>
      </c>
      <c r="AM8" s="290">
        <f t="shared" si="51"/>
        <v>0</v>
      </c>
      <c r="AN8" s="290">
        <f t="shared" si="18"/>
        <v>0</v>
      </c>
      <c r="AO8" s="291">
        <f t="shared" si="19"/>
        <v>0</v>
      </c>
      <c r="AP8" s="292">
        <f t="shared" si="52"/>
        <v>0</v>
      </c>
      <c r="AQ8" s="307">
        <f t="shared" si="53"/>
        <v>2</v>
      </c>
      <c r="AR8" s="289">
        <f t="shared" si="54"/>
        <v>1</v>
      </c>
      <c r="AS8" s="290">
        <f t="shared" si="20"/>
        <v>7381041.80014061</v>
      </c>
      <c r="AT8" s="290">
        <f t="shared" si="55"/>
        <v>131458.20040894439</v>
      </c>
      <c r="AU8" s="290">
        <f t="shared" si="21"/>
        <v>12301.736333567684</v>
      </c>
      <c r="AV8" s="291">
        <f t="shared" si="22"/>
        <v>119156.46407537672</v>
      </c>
      <c r="AW8" s="290">
        <f t="shared" si="56"/>
        <v>7261885.3360652337</v>
      </c>
      <c r="AX8" s="304">
        <f t="shared" si="57"/>
        <v>2</v>
      </c>
      <c r="AY8" s="289">
        <f t="shared" si="58"/>
        <v>1</v>
      </c>
      <c r="AZ8" s="290">
        <f t="shared" si="23"/>
        <v>0</v>
      </c>
      <c r="BA8" s="290">
        <f t="shared" si="59"/>
        <v>0</v>
      </c>
      <c r="BB8" s="290">
        <f t="shared" si="24"/>
        <v>0</v>
      </c>
      <c r="BC8" s="291">
        <f t="shared" si="25"/>
        <v>0</v>
      </c>
      <c r="BD8" s="292">
        <f t="shared" si="60"/>
        <v>0</v>
      </c>
      <c r="BE8" s="307">
        <f t="shared" si="61"/>
        <v>2</v>
      </c>
      <c r="BF8" s="289">
        <f t="shared" si="62"/>
        <v>1</v>
      </c>
      <c r="BG8" s="290">
        <f t="shared" si="26"/>
        <v>7381041.8015935542</v>
      </c>
      <c r="BH8" s="290">
        <f t="shared" si="63"/>
        <v>131458.20043482166</v>
      </c>
      <c r="BI8" s="290">
        <f t="shared" si="27"/>
        <v>12301.736335989257</v>
      </c>
      <c r="BJ8" s="291">
        <f t="shared" si="28"/>
        <v>119156.4640988324</v>
      </c>
      <c r="BK8" s="290">
        <f t="shared" si="64"/>
        <v>7261885.3374947216</v>
      </c>
      <c r="BL8" s="304">
        <f t="shared" si="65"/>
        <v>2</v>
      </c>
      <c r="BM8" s="289">
        <f t="shared" si="66"/>
        <v>1</v>
      </c>
      <c r="BN8" s="290">
        <f t="shared" si="29"/>
        <v>0</v>
      </c>
      <c r="BO8" s="290">
        <f t="shared" si="67"/>
        <v>0</v>
      </c>
      <c r="BP8" s="290">
        <f t="shared" si="30"/>
        <v>0</v>
      </c>
      <c r="BQ8" s="291">
        <f t="shared" si="31"/>
        <v>0</v>
      </c>
      <c r="BR8" s="292">
        <f t="shared" si="68"/>
        <v>0</v>
      </c>
    </row>
    <row r="9" spans="1:70">
      <c r="A9" s="288">
        <v>3</v>
      </c>
      <c r="B9" s="289">
        <f t="shared" si="0"/>
        <v>1</v>
      </c>
      <c r="C9" s="290">
        <f t="shared" si="1"/>
        <v>7261885.3355242806</v>
      </c>
      <c r="D9" s="290">
        <f t="shared" si="32"/>
        <v>131458.2003991518</v>
      </c>
      <c r="E9" s="290">
        <f t="shared" si="2"/>
        <v>12103.142225873802</v>
      </c>
      <c r="F9" s="291">
        <f t="shared" si="3"/>
        <v>119355.058173278</v>
      </c>
      <c r="G9" s="290">
        <f t="shared" si="4"/>
        <v>7142530.2773510022</v>
      </c>
      <c r="H9" s="289">
        <f t="shared" si="33"/>
        <v>3</v>
      </c>
      <c r="I9" s="289">
        <f t="shared" si="34"/>
        <v>1</v>
      </c>
      <c r="J9" s="290">
        <f t="shared" si="5"/>
        <v>0</v>
      </c>
      <c r="K9" s="290">
        <f t="shared" si="35"/>
        <v>0</v>
      </c>
      <c r="L9" s="290">
        <f t="shared" si="6"/>
        <v>0</v>
      </c>
      <c r="M9" s="291">
        <f t="shared" si="7"/>
        <v>0</v>
      </c>
      <c r="N9" s="292">
        <f t="shared" si="36"/>
        <v>0</v>
      </c>
      <c r="O9" s="307">
        <f t="shared" si="37"/>
        <v>3</v>
      </c>
      <c r="P9" s="289">
        <f t="shared" si="38"/>
        <v>1</v>
      </c>
      <c r="Q9" s="290">
        <f t="shared" si="8"/>
        <v>7261885.3379848991</v>
      </c>
      <c r="R9" s="290">
        <f t="shared" si="39"/>
        <v>131458.2004436951</v>
      </c>
      <c r="S9" s="290">
        <f t="shared" si="9"/>
        <v>12103.142229974832</v>
      </c>
      <c r="T9" s="291">
        <f t="shared" si="10"/>
        <v>119355.05821372026</v>
      </c>
      <c r="U9" s="290">
        <f t="shared" si="40"/>
        <v>7142530.279771179</v>
      </c>
      <c r="V9" s="304">
        <f t="shared" si="41"/>
        <v>3</v>
      </c>
      <c r="W9" s="289">
        <f t="shared" si="42"/>
        <v>1</v>
      </c>
      <c r="X9" s="290">
        <f t="shared" si="11"/>
        <v>0</v>
      </c>
      <c r="Y9" s="290">
        <f t="shared" si="43"/>
        <v>0</v>
      </c>
      <c r="Z9" s="290">
        <f t="shared" si="12"/>
        <v>0</v>
      </c>
      <c r="AA9" s="291">
        <f t="shared" si="13"/>
        <v>0</v>
      </c>
      <c r="AB9" s="292">
        <f t="shared" si="44"/>
        <v>0</v>
      </c>
      <c r="AC9" s="307">
        <f t="shared" si="45"/>
        <v>3</v>
      </c>
      <c r="AD9" s="289">
        <f t="shared" si="46"/>
        <v>1</v>
      </c>
      <c r="AE9" s="290">
        <f t="shared" si="14"/>
        <v>7261885.3340562182</v>
      </c>
      <c r="AF9" s="290">
        <f t="shared" si="47"/>
        <v>131458.20037257622</v>
      </c>
      <c r="AG9" s="290">
        <f t="shared" si="15"/>
        <v>12103.14222342703</v>
      </c>
      <c r="AH9" s="291">
        <f t="shared" si="16"/>
        <v>119355.05814914919</v>
      </c>
      <c r="AI9" s="290">
        <f t="shared" si="48"/>
        <v>7142530.2759070685</v>
      </c>
      <c r="AJ9" s="304">
        <f t="shared" si="49"/>
        <v>3</v>
      </c>
      <c r="AK9" s="289">
        <f t="shared" si="50"/>
        <v>1</v>
      </c>
      <c r="AL9" s="290">
        <f t="shared" si="17"/>
        <v>0</v>
      </c>
      <c r="AM9" s="290">
        <f t="shared" si="51"/>
        <v>0</v>
      </c>
      <c r="AN9" s="290">
        <f t="shared" si="18"/>
        <v>0</v>
      </c>
      <c r="AO9" s="291">
        <f t="shared" si="19"/>
        <v>0</v>
      </c>
      <c r="AP9" s="292">
        <f t="shared" si="52"/>
        <v>0</v>
      </c>
      <c r="AQ9" s="307">
        <f t="shared" si="53"/>
        <v>3</v>
      </c>
      <c r="AR9" s="289">
        <f t="shared" si="54"/>
        <v>1</v>
      </c>
      <c r="AS9" s="290">
        <f t="shared" si="20"/>
        <v>7261885.3360652337</v>
      </c>
      <c r="AT9" s="290">
        <f t="shared" si="55"/>
        <v>131458.20040894439</v>
      </c>
      <c r="AU9" s="290">
        <f t="shared" si="21"/>
        <v>12103.14222677539</v>
      </c>
      <c r="AV9" s="291">
        <f t="shared" si="22"/>
        <v>119355.058182169</v>
      </c>
      <c r="AW9" s="290">
        <f t="shared" si="56"/>
        <v>7142530.2778830649</v>
      </c>
      <c r="AX9" s="304">
        <f t="shared" si="57"/>
        <v>3</v>
      </c>
      <c r="AY9" s="289">
        <f t="shared" si="58"/>
        <v>1</v>
      </c>
      <c r="AZ9" s="290">
        <f t="shared" si="23"/>
        <v>0</v>
      </c>
      <c r="BA9" s="290">
        <f t="shared" si="59"/>
        <v>0</v>
      </c>
      <c r="BB9" s="290">
        <f t="shared" si="24"/>
        <v>0</v>
      </c>
      <c r="BC9" s="291">
        <f t="shared" si="25"/>
        <v>0</v>
      </c>
      <c r="BD9" s="292">
        <f t="shared" si="60"/>
        <v>0</v>
      </c>
      <c r="BE9" s="307">
        <f t="shared" si="61"/>
        <v>3</v>
      </c>
      <c r="BF9" s="289">
        <f t="shared" si="62"/>
        <v>1</v>
      </c>
      <c r="BG9" s="290">
        <f t="shared" si="26"/>
        <v>7261885.3374947216</v>
      </c>
      <c r="BH9" s="290">
        <f t="shared" si="63"/>
        <v>131458.20043482166</v>
      </c>
      <c r="BI9" s="290">
        <f t="shared" si="27"/>
        <v>12103.142229157871</v>
      </c>
      <c r="BJ9" s="291">
        <f t="shared" si="28"/>
        <v>119355.05820566378</v>
      </c>
      <c r="BK9" s="290">
        <f t="shared" si="64"/>
        <v>7142530.2792890575</v>
      </c>
      <c r="BL9" s="304">
        <f t="shared" si="65"/>
        <v>3</v>
      </c>
      <c r="BM9" s="289">
        <f t="shared" si="66"/>
        <v>1</v>
      </c>
      <c r="BN9" s="290">
        <f t="shared" si="29"/>
        <v>0</v>
      </c>
      <c r="BO9" s="290">
        <f t="shared" si="67"/>
        <v>0</v>
      </c>
      <c r="BP9" s="290">
        <f t="shared" si="30"/>
        <v>0</v>
      </c>
      <c r="BQ9" s="291">
        <f t="shared" si="31"/>
        <v>0</v>
      </c>
      <c r="BR9" s="292">
        <f t="shared" si="68"/>
        <v>0</v>
      </c>
    </row>
    <row r="10" spans="1:70">
      <c r="A10" s="288">
        <v>4</v>
      </c>
      <c r="B10" s="289">
        <f t="shared" si="0"/>
        <v>1</v>
      </c>
      <c r="C10" s="290">
        <f t="shared" si="1"/>
        <v>7142530.2773510022</v>
      </c>
      <c r="D10" s="290">
        <f t="shared" si="32"/>
        <v>131458.2003991518</v>
      </c>
      <c r="E10" s="290">
        <f t="shared" si="2"/>
        <v>11904.217128918337</v>
      </c>
      <c r="F10" s="291">
        <f t="shared" si="3"/>
        <v>119553.98327023347</v>
      </c>
      <c r="G10" s="290">
        <f t="shared" si="4"/>
        <v>7022976.2940807687</v>
      </c>
      <c r="H10" s="289">
        <f t="shared" si="33"/>
        <v>4</v>
      </c>
      <c r="I10" s="289">
        <f t="shared" si="34"/>
        <v>1</v>
      </c>
      <c r="J10" s="290">
        <f t="shared" si="5"/>
        <v>0</v>
      </c>
      <c r="K10" s="290">
        <f t="shared" si="35"/>
        <v>0</v>
      </c>
      <c r="L10" s="290">
        <f t="shared" si="6"/>
        <v>0</v>
      </c>
      <c r="M10" s="291">
        <f t="shared" si="7"/>
        <v>0</v>
      </c>
      <c r="N10" s="292">
        <f t="shared" si="36"/>
        <v>0</v>
      </c>
      <c r="O10" s="307">
        <f t="shared" si="37"/>
        <v>4</v>
      </c>
      <c r="P10" s="289">
        <f t="shared" si="38"/>
        <v>1</v>
      </c>
      <c r="Q10" s="290">
        <f t="shared" si="8"/>
        <v>7142530.279771179</v>
      </c>
      <c r="R10" s="290">
        <f t="shared" si="39"/>
        <v>131458.2004436951</v>
      </c>
      <c r="S10" s="290">
        <f t="shared" si="9"/>
        <v>11904.217132951966</v>
      </c>
      <c r="T10" s="291">
        <f t="shared" si="10"/>
        <v>119553.98331074313</v>
      </c>
      <c r="U10" s="290">
        <f t="shared" si="40"/>
        <v>7022976.2964604357</v>
      </c>
      <c r="V10" s="304">
        <f t="shared" si="41"/>
        <v>4</v>
      </c>
      <c r="W10" s="289">
        <f t="shared" si="42"/>
        <v>1</v>
      </c>
      <c r="X10" s="290">
        <f t="shared" si="11"/>
        <v>0</v>
      </c>
      <c r="Y10" s="290">
        <f t="shared" si="43"/>
        <v>0</v>
      </c>
      <c r="Z10" s="290">
        <f t="shared" si="12"/>
        <v>0</v>
      </c>
      <c r="AA10" s="291">
        <f t="shared" si="13"/>
        <v>0</v>
      </c>
      <c r="AB10" s="292">
        <f t="shared" si="44"/>
        <v>0</v>
      </c>
      <c r="AC10" s="307">
        <f t="shared" si="45"/>
        <v>4</v>
      </c>
      <c r="AD10" s="289">
        <f t="shared" si="46"/>
        <v>1</v>
      </c>
      <c r="AE10" s="290">
        <f t="shared" si="14"/>
        <v>7142530.2759070685</v>
      </c>
      <c r="AF10" s="290">
        <f t="shared" si="47"/>
        <v>131458.20037257622</v>
      </c>
      <c r="AG10" s="290">
        <f t="shared" si="15"/>
        <v>11904.217126511781</v>
      </c>
      <c r="AH10" s="291">
        <f t="shared" si="16"/>
        <v>119553.98324606444</v>
      </c>
      <c r="AI10" s="290">
        <f t="shared" si="48"/>
        <v>7022976.2926610038</v>
      </c>
      <c r="AJ10" s="304">
        <f t="shared" si="49"/>
        <v>4</v>
      </c>
      <c r="AK10" s="289">
        <f t="shared" si="50"/>
        <v>1</v>
      </c>
      <c r="AL10" s="290">
        <f t="shared" si="17"/>
        <v>0</v>
      </c>
      <c r="AM10" s="290">
        <f t="shared" si="51"/>
        <v>0</v>
      </c>
      <c r="AN10" s="290">
        <f t="shared" si="18"/>
        <v>0</v>
      </c>
      <c r="AO10" s="291">
        <f t="shared" si="19"/>
        <v>0</v>
      </c>
      <c r="AP10" s="292">
        <f t="shared" si="52"/>
        <v>0</v>
      </c>
      <c r="AQ10" s="307">
        <f t="shared" si="53"/>
        <v>4</v>
      </c>
      <c r="AR10" s="289">
        <f t="shared" si="54"/>
        <v>1</v>
      </c>
      <c r="AS10" s="290">
        <f t="shared" si="20"/>
        <v>7142530.2778830649</v>
      </c>
      <c r="AT10" s="290">
        <f t="shared" si="55"/>
        <v>131458.20040894439</v>
      </c>
      <c r="AU10" s="290">
        <f t="shared" si="21"/>
        <v>11904.217129805109</v>
      </c>
      <c r="AV10" s="291">
        <f t="shared" si="22"/>
        <v>119553.98327913928</v>
      </c>
      <c r="AW10" s="290">
        <f t="shared" si="56"/>
        <v>7022976.2946039252</v>
      </c>
      <c r="AX10" s="304">
        <f t="shared" si="57"/>
        <v>4</v>
      </c>
      <c r="AY10" s="289">
        <f t="shared" si="58"/>
        <v>1</v>
      </c>
      <c r="AZ10" s="290">
        <f t="shared" si="23"/>
        <v>0</v>
      </c>
      <c r="BA10" s="290">
        <f t="shared" si="59"/>
        <v>0</v>
      </c>
      <c r="BB10" s="290">
        <f t="shared" si="24"/>
        <v>0</v>
      </c>
      <c r="BC10" s="291">
        <f t="shared" si="25"/>
        <v>0</v>
      </c>
      <c r="BD10" s="292">
        <f t="shared" si="60"/>
        <v>0</v>
      </c>
      <c r="BE10" s="307">
        <f t="shared" si="61"/>
        <v>4</v>
      </c>
      <c r="BF10" s="289">
        <f t="shared" si="62"/>
        <v>1</v>
      </c>
      <c r="BG10" s="290">
        <f t="shared" si="26"/>
        <v>7142530.2792890575</v>
      </c>
      <c r="BH10" s="290">
        <f t="shared" si="63"/>
        <v>131458.20043482166</v>
      </c>
      <c r="BI10" s="290">
        <f t="shared" si="27"/>
        <v>11904.217132148429</v>
      </c>
      <c r="BJ10" s="291">
        <f t="shared" si="28"/>
        <v>119553.98330267322</v>
      </c>
      <c r="BK10" s="290">
        <f t="shared" si="64"/>
        <v>7022976.2959863842</v>
      </c>
      <c r="BL10" s="304">
        <f t="shared" si="65"/>
        <v>4</v>
      </c>
      <c r="BM10" s="289">
        <f t="shared" si="66"/>
        <v>1</v>
      </c>
      <c r="BN10" s="290">
        <f t="shared" si="29"/>
        <v>0</v>
      </c>
      <c r="BO10" s="290">
        <f t="shared" si="67"/>
        <v>0</v>
      </c>
      <c r="BP10" s="290">
        <f t="shared" si="30"/>
        <v>0</v>
      </c>
      <c r="BQ10" s="291">
        <f t="shared" si="31"/>
        <v>0</v>
      </c>
      <c r="BR10" s="292">
        <f t="shared" si="68"/>
        <v>0</v>
      </c>
    </row>
    <row r="11" spans="1:70">
      <c r="A11" s="288">
        <v>5</v>
      </c>
      <c r="B11" s="289">
        <f t="shared" si="0"/>
        <v>1</v>
      </c>
      <c r="C11" s="290">
        <f t="shared" si="1"/>
        <v>7022976.2940807687</v>
      </c>
      <c r="D11" s="290">
        <f t="shared" si="32"/>
        <v>131458.2003991518</v>
      </c>
      <c r="E11" s="290">
        <f t="shared" si="2"/>
        <v>11704.960490134616</v>
      </c>
      <c r="F11" s="291">
        <f t="shared" si="3"/>
        <v>119753.23990901718</v>
      </c>
      <c r="G11" s="290">
        <f t="shared" si="4"/>
        <v>6903223.0541717513</v>
      </c>
      <c r="H11" s="289">
        <f t="shared" si="33"/>
        <v>5</v>
      </c>
      <c r="I11" s="289">
        <f t="shared" si="34"/>
        <v>1</v>
      </c>
      <c r="J11" s="290">
        <f t="shared" si="5"/>
        <v>0</v>
      </c>
      <c r="K11" s="290">
        <f t="shared" si="35"/>
        <v>0</v>
      </c>
      <c r="L11" s="290">
        <f t="shared" si="6"/>
        <v>0</v>
      </c>
      <c r="M11" s="291">
        <f t="shared" si="7"/>
        <v>0</v>
      </c>
      <c r="N11" s="292">
        <f t="shared" si="36"/>
        <v>0</v>
      </c>
      <c r="O11" s="307">
        <f t="shared" si="37"/>
        <v>5</v>
      </c>
      <c r="P11" s="289">
        <f t="shared" si="38"/>
        <v>1</v>
      </c>
      <c r="Q11" s="290">
        <f t="shared" si="8"/>
        <v>7022976.2964604357</v>
      </c>
      <c r="R11" s="290">
        <f t="shared" si="39"/>
        <v>131458.2004436951</v>
      </c>
      <c r="S11" s="290">
        <f t="shared" si="9"/>
        <v>11704.960494100727</v>
      </c>
      <c r="T11" s="291">
        <f t="shared" si="10"/>
        <v>119753.23994959437</v>
      </c>
      <c r="U11" s="290">
        <f t="shared" si="40"/>
        <v>6903223.0565108415</v>
      </c>
      <c r="V11" s="304">
        <f t="shared" si="41"/>
        <v>5</v>
      </c>
      <c r="W11" s="289">
        <f t="shared" si="42"/>
        <v>1</v>
      </c>
      <c r="X11" s="290">
        <f t="shared" si="11"/>
        <v>0</v>
      </c>
      <c r="Y11" s="290">
        <f t="shared" si="43"/>
        <v>0</v>
      </c>
      <c r="Z11" s="290">
        <f t="shared" si="12"/>
        <v>0</v>
      </c>
      <c r="AA11" s="291">
        <f t="shared" si="13"/>
        <v>0</v>
      </c>
      <c r="AB11" s="292">
        <f t="shared" si="44"/>
        <v>0</v>
      </c>
      <c r="AC11" s="307">
        <f t="shared" si="45"/>
        <v>5</v>
      </c>
      <c r="AD11" s="289">
        <f t="shared" si="46"/>
        <v>1</v>
      </c>
      <c r="AE11" s="290">
        <f t="shared" si="14"/>
        <v>7022976.2926610038</v>
      </c>
      <c r="AF11" s="290">
        <f t="shared" si="47"/>
        <v>131458.20037257622</v>
      </c>
      <c r="AG11" s="290">
        <f t="shared" si="15"/>
        <v>11704.96048776834</v>
      </c>
      <c r="AH11" s="291">
        <f t="shared" si="16"/>
        <v>119753.23988480787</v>
      </c>
      <c r="AI11" s="290">
        <f t="shared" si="48"/>
        <v>6903223.052776196</v>
      </c>
      <c r="AJ11" s="304">
        <f t="shared" si="49"/>
        <v>5</v>
      </c>
      <c r="AK11" s="289">
        <f t="shared" si="50"/>
        <v>1</v>
      </c>
      <c r="AL11" s="290">
        <f t="shared" si="17"/>
        <v>0</v>
      </c>
      <c r="AM11" s="290">
        <f t="shared" si="51"/>
        <v>0</v>
      </c>
      <c r="AN11" s="290">
        <f t="shared" si="18"/>
        <v>0</v>
      </c>
      <c r="AO11" s="291">
        <f t="shared" si="19"/>
        <v>0</v>
      </c>
      <c r="AP11" s="292">
        <f t="shared" si="52"/>
        <v>0</v>
      </c>
      <c r="AQ11" s="307">
        <f t="shared" si="53"/>
        <v>5</v>
      </c>
      <c r="AR11" s="289">
        <f t="shared" si="54"/>
        <v>1</v>
      </c>
      <c r="AS11" s="290">
        <f t="shared" si="20"/>
        <v>7022976.2946039252</v>
      </c>
      <c r="AT11" s="290">
        <f t="shared" si="55"/>
        <v>131458.20040894439</v>
      </c>
      <c r="AU11" s="290">
        <f t="shared" si="21"/>
        <v>11704.960491006543</v>
      </c>
      <c r="AV11" s="291">
        <f t="shared" si="22"/>
        <v>119753.23991793786</v>
      </c>
      <c r="AW11" s="290">
        <f t="shared" si="56"/>
        <v>6903223.0546859875</v>
      </c>
      <c r="AX11" s="304">
        <f t="shared" si="57"/>
        <v>5</v>
      </c>
      <c r="AY11" s="289">
        <f t="shared" si="58"/>
        <v>1</v>
      </c>
      <c r="AZ11" s="290">
        <f t="shared" si="23"/>
        <v>0</v>
      </c>
      <c r="BA11" s="290">
        <f t="shared" si="59"/>
        <v>0</v>
      </c>
      <c r="BB11" s="290">
        <f t="shared" si="24"/>
        <v>0</v>
      </c>
      <c r="BC11" s="291">
        <f t="shared" si="25"/>
        <v>0</v>
      </c>
      <c r="BD11" s="292">
        <f t="shared" si="60"/>
        <v>0</v>
      </c>
      <c r="BE11" s="307">
        <f t="shared" si="61"/>
        <v>5</v>
      </c>
      <c r="BF11" s="289">
        <f t="shared" si="62"/>
        <v>1</v>
      </c>
      <c r="BG11" s="290">
        <f t="shared" si="26"/>
        <v>7022976.2959863842</v>
      </c>
      <c r="BH11" s="290">
        <f t="shared" si="63"/>
        <v>131458.20043482166</v>
      </c>
      <c r="BI11" s="290">
        <f t="shared" si="27"/>
        <v>11704.96049331064</v>
      </c>
      <c r="BJ11" s="291">
        <f t="shared" si="28"/>
        <v>119753.23994151101</v>
      </c>
      <c r="BK11" s="290">
        <f t="shared" si="64"/>
        <v>6903223.0560448729</v>
      </c>
      <c r="BL11" s="304">
        <f t="shared" si="65"/>
        <v>5</v>
      </c>
      <c r="BM11" s="289">
        <f t="shared" si="66"/>
        <v>1</v>
      </c>
      <c r="BN11" s="290">
        <f t="shared" si="29"/>
        <v>0</v>
      </c>
      <c r="BO11" s="290">
        <f t="shared" si="67"/>
        <v>0</v>
      </c>
      <c r="BP11" s="290">
        <f t="shared" si="30"/>
        <v>0</v>
      </c>
      <c r="BQ11" s="291">
        <f t="shared" si="31"/>
        <v>0</v>
      </c>
      <c r="BR11" s="292">
        <f t="shared" si="68"/>
        <v>0</v>
      </c>
    </row>
    <row r="12" spans="1:70">
      <c r="A12" s="288">
        <v>6</v>
      </c>
      <c r="B12" s="289">
        <f t="shared" si="0"/>
        <v>1</v>
      </c>
      <c r="C12" s="290">
        <f t="shared" si="1"/>
        <v>6903223.0541717513</v>
      </c>
      <c r="D12" s="290">
        <f t="shared" si="32"/>
        <v>131458.2003991518</v>
      </c>
      <c r="E12" s="290">
        <f t="shared" si="2"/>
        <v>11505.37175695292</v>
      </c>
      <c r="F12" s="291">
        <f t="shared" si="3"/>
        <v>119952.82864219887</v>
      </c>
      <c r="G12" s="290">
        <f t="shared" si="4"/>
        <v>6783270.2255295524</v>
      </c>
      <c r="H12" s="289">
        <f t="shared" si="33"/>
        <v>6</v>
      </c>
      <c r="I12" s="289">
        <f t="shared" si="34"/>
        <v>1</v>
      </c>
      <c r="J12" s="290">
        <f t="shared" si="5"/>
        <v>0</v>
      </c>
      <c r="K12" s="290">
        <f t="shared" si="35"/>
        <v>0</v>
      </c>
      <c r="L12" s="290">
        <f t="shared" si="6"/>
        <v>0</v>
      </c>
      <c r="M12" s="291">
        <f t="shared" si="7"/>
        <v>0</v>
      </c>
      <c r="N12" s="292">
        <f t="shared" si="36"/>
        <v>0</v>
      </c>
      <c r="O12" s="307">
        <f t="shared" si="37"/>
        <v>6</v>
      </c>
      <c r="P12" s="289">
        <f t="shared" si="38"/>
        <v>1</v>
      </c>
      <c r="Q12" s="290">
        <f t="shared" si="8"/>
        <v>6903223.0565108415</v>
      </c>
      <c r="R12" s="290">
        <f t="shared" si="39"/>
        <v>131458.2004436951</v>
      </c>
      <c r="S12" s="290">
        <f t="shared" si="9"/>
        <v>11505.371760851403</v>
      </c>
      <c r="T12" s="291">
        <f t="shared" si="10"/>
        <v>119952.8286828437</v>
      </c>
      <c r="U12" s="290">
        <f t="shared" si="40"/>
        <v>6783270.2278279979</v>
      </c>
      <c r="V12" s="304">
        <f t="shared" si="41"/>
        <v>6</v>
      </c>
      <c r="W12" s="289">
        <f t="shared" si="42"/>
        <v>1</v>
      </c>
      <c r="X12" s="290">
        <f t="shared" si="11"/>
        <v>0</v>
      </c>
      <c r="Y12" s="290">
        <f t="shared" si="43"/>
        <v>0</v>
      </c>
      <c r="Z12" s="290">
        <f t="shared" si="12"/>
        <v>0</v>
      </c>
      <c r="AA12" s="291">
        <f t="shared" si="13"/>
        <v>0</v>
      </c>
      <c r="AB12" s="292">
        <f t="shared" si="44"/>
        <v>0</v>
      </c>
      <c r="AC12" s="307">
        <f t="shared" si="45"/>
        <v>6</v>
      </c>
      <c r="AD12" s="289">
        <f t="shared" si="46"/>
        <v>1</v>
      </c>
      <c r="AE12" s="290">
        <f t="shared" si="14"/>
        <v>6903223.052776196</v>
      </c>
      <c r="AF12" s="290">
        <f t="shared" si="47"/>
        <v>131458.20037257622</v>
      </c>
      <c r="AG12" s="290">
        <f t="shared" si="15"/>
        <v>11505.371754626995</v>
      </c>
      <c r="AH12" s="291">
        <f t="shared" si="16"/>
        <v>119952.82861794923</v>
      </c>
      <c r="AI12" s="290">
        <f t="shared" si="48"/>
        <v>6783270.224158247</v>
      </c>
      <c r="AJ12" s="304">
        <f t="shared" si="49"/>
        <v>6</v>
      </c>
      <c r="AK12" s="289">
        <f t="shared" si="50"/>
        <v>1</v>
      </c>
      <c r="AL12" s="290">
        <f t="shared" si="17"/>
        <v>0</v>
      </c>
      <c r="AM12" s="290">
        <f t="shared" si="51"/>
        <v>0</v>
      </c>
      <c r="AN12" s="290">
        <f t="shared" si="18"/>
        <v>0</v>
      </c>
      <c r="AO12" s="291">
        <f t="shared" si="19"/>
        <v>0</v>
      </c>
      <c r="AP12" s="292">
        <f t="shared" si="52"/>
        <v>0</v>
      </c>
      <c r="AQ12" s="307">
        <f t="shared" si="53"/>
        <v>6</v>
      </c>
      <c r="AR12" s="289">
        <f t="shared" si="54"/>
        <v>1</v>
      </c>
      <c r="AS12" s="290">
        <f t="shared" si="20"/>
        <v>6903223.0546859875</v>
      </c>
      <c r="AT12" s="290">
        <f t="shared" si="55"/>
        <v>131458.20040894439</v>
      </c>
      <c r="AU12" s="290">
        <f t="shared" si="21"/>
        <v>11505.37175780998</v>
      </c>
      <c r="AV12" s="291">
        <f t="shared" si="22"/>
        <v>119952.82865113442</v>
      </c>
      <c r="AW12" s="290">
        <f t="shared" si="56"/>
        <v>6783270.2260348527</v>
      </c>
      <c r="AX12" s="304">
        <f t="shared" si="57"/>
        <v>6</v>
      </c>
      <c r="AY12" s="289">
        <f t="shared" si="58"/>
        <v>1</v>
      </c>
      <c r="AZ12" s="290">
        <f t="shared" si="23"/>
        <v>0</v>
      </c>
      <c r="BA12" s="290">
        <f t="shared" si="59"/>
        <v>0</v>
      </c>
      <c r="BB12" s="290">
        <f t="shared" si="24"/>
        <v>0</v>
      </c>
      <c r="BC12" s="291">
        <f t="shared" si="25"/>
        <v>0</v>
      </c>
      <c r="BD12" s="292">
        <f t="shared" si="60"/>
        <v>0</v>
      </c>
      <c r="BE12" s="307">
        <f t="shared" si="61"/>
        <v>6</v>
      </c>
      <c r="BF12" s="289">
        <f t="shared" si="62"/>
        <v>1</v>
      </c>
      <c r="BG12" s="290">
        <f t="shared" si="26"/>
        <v>6903223.0560448729</v>
      </c>
      <c r="BH12" s="290">
        <f t="shared" si="63"/>
        <v>131458.20043482166</v>
      </c>
      <c r="BI12" s="290">
        <f t="shared" si="27"/>
        <v>11505.37176007479</v>
      </c>
      <c r="BJ12" s="291">
        <f t="shared" si="28"/>
        <v>119952.82867474687</v>
      </c>
      <c r="BK12" s="290">
        <f t="shared" si="64"/>
        <v>6783270.2273701262</v>
      </c>
      <c r="BL12" s="304">
        <f t="shared" si="65"/>
        <v>6</v>
      </c>
      <c r="BM12" s="289">
        <f t="shared" si="66"/>
        <v>1</v>
      </c>
      <c r="BN12" s="290">
        <f t="shared" si="29"/>
        <v>0</v>
      </c>
      <c r="BO12" s="290">
        <f t="shared" si="67"/>
        <v>0</v>
      </c>
      <c r="BP12" s="290">
        <f t="shared" si="30"/>
        <v>0</v>
      </c>
      <c r="BQ12" s="291">
        <f t="shared" si="31"/>
        <v>0</v>
      </c>
      <c r="BR12" s="292">
        <f t="shared" si="68"/>
        <v>0</v>
      </c>
    </row>
    <row r="13" spans="1:70">
      <c r="A13" s="288">
        <v>7</v>
      </c>
      <c r="B13" s="289">
        <f t="shared" si="0"/>
        <v>1</v>
      </c>
      <c r="C13" s="290">
        <f t="shared" si="1"/>
        <v>6783270.2255295524</v>
      </c>
      <c r="D13" s="290">
        <f t="shared" si="32"/>
        <v>131458.2003991518</v>
      </c>
      <c r="E13" s="290">
        <f t="shared" si="2"/>
        <v>11305.450375882589</v>
      </c>
      <c r="F13" s="291">
        <f t="shared" si="3"/>
        <v>120152.75002326921</v>
      </c>
      <c r="G13" s="290">
        <f t="shared" si="4"/>
        <v>6663117.4755062833</v>
      </c>
      <c r="H13" s="289">
        <f t="shared" si="33"/>
        <v>7</v>
      </c>
      <c r="I13" s="289">
        <f t="shared" si="34"/>
        <v>1</v>
      </c>
      <c r="J13" s="290">
        <f t="shared" si="5"/>
        <v>0</v>
      </c>
      <c r="K13" s="290">
        <f t="shared" si="35"/>
        <v>0</v>
      </c>
      <c r="L13" s="290">
        <f t="shared" si="6"/>
        <v>0</v>
      </c>
      <c r="M13" s="291">
        <f t="shared" si="7"/>
        <v>0</v>
      </c>
      <c r="N13" s="292">
        <f t="shared" si="36"/>
        <v>0</v>
      </c>
      <c r="O13" s="307">
        <f t="shared" si="37"/>
        <v>7</v>
      </c>
      <c r="P13" s="289">
        <f t="shared" si="38"/>
        <v>1</v>
      </c>
      <c r="Q13" s="290">
        <f t="shared" si="8"/>
        <v>6783270.2278279979</v>
      </c>
      <c r="R13" s="290">
        <f t="shared" si="39"/>
        <v>131458.2004436951</v>
      </c>
      <c r="S13" s="290">
        <f t="shared" si="9"/>
        <v>11305.450379713331</v>
      </c>
      <c r="T13" s="291">
        <f t="shared" si="10"/>
        <v>120152.75006398176</v>
      </c>
      <c r="U13" s="290">
        <f t="shared" si="40"/>
        <v>6663117.477764016</v>
      </c>
      <c r="V13" s="304">
        <f t="shared" si="41"/>
        <v>7</v>
      </c>
      <c r="W13" s="289">
        <f t="shared" si="42"/>
        <v>1</v>
      </c>
      <c r="X13" s="290">
        <f t="shared" si="11"/>
        <v>0</v>
      </c>
      <c r="Y13" s="290">
        <f t="shared" si="43"/>
        <v>0</v>
      </c>
      <c r="Z13" s="290">
        <f t="shared" si="12"/>
        <v>0</v>
      </c>
      <c r="AA13" s="291">
        <f t="shared" si="13"/>
        <v>0</v>
      </c>
      <c r="AB13" s="292">
        <f t="shared" si="44"/>
        <v>0</v>
      </c>
      <c r="AC13" s="307">
        <f t="shared" si="45"/>
        <v>7</v>
      </c>
      <c r="AD13" s="289">
        <f t="shared" si="46"/>
        <v>1</v>
      </c>
      <c r="AE13" s="290">
        <f t="shared" si="14"/>
        <v>6783270.224158247</v>
      </c>
      <c r="AF13" s="290">
        <f t="shared" si="47"/>
        <v>131458.20037257622</v>
      </c>
      <c r="AG13" s="290">
        <f t="shared" si="15"/>
        <v>11305.450373597079</v>
      </c>
      <c r="AH13" s="291">
        <f t="shared" si="16"/>
        <v>120152.74999897914</v>
      </c>
      <c r="AI13" s="290">
        <f t="shared" si="48"/>
        <v>6663117.4741592677</v>
      </c>
      <c r="AJ13" s="304">
        <f t="shared" si="49"/>
        <v>7</v>
      </c>
      <c r="AK13" s="289">
        <f t="shared" si="50"/>
        <v>1</v>
      </c>
      <c r="AL13" s="290">
        <f t="shared" si="17"/>
        <v>0</v>
      </c>
      <c r="AM13" s="290">
        <f t="shared" si="51"/>
        <v>0</v>
      </c>
      <c r="AN13" s="290">
        <f t="shared" si="18"/>
        <v>0</v>
      </c>
      <c r="AO13" s="291">
        <f t="shared" si="19"/>
        <v>0</v>
      </c>
      <c r="AP13" s="292">
        <f t="shared" si="52"/>
        <v>0</v>
      </c>
      <c r="AQ13" s="307">
        <f t="shared" si="53"/>
        <v>7</v>
      </c>
      <c r="AR13" s="289">
        <f t="shared" si="54"/>
        <v>1</v>
      </c>
      <c r="AS13" s="290">
        <f t="shared" si="20"/>
        <v>6783270.2260348527</v>
      </c>
      <c r="AT13" s="290">
        <f t="shared" si="55"/>
        <v>131458.20040894439</v>
      </c>
      <c r="AU13" s="290">
        <f t="shared" si="21"/>
        <v>11305.450376724755</v>
      </c>
      <c r="AV13" s="291">
        <f t="shared" si="22"/>
        <v>120152.75003221964</v>
      </c>
      <c r="AW13" s="290">
        <f t="shared" si="56"/>
        <v>6663117.4760026326</v>
      </c>
      <c r="AX13" s="304">
        <f t="shared" si="57"/>
        <v>7</v>
      </c>
      <c r="AY13" s="289">
        <f t="shared" si="58"/>
        <v>1</v>
      </c>
      <c r="AZ13" s="290">
        <f t="shared" si="23"/>
        <v>0</v>
      </c>
      <c r="BA13" s="290">
        <f t="shared" si="59"/>
        <v>0</v>
      </c>
      <c r="BB13" s="290">
        <f t="shared" si="24"/>
        <v>0</v>
      </c>
      <c r="BC13" s="291">
        <f t="shared" si="25"/>
        <v>0</v>
      </c>
      <c r="BD13" s="292">
        <f t="shared" si="60"/>
        <v>0</v>
      </c>
      <c r="BE13" s="307">
        <f t="shared" si="61"/>
        <v>7</v>
      </c>
      <c r="BF13" s="289">
        <f t="shared" si="62"/>
        <v>1</v>
      </c>
      <c r="BG13" s="290">
        <f t="shared" si="26"/>
        <v>6783270.2273701262</v>
      </c>
      <c r="BH13" s="290">
        <f t="shared" si="63"/>
        <v>131458.20043482166</v>
      </c>
      <c r="BI13" s="290">
        <f t="shared" si="27"/>
        <v>11305.450378950211</v>
      </c>
      <c r="BJ13" s="291">
        <f t="shared" si="28"/>
        <v>120152.75005587145</v>
      </c>
      <c r="BK13" s="290">
        <f t="shared" si="64"/>
        <v>6663117.4773142543</v>
      </c>
      <c r="BL13" s="304">
        <f t="shared" si="65"/>
        <v>7</v>
      </c>
      <c r="BM13" s="289">
        <f t="shared" si="66"/>
        <v>1</v>
      </c>
      <c r="BN13" s="290">
        <f t="shared" si="29"/>
        <v>0</v>
      </c>
      <c r="BO13" s="290">
        <f t="shared" si="67"/>
        <v>0</v>
      </c>
      <c r="BP13" s="290">
        <f t="shared" si="30"/>
        <v>0</v>
      </c>
      <c r="BQ13" s="291">
        <f t="shared" si="31"/>
        <v>0</v>
      </c>
      <c r="BR13" s="292">
        <f t="shared" si="68"/>
        <v>0</v>
      </c>
    </row>
    <row r="14" spans="1:70">
      <c r="A14" s="288">
        <v>8</v>
      </c>
      <c r="B14" s="289">
        <f t="shared" si="0"/>
        <v>1</v>
      </c>
      <c r="C14" s="290">
        <f t="shared" si="1"/>
        <v>6663117.4755062833</v>
      </c>
      <c r="D14" s="290">
        <f t="shared" si="32"/>
        <v>131458.2003991518</v>
      </c>
      <c r="E14" s="290">
        <f t="shared" si="2"/>
        <v>11105.195792510473</v>
      </c>
      <c r="F14" s="291">
        <f t="shared" si="3"/>
        <v>120353.00460664133</v>
      </c>
      <c r="G14" s="290">
        <f t="shared" si="4"/>
        <v>6542764.4708996424</v>
      </c>
      <c r="H14" s="289">
        <f t="shared" si="33"/>
        <v>8</v>
      </c>
      <c r="I14" s="289">
        <f t="shared" si="34"/>
        <v>1</v>
      </c>
      <c r="J14" s="290">
        <f t="shared" si="5"/>
        <v>0</v>
      </c>
      <c r="K14" s="290">
        <f t="shared" si="35"/>
        <v>0</v>
      </c>
      <c r="L14" s="290">
        <f t="shared" si="6"/>
        <v>0</v>
      </c>
      <c r="M14" s="291">
        <f t="shared" si="7"/>
        <v>0</v>
      </c>
      <c r="N14" s="292">
        <f t="shared" si="36"/>
        <v>0</v>
      </c>
      <c r="O14" s="307">
        <f t="shared" si="37"/>
        <v>8</v>
      </c>
      <c r="P14" s="289">
        <f t="shared" si="38"/>
        <v>1</v>
      </c>
      <c r="Q14" s="290">
        <f t="shared" si="8"/>
        <v>6663117.477764016</v>
      </c>
      <c r="R14" s="290">
        <f t="shared" si="39"/>
        <v>131458.2004436951</v>
      </c>
      <c r="S14" s="290">
        <f t="shared" si="9"/>
        <v>11105.195796273361</v>
      </c>
      <c r="T14" s="291">
        <f t="shared" si="10"/>
        <v>120353.00464742174</v>
      </c>
      <c r="U14" s="290">
        <f t="shared" si="40"/>
        <v>6542764.4731165944</v>
      </c>
      <c r="V14" s="304">
        <f t="shared" si="41"/>
        <v>8</v>
      </c>
      <c r="W14" s="289">
        <f t="shared" si="42"/>
        <v>1</v>
      </c>
      <c r="X14" s="290">
        <f t="shared" si="11"/>
        <v>0</v>
      </c>
      <c r="Y14" s="290">
        <f t="shared" si="43"/>
        <v>0</v>
      </c>
      <c r="Z14" s="290">
        <f t="shared" si="12"/>
        <v>0</v>
      </c>
      <c r="AA14" s="291">
        <f t="shared" si="13"/>
        <v>0</v>
      </c>
      <c r="AB14" s="292">
        <f t="shared" si="44"/>
        <v>0</v>
      </c>
      <c r="AC14" s="307">
        <f t="shared" si="45"/>
        <v>8</v>
      </c>
      <c r="AD14" s="289">
        <f t="shared" si="46"/>
        <v>1</v>
      </c>
      <c r="AE14" s="290">
        <f t="shared" si="14"/>
        <v>6663117.4741592677</v>
      </c>
      <c r="AF14" s="290">
        <f t="shared" si="47"/>
        <v>131458.20037257622</v>
      </c>
      <c r="AG14" s="290">
        <f t="shared" si="15"/>
        <v>11105.195790265447</v>
      </c>
      <c r="AH14" s="291">
        <f t="shared" si="16"/>
        <v>120353.00458231076</v>
      </c>
      <c r="AI14" s="290">
        <f t="shared" si="48"/>
        <v>6542764.4695769567</v>
      </c>
      <c r="AJ14" s="304">
        <f t="shared" si="49"/>
        <v>8</v>
      </c>
      <c r="AK14" s="289">
        <f t="shared" si="50"/>
        <v>1</v>
      </c>
      <c r="AL14" s="290">
        <f t="shared" si="17"/>
        <v>0</v>
      </c>
      <c r="AM14" s="290">
        <f t="shared" si="51"/>
        <v>0</v>
      </c>
      <c r="AN14" s="290">
        <f t="shared" si="18"/>
        <v>0</v>
      </c>
      <c r="AO14" s="291">
        <f t="shared" si="19"/>
        <v>0</v>
      </c>
      <c r="AP14" s="292">
        <f t="shared" si="52"/>
        <v>0</v>
      </c>
      <c r="AQ14" s="307">
        <f t="shared" si="53"/>
        <v>8</v>
      </c>
      <c r="AR14" s="289">
        <f t="shared" si="54"/>
        <v>1</v>
      </c>
      <c r="AS14" s="290">
        <f t="shared" si="20"/>
        <v>6663117.4760026326</v>
      </c>
      <c r="AT14" s="290">
        <f t="shared" si="55"/>
        <v>131458.20040894439</v>
      </c>
      <c r="AU14" s="290">
        <f t="shared" si="21"/>
        <v>11105.195793337722</v>
      </c>
      <c r="AV14" s="291">
        <f t="shared" si="22"/>
        <v>120353.00461560667</v>
      </c>
      <c r="AW14" s="290">
        <f t="shared" si="56"/>
        <v>6542764.4713870259</v>
      </c>
      <c r="AX14" s="304">
        <f t="shared" si="57"/>
        <v>8</v>
      </c>
      <c r="AY14" s="289">
        <f t="shared" si="58"/>
        <v>1</v>
      </c>
      <c r="AZ14" s="290">
        <f t="shared" si="23"/>
        <v>0</v>
      </c>
      <c r="BA14" s="290">
        <f t="shared" si="59"/>
        <v>0</v>
      </c>
      <c r="BB14" s="290">
        <f t="shared" si="24"/>
        <v>0</v>
      </c>
      <c r="BC14" s="291">
        <f t="shared" si="25"/>
        <v>0</v>
      </c>
      <c r="BD14" s="292">
        <f t="shared" si="60"/>
        <v>0</v>
      </c>
      <c r="BE14" s="307">
        <f t="shared" si="61"/>
        <v>8</v>
      </c>
      <c r="BF14" s="289">
        <f t="shared" si="62"/>
        <v>1</v>
      </c>
      <c r="BG14" s="290">
        <f t="shared" si="26"/>
        <v>6663117.4773142543</v>
      </c>
      <c r="BH14" s="290">
        <f t="shared" si="63"/>
        <v>131458.20043482166</v>
      </c>
      <c r="BI14" s="290">
        <f t="shared" si="27"/>
        <v>11105.195795523758</v>
      </c>
      <c r="BJ14" s="291">
        <f t="shared" si="28"/>
        <v>120353.0046392979</v>
      </c>
      <c r="BK14" s="290">
        <f t="shared" si="64"/>
        <v>6542764.4726749565</v>
      </c>
      <c r="BL14" s="304">
        <f t="shared" si="65"/>
        <v>8</v>
      </c>
      <c r="BM14" s="289">
        <f t="shared" si="66"/>
        <v>1</v>
      </c>
      <c r="BN14" s="290">
        <f t="shared" si="29"/>
        <v>0</v>
      </c>
      <c r="BO14" s="290">
        <f t="shared" si="67"/>
        <v>0</v>
      </c>
      <c r="BP14" s="290">
        <f t="shared" si="30"/>
        <v>0</v>
      </c>
      <c r="BQ14" s="291">
        <f t="shared" si="31"/>
        <v>0</v>
      </c>
      <c r="BR14" s="292">
        <f t="shared" si="68"/>
        <v>0</v>
      </c>
    </row>
    <row r="15" spans="1:70">
      <c r="A15" s="288">
        <v>9</v>
      </c>
      <c r="B15" s="289">
        <f t="shared" si="0"/>
        <v>1</v>
      </c>
      <c r="C15" s="290">
        <f t="shared" si="1"/>
        <v>6542764.4708996424</v>
      </c>
      <c r="D15" s="290">
        <f t="shared" si="32"/>
        <v>131458.2003991518</v>
      </c>
      <c r="E15" s="290">
        <f t="shared" si="2"/>
        <v>10904.607451499405</v>
      </c>
      <c r="F15" s="291">
        <f t="shared" si="3"/>
        <v>120553.59294765239</v>
      </c>
      <c r="G15" s="290">
        <f t="shared" si="4"/>
        <v>6422210.8779519899</v>
      </c>
      <c r="H15" s="289">
        <f t="shared" si="33"/>
        <v>9</v>
      </c>
      <c r="I15" s="289">
        <f t="shared" si="34"/>
        <v>1</v>
      </c>
      <c r="J15" s="290">
        <f t="shared" si="5"/>
        <v>0</v>
      </c>
      <c r="K15" s="290">
        <f t="shared" si="35"/>
        <v>0</v>
      </c>
      <c r="L15" s="290">
        <f t="shared" si="6"/>
        <v>0</v>
      </c>
      <c r="M15" s="291">
        <f t="shared" si="7"/>
        <v>0</v>
      </c>
      <c r="N15" s="292">
        <f t="shared" si="36"/>
        <v>0</v>
      </c>
      <c r="O15" s="307">
        <f t="shared" si="37"/>
        <v>9</v>
      </c>
      <c r="P15" s="289">
        <f t="shared" si="38"/>
        <v>1</v>
      </c>
      <c r="Q15" s="290">
        <f t="shared" si="8"/>
        <v>6542764.4731165944</v>
      </c>
      <c r="R15" s="290">
        <f t="shared" si="39"/>
        <v>131458.2004436951</v>
      </c>
      <c r="S15" s="290">
        <f t="shared" si="9"/>
        <v>10904.607455194324</v>
      </c>
      <c r="T15" s="291">
        <f t="shared" si="10"/>
        <v>120553.59298850078</v>
      </c>
      <c r="U15" s="290">
        <f t="shared" si="40"/>
        <v>6422210.880128094</v>
      </c>
      <c r="V15" s="304">
        <f t="shared" si="41"/>
        <v>9</v>
      </c>
      <c r="W15" s="289">
        <f t="shared" si="42"/>
        <v>1</v>
      </c>
      <c r="X15" s="290">
        <f t="shared" si="11"/>
        <v>0</v>
      </c>
      <c r="Y15" s="290">
        <f t="shared" si="43"/>
        <v>0</v>
      </c>
      <c r="Z15" s="290">
        <f t="shared" si="12"/>
        <v>0</v>
      </c>
      <c r="AA15" s="291">
        <f t="shared" si="13"/>
        <v>0</v>
      </c>
      <c r="AB15" s="292">
        <f t="shared" si="44"/>
        <v>0</v>
      </c>
      <c r="AC15" s="307">
        <f t="shared" si="45"/>
        <v>9</v>
      </c>
      <c r="AD15" s="289">
        <f t="shared" si="46"/>
        <v>1</v>
      </c>
      <c r="AE15" s="290">
        <f t="shared" si="14"/>
        <v>6542764.4695769567</v>
      </c>
      <c r="AF15" s="290">
        <f t="shared" si="47"/>
        <v>131458.20037257622</v>
      </c>
      <c r="AG15" s="290">
        <f t="shared" si="15"/>
        <v>10904.607449294928</v>
      </c>
      <c r="AH15" s="291">
        <f t="shared" si="16"/>
        <v>120553.59292328129</v>
      </c>
      <c r="AI15" s="290">
        <f t="shared" si="48"/>
        <v>6422210.876653675</v>
      </c>
      <c r="AJ15" s="304">
        <f t="shared" si="49"/>
        <v>9</v>
      </c>
      <c r="AK15" s="289">
        <f t="shared" si="50"/>
        <v>1</v>
      </c>
      <c r="AL15" s="290">
        <f t="shared" si="17"/>
        <v>0</v>
      </c>
      <c r="AM15" s="290">
        <f t="shared" si="51"/>
        <v>0</v>
      </c>
      <c r="AN15" s="290">
        <f t="shared" si="18"/>
        <v>0</v>
      </c>
      <c r="AO15" s="291">
        <f t="shared" si="19"/>
        <v>0</v>
      </c>
      <c r="AP15" s="292">
        <f t="shared" si="52"/>
        <v>0</v>
      </c>
      <c r="AQ15" s="307">
        <f t="shared" si="53"/>
        <v>9</v>
      </c>
      <c r="AR15" s="289">
        <f t="shared" si="54"/>
        <v>1</v>
      </c>
      <c r="AS15" s="290">
        <f t="shared" si="20"/>
        <v>6542764.4713870259</v>
      </c>
      <c r="AT15" s="290">
        <f t="shared" si="55"/>
        <v>131458.20040894439</v>
      </c>
      <c r="AU15" s="290">
        <f t="shared" si="21"/>
        <v>10904.607452311711</v>
      </c>
      <c r="AV15" s="291">
        <f t="shared" si="22"/>
        <v>120553.59295663268</v>
      </c>
      <c r="AW15" s="290">
        <f t="shared" si="56"/>
        <v>6422210.8784303935</v>
      </c>
      <c r="AX15" s="304">
        <f t="shared" si="57"/>
        <v>9</v>
      </c>
      <c r="AY15" s="289">
        <f t="shared" si="58"/>
        <v>1</v>
      </c>
      <c r="AZ15" s="290">
        <f t="shared" si="23"/>
        <v>0</v>
      </c>
      <c r="BA15" s="290">
        <f t="shared" si="59"/>
        <v>0</v>
      </c>
      <c r="BB15" s="290">
        <f t="shared" si="24"/>
        <v>0</v>
      </c>
      <c r="BC15" s="291">
        <f t="shared" si="25"/>
        <v>0</v>
      </c>
      <c r="BD15" s="292">
        <f t="shared" si="60"/>
        <v>0</v>
      </c>
      <c r="BE15" s="307">
        <f t="shared" si="61"/>
        <v>9</v>
      </c>
      <c r="BF15" s="289">
        <f t="shared" si="62"/>
        <v>1</v>
      </c>
      <c r="BG15" s="290">
        <f t="shared" si="26"/>
        <v>6542764.4726749565</v>
      </c>
      <c r="BH15" s="290">
        <f t="shared" si="63"/>
        <v>131458.20043482166</v>
      </c>
      <c r="BI15" s="290">
        <f t="shared" si="27"/>
        <v>10904.607454458263</v>
      </c>
      <c r="BJ15" s="291">
        <f t="shared" si="28"/>
        <v>120553.59298036339</v>
      </c>
      <c r="BK15" s="290">
        <f t="shared" si="64"/>
        <v>6422210.8796945931</v>
      </c>
      <c r="BL15" s="304">
        <f t="shared" si="65"/>
        <v>9</v>
      </c>
      <c r="BM15" s="289">
        <f t="shared" si="66"/>
        <v>1</v>
      </c>
      <c r="BN15" s="290">
        <f t="shared" si="29"/>
        <v>0</v>
      </c>
      <c r="BO15" s="290">
        <f t="shared" si="67"/>
        <v>0</v>
      </c>
      <c r="BP15" s="290">
        <f t="shared" si="30"/>
        <v>0</v>
      </c>
      <c r="BQ15" s="291">
        <f t="shared" si="31"/>
        <v>0</v>
      </c>
      <c r="BR15" s="292">
        <f t="shared" si="68"/>
        <v>0</v>
      </c>
    </row>
    <row r="16" spans="1:70">
      <c r="A16" s="288">
        <v>10</v>
      </c>
      <c r="B16" s="289">
        <f t="shared" si="0"/>
        <v>1</v>
      </c>
      <c r="C16" s="290">
        <f t="shared" si="1"/>
        <v>6422210.8779519899</v>
      </c>
      <c r="D16" s="290">
        <f t="shared" si="32"/>
        <v>131458.2003991518</v>
      </c>
      <c r="E16" s="290">
        <f t="shared" si="2"/>
        <v>10703.684796586651</v>
      </c>
      <c r="F16" s="291">
        <f t="shared" si="3"/>
        <v>120754.51560256515</v>
      </c>
      <c r="G16" s="290">
        <f t="shared" si="4"/>
        <v>6301456.3623494245</v>
      </c>
      <c r="H16" s="289">
        <f t="shared" si="33"/>
        <v>10</v>
      </c>
      <c r="I16" s="289">
        <f t="shared" si="34"/>
        <v>1</v>
      </c>
      <c r="J16" s="290">
        <f t="shared" si="5"/>
        <v>0</v>
      </c>
      <c r="K16" s="290">
        <f t="shared" si="35"/>
        <v>0</v>
      </c>
      <c r="L16" s="290">
        <f t="shared" si="6"/>
        <v>0</v>
      </c>
      <c r="M16" s="291">
        <f t="shared" si="7"/>
        <v>0</v>
      </c>
      <c r="N16" s="292">
        <f t="shared" si="36"/>
        <v>0</v>
      </c>
      <c r="O16" s="307">
        <f t="shared" si="37"/>
        <v>10</v>
      </c>
      <c r="P16" s="289">
        <f t="shared" si="38"/>
        <v>1</v>
      </c>
      <c r="Q16" s="290">
        <f t="shared" si="8"/>
        <v>6422210.880128094</v>
      </c>
      <c r="R16" s="290">
        <f t="shared" si="39"/>
        <v>131458.2004436951</v>
      </c>
      <c r="S16" s="290">
        <f t="shared" si="9"/>
        <v>10703.68480021349</v>
      </c>
      <c r="T16" s="291">
        <f t="shared" si="10"/>
        <v>120754.5156434816</v>
      </c>
      <c r="U16" s="290">
        <f t="shared" si="40"/>
        <v>6301456.3644846128</v>
      </c>
      <c r="V16" s="304">
        <f t="shared" si="41"/>
        <v>10</v>
      </c>
      <c r="W16" s="289">
        <f t="shared" si="42"/>
        <v>1</v>
      </c>
      <c r="X16" s="290">
        <f t="shared" si="11"/>
        <v>0</v>
      </c>
      <c r="Y16" s="290">
        <f t="shared" si="43"/>
        <v>0</v>
      </c>
      <c r="Z16" s="290">
        <f t="shared" si="12"/>
        <v>0</v>
      </c>
      <c r="AA16" s="291">
        <f t="shared" si="13"/>
        <v>0</v>
      </c>
      <c r="AB16" s="292">
        <f t="shared" si="44"/>
        <v>0</v>
      </c>
      <c r="AC16" s="307">
        <f t="shared" si="45"/>
        <v>10</v>
      </c>
      <c r="AD16" s="289">
        <f t="shared" si="46"/>
        <v>1</v>
      </c>
      <c r="AE16" s="290">
        <f t="shared" si="14"/>
        <v>6422210.876653675</v>
      </c>
      <c r="AF16" s="290">
        <f t="shared" si="47"/>
        <v>131458.20037257622</v>
      </c>
      <c r="AG16" s="290">
        <f t="shared" si="15"/>
        <v>10703.684794422792</v>
      </c>
      <c r="AH16" s="291">
        <f t="shared" si="16"/>
        <v>120754.51557815343</v>
      </c>
      <c r="AI16" s="290">
        <f t="shared" si="48"/>
        <v>6301456.3610755214</v>
      </c>
      <c r="AJ16" s="304">
        <f t="shared" si="49"/>
        <v>10</v>
      </c>
      <c r="AK16" s="289">
        <f t="shared" si="50"/>
        <v>1</v>
      </c>
      <c r="AL16" s="290">
        <f t="shared" si="17"/>
        <v>0</v>
      </c>
      <c r="AM16" s="290">
        <f t="shared" si="51"/>
        <v>0</v>
      </c>
      <c r="AN16" s="290">
        <f t="shared" si="18"/>
        <v>0</v>
      </c>
      <c r="AO16" s="291">
        <f t="shared" si="19"/>
        <v>0</v>
      </c>
      <c r="AP16" s="292">
        <f t="shared" si="52"/>
        <v>0</v>
      </c>
      <c r="AQ16" s="307">
        <f t="shared" si="53"/>
        <v>10</v>
      </c>
      <c r="AR16" s="289">
        <f t="shared" si="54"/>
        <v>1</v>
      </c>
      <c r="AS16" s="290">
        <f t="shared" si="20"/>
        <v>6422210.8784303935</v>
      </c>
      <c r="AT16" s="290">
        <f t="shared" si="55"/>
        <v>131458.20040894439</v>
      </c>
      <c r="AU16" s="290">
        <f t="shared" si="21"/>
        <v>10703.68479738399</v>
      </c>
      <c r="AV16" s="291">
        <f t="shared" si="22"/>
        <v>120754.5156115604</v>
      </c>
      <c r="AW16" s="290">
        <f t="shared" si="56"/>
        <v>6301456.3628188334</v>
      </c>
      <c r="AX16" s="304">
        <f t="shared" si="57"/>
        <v>10</v>
      </c>
      <c r="AY16" s="289">
        <f t="shared" si="58"/>
        <v>1</v>
      </c>
      <c r="AZ16" s="290">
        <f t="shared" si="23"/>
        <v>0</v>
      </c>
      <c r="BA16" s="290">
        <f t="shared" si="59"/>
        <v>0</v>
      </c>
      <c r="BB16" s="290">
        <f t="shared" si="24"/>
        <v>0</v>
      </c>
      <c r="BC16" s="291">
        <f t="shared" si="25"/>
        <v>0</v>
      </c>
      <c r="BD16" s="292">
        <f t="shared" si="60"/>
        <v>0</v>
      </c>
      <c r="BE16" s="307">
        <f t="shared" si="61"/>
        <v>10</v>
      </c>
      <c r="BF16" s="289">
        <f t="shared" si="62"/>
        <v>1</v>
      </c>
      <c r="BG16" s="290">
        <f t="shared" si="26"/>
        <v>6422210.8796945931</v>
      </c>
      <c r="BH16" s="290">
        <f t="shared" si="63"/>
        <v>131458.20043482166</v>
      </c>
      <c r="BI16" s="290">
        <f t="shared" si="27"/>
        <v>10703.684799490989</v>
      </c>
      <c r="BJ16" s="291">
        <f t="shared" si="28"/>
        <v>120754.51563533067</v>
      </c>
      <c r="BK16" s="290">
        <f t="shared" si="64"/>
        <v>6301456.3640592629</v>
      </c>
      <c r="BL16" s="304">
        <f t="shared" si="65"/>
        <v>10</v>
      </c>
      <c r="BM16" s="289">
        <f t="shared" si="66"/>
        <v>1</v>
      </c>
      <c r="BN16" s="290">
        <f t="shared" si="29"/>
        <v>0</v>
      </c>
      <c r="BO16" s="290">
        <f t="shared" si="67"/>
        <v>0</v>
      </c>
      <c r="BP16" s="290">
        <f t="shared" si="30"/>
        <v>0</v>
      </c>
      <c r="BQ16" s="291">
        <f t="shared" si="31"/>
        <v>0</v>
      </c>
      <c r="BR16" s="292">
        <f t="shared" si="68"/>
        <v>0</v>
      </c>
    </row>
    <row r="17" spans="1:70">
      <c r="A17" s="288">
        <v>11</v>
      </c>
      <c r="B17" s="289">
        <f t="shared" si="0"/>
        <v>1</v>
      </c>
      <c r="C17" s="290">
        <f t="shared" si="1"/>
        <v>6301456.3623494245</v>
      </c>
      <c r="D17" s="290">
        <f t="shared" si="32"/>
        <v>131458.2003991518</v>
      </c>
      <c r="E17" s="290">
        <f t="shared" si="2"/>
        <v>10502.427270582375</v>
      </c>
      <c r="F17" s="291">
        <f t="shared" si="3"/>
        <v>120955.77312856942</v>
      </c>
      <c r="G17" s="290">
        <f t="shared" si="4"/>
        <v>6180500.5892208554</v>
      </c>
      <c r="H17" s="289">
        <f t="shared" si="33"/>
        <v>11</v>
      </c>
      <c r="I17" s="289">
        <f t="shared" si="34"/>
        <v>1</v>
      </c>
      <c r="J17" s="290">
        <f t="shared" si="5"/>
        <v>0</v>
      </c>
      <c r="K17" s="290">
        <f t="shared" si="35"/>
        <v>0</v>
      </c>
      <c r="L17" s="290">
        <f t="shared" si="6"/>
        <v>0</v>
      </c>
      <c r="M17" s="291">
        <f t="shared" si="7"/>
        <v>0</v>
      </c>
      <c r="N17" s="292">
        <f t="shared" si="36"/>
        <v>0</v>
      </c>
      <c r="O17" s="307">
        <f t="shared" si="37"/>
        <v>11</v>
      </c>
      <c r="P17" s="289">
        <f t="shared" si="38"/>
        <v>1</v>
      </c>
      <c r="Q17" s="290">
        <f t="shared" si="8"/>
        <v>6301456.3644846128</v>
      </c>
      <c r="R17" s="290">
        <f t="shared" si="39"/>
        <v>131458.2004436951</v>
      </c>
      <c r="S17" s="290">
        <f t="shared" si="9"/>
        <v>10502.427274141022</v>
      </c>
      <c r="T17" s="291">
        <f t="shared" si="10"/>
        <v>120955.77316955407</v>
      </c>
      <c r="U17" s="290">
        <f t="shared" si="40"/>
        <v>6180500.591315059</v>
      </c>
      <c r="V17" s="304">
        <f t="shared" si="41"/>
        <v>11</v>
      </c>
      <c r="W17" s="289">
        <f t="shared" si="42"/>
        <v>1</v>
      </c>
      <c r="X17" s="290">
        <f t="shared" si="11"/>
        <v>0</v>
      </c>
      <c r="Y17" s="290">
        <f t="shared" si="43"/>
        <v>0</v>
      </c>
      <c r="Z17" s="290">
        <f t="shared" si="12"/>
        <v>0</v>
      </c>
      <c r="AA17" s="291">
        <f t="shared" si="13"/>
        <v>0</v>
      </c>
      <c r="AB17" s="292">
        <f t="shared" si="44"/>
        <v>0</v>
      </c>
      <c r="AC17" s="307">
        <f t="shared" si="45"/>
        <v>11</v>
      </c>
      <c r="AD17" s="289">
        <f t="shared" si="46"/>
        <v>1</v>
      </c>
      <c r="AE17" s="290">
        <f t="shared" si="14"/>
        <v>6301456.3610755214</v>
      </c>
      <c r="AF17" s="290">
        <f t="shared" si="47"/>
        <v>131458.20037257622</v>
      </c>
      <c r="AG17" s="290">
        <f t="shared" si="15"/>
        <v>10502.427268459203</v>
      </c>
      <c r="AH17" s="291">
        <f t="shared" si="16"/>
        <v>120955.77310411702</v>
      </c>
      <c r="AI17" s="290">
        <f t="shared" si="48"/>
        <v>6180500.5879714042</v>
      </c>
      <c r="AJ17" s="304">
        <f t="shared" si="49"/>
        <v>11</v>
      </c>
      <c r="AK17" s="289">
        <f t="shared" si="50"/>
        <v>1</v>
      </c>
      <c r="AL17" s="290">
        <f t="shared" si="17"/>
        <v>0</v>
      </c>
      <c r="AM17" s="290">
        <f t="shared" si="51"/>
        <v>0</v>
      </c>
      <c r="AN17" s="290">
        <f t="shared" si="18"/>
        <v>0</v>
      </c>
      <c r="AO17" s="291">
        <f t="shared" si="19"/>
        <v>0</v>
      </c>
      <c r="AP17" s="292">
        <f t="shared" si="52"/>
        <v>0</v>
      </c>
      <c r="AQ17" s="307">
        <f t="shared" si="53"/>
        <v>11</v>
      </c>
      <c r="AR17" s="289">
        <f t="shared" si="54"/>
        <v>1</v>
      </c>
      <c r="AS17" s="290">
        <f t="shared" si="20"/>
        <v>6301456.3628188334</v>
      </c>
      <c r="AT17" s="290">
        <f t="shared" si="55"/>
        <v>131458.20040894439</v>
      </c>
      <c r="AU17" s="290">
        <f t="shared" si="21"/>
        <v>10502.427271364722</v>
      </c>
      <c r="AV17" s="291">
        <f t="shared" si="22"/>
        <v>120955.77313757967</v>
      </c>
      <c r="AW17" s="290">
        <f t="shared" si="56"/>
        <v>6180500.5896812538</v>
      </c>
      <c r="AX17" s="304">
        <f t="shared" si="57"/>
        <v>11</v>
      </c>
      <c r="AY17" s="289">
        <f t="shared" si="58"/>
        <v>1</v>
      </c>
      <c r="AZ17" s="290">
        <f t="shared" si="23"/>
        <v>0</v>
      </c>
      <c r="BA17" s="290">
        <f t="shared" si="59"/>
        <v>0</v>
      </c>
      <c r="BB17" s="290">
        <f t="shared" si="24"/>
        <v>0</v>
      </c>
      <c r="BC17" s="291">
        <f t="shared" si="25"/>
        <v>0</v>
      </c>
      <c r="BD17" s="292">
        <f t="shared" si="60"/>
        <v>0</v>
      </c>
      <c r="BE17" s="307">
        <f t="shared" si="61"/>
        <v>11</v>
      </c>
      <c r="BF17" s="289">
        <f t="shared" si="62"/>
        <v>1</v>
      </c>
      <c r="BG17" s="290">
        <f t="shared" si="26"/>
        <v>6301456.3640592629</v>
      </c>
      <c r="BH17" s="290">
        <f t="shared" si="63"/>
        <v>131458.20043482166</v>
      </c>
      <c r="BI17" s="290">
        <f t="shared" si="27"/>
        <v>10502.427273432106</v>
      </c>
      <c r="BJ17" s="291">
        <f t="shared" si="28"/>
        <v>120955.77316138954</v>
      </c>
      <c r="BK17" s="290">
        <f t="shared" si="64"/>
        <v>6180500.590897873</v>
      </c>
      <c r="BL17" s="304">
        <f t="shared" si="65"/>
        <v>11</v>
      </c>
      <c r="BM17" s="289">
        <f t="shared" si="66"/>
        <v>1</v>
      </c>
      <c r="BN17" s="290">
        <f t="shared" si="29"/>
        <v>0</v>
      </c>
      <c r="BO17" s="290">
        <f t="shared" si="67"/>
        <v>0</v>
      </c>
      <c r="BP17" s="290">
        <f t="shared" si="30"/>
        <v>0</v>
      </c>
      <c r="BQ17" s="291">
        <f t="shared" si="31"/>
        <v>0</v>
      </c>
      <c r="BR17" s="292">
        <f t="shared" si="68"/>
        <v>0</v>
      </c>
    </row>
    <row r="18" spans="1:70">
      <c r="A18" s="288">
        <v>12</v>
      </c>
      <c r="B18" s="289">
        <f t="shared" si="0"/>
        <v>1</v>
      </c>
      <c r="C18" s="290">
        <f t="shared" si="1"/>
        <v>6180500.5892208554</v>
      </c>
      <c r="D18" s="290">
        <f t="shared" ref="D18:D81" si="69">SUM(E18:F18)</f>
        <v>131458.2003991518</v>
      </c>
      <c r="E18" s="290">
        <f t="shared" si="2"/>
        <v>10300.834315368093</v>
      </c>
      <c r="F18" s="291">
        <f t="shared" si="3"/>
        <v>121157.36608378371</v>
      </c>
      <c r="G18" s="290">
        <f t="shared" si="4"/>
        <v>6059343.2231370714</v>
      </c>
      <c r="H18" s="289">
        <f t="shared" si="33"/>
        <v>12</v>
      </c>
      <c r="I18" s="289">
        <f t="shared" si="34"/>
        <v>1</v>
      </c>
      <c r="J18" s="290">
        <f t="shared" si="5"/>
        <v>0</v>
      </c>
      <c r="K18" s="290">
        <f t="shared" si="35"/>
        <v>0</v>
      </c>
      <c r="L18" s="290">
        <f t="shared" si="6"/>
        <v>0</v>
      </c>
      <c r="M18" s="291">
        <f t="shared" si="7"/>
        <v>0</v>
      </c>
      <c r="N18" s="292">
        <f t="shared" si="36"/>
        <v>0</v>
      </c>
      <c r="O18" s="307">
        <f t="shared" si="37"/>
        <v>12</v>
      </c>
      <c r="P18" s="289">
        <f t="shared" si="38"/>
        <v>1</v>
      </c>
      <c r="Q18" s="290">
        <f t="shared" si="8"/>
        <v>6180500.591315059</v>
      </c>
      <c r="R18" s="290">
        <f t="shared" si="39"/>
        <v>131458.2004436951</v>
      </c>
      <c r="S18" s="290">
        <f t="shared" si="9"/>
        <v>10300.834318858433</v>
      </c>
      <c r="T18" s="291">
        <f t="shared" si="10"/>
        <v>121157.36612483667</v>
      </c>
      <c r="U18" s="290">
        <f t="shared" si="40"/>
        <v>6059343.2251902223</v>
      </c>
      <c r="V18" s="304">
        <f t="shared" si="41"/>
        <v>12</v>
      </c>
      <c r="W18" s="289">
        <f t="shared" si="42"/>
        <v>1</v>
      </c>
      <c r="X18" s="290">
        <f t="shared" si="11"/>
        <v>0</v>
      </c>
      <c r="Y18" s="290">
        <f t="shared" si="43"/>
        <v>0</v>
      </c>
      <c r="Z18" s="290">
        <f t="shared" si="12"/>
        <v>0</v>
      </c>
      <c r="AA18" s="291">
        <f t="shared" si="13"/>
        <v>0</v>
      </c>
      <c r="AB18" s="292">
        <f t="shared" si="44"/>
        <v>0</v>
      </c>
      <c r="AC18" s="307">
        <f t="shared" si="45"/>
        <v>12</v>
      </c>
      <c r="AD18" s="289">
        <f t="shared" si="46"/>
        <v>1</v>
      </c>
      <c r="AE18" s="290">
        <f t="shared" si="14"/>
        <v>6180500.5879714042</v>
      </c>
      <c r="AF18" s="290">
        <f t="shared" si="47"/>
        <v>131458.20037257622</v>
      </c>
      <c r="AG18" s="290">
        <f t="shared" si="15"/>
        <v>10300.834313285673</v>
      </c>
      <c r="AH18" s="291">
        <f t="shared" si="16"/>
        <v>121157.36605929055</v>
      </c>
      <c r="AI18" s="290">
        <f t="shared" si="48"/>
        <v>6059343.2219121139</v>
      </c>
      <c r="AJ18" s="304">
        <f t="shared" si="49"/>
        <v>12</v>
      </c>
      <c r="AK18" s="289">
        <f t="shared" si="50"/>
        <v>1</v>
      </c>
      <c r="AL18" s="290">
        <f t="shared" si="17"/>
        <v>0</v>
      </c>
      <c r="AM18" s="290">
        <f t="shared" si="51"/>
        <v>0</v>
      </c>
      <c r="AN18" s="290">
        <f t="shared" si="18"/>
        <v>0</v>
      </c>
      <c r="AO18" s="291">
        <f t="shared" si="19"/>
        <v>0</v>
      </c>
      <c r="AP18" s="292">
        <f t="shared" si="52"/>
        <v>0</v>
      </c>
      <c r="AQ18" s="307">
        <f t="shared" si="53"/>
        <v>12</v>
      </c>
      <c r="AR18" s="289">
        <f t="shared" si="54"/>
        <v>1</v>
      </c>
      <c r="AS18" s="290">
        <f t="shared" si="20"/>
        <v>6180500.5896812538</v>
      </c>
      <c r="AT18" s="290">
        <f t="shared" si="55"/>
        <v>131458.20040894439</v>
      </c>
      <c r="AU18" s="290">
        <f t="shared" si="21"/>
        <v>10300.834316135424</v>
      </c>
      <c r="AV18" s="291">
        <f t="shared" si="22"/>
        <v>121157.36609280897</v>
      </c>
      <c r="AW18" s="290">
        <f t="shared" si="56"/>
        <v>6059343.2235884452</v>
      </c>
      <c r="AX18" s="304">
        <f t="shared" si="57"/>
        <v>12</v>
      </c>
      <c r="AY18" s="289">
        <f t="shared" si="58"/>
        <v>1</v>
      </c>
      <c r="AZ18" s="290">
        <f t="shared" si="23"/>
        <v>0</v>
      </c>
      <c r="BA18" s="290">
        <f t="shared" si="59"/>
        <v>0</v>
      </c>
      <c r="BB18" s="290">
        <f t="shared" si="24"/>
        <v>0</v>
      </c>
      <c r="BC18" s="291">
        <f t="shared" si="25"/>
        <v>0</v>
      </c>
      <c r="BD18" s="292">
        <f t="shared" si="60"/>
        <v>0</v>
      </c>
      <c r="BE18" s="307">
        <f t="shared" si="61"/>
        <v>12</v>
      </c>
      <c r="BF18" s="289">
        <f t="shared" si="62"/>
        <v>1</v>
      </c>
      <c r="BG18" s="290">
        <f t="shared" si="26"/>
        <v>6180500.590897873</v>
      </c>
      <c r="BH18" s="290">
        <f t="shared" si="63"/>
        <v>131458.20043482166</v>
      </c>
      <c r="BI18" s="290">
        <f t="shared" si="27"/>
        <v>10300.834318163123</v>
      </c>
      <c r="BJ18" s="291">
        <f t="shared" si="28"/>
        <v>121157.36611665854</v>
      </c>
      <c r="BK18" s="290">
        <f t="shared" si="64"/>
        <v>6059343.2247812143</v>
      </c>
      <c r="BL18" s="304">
        <f t="shared" si="65"/>
        <v>12</v>
      </c>
      <c r="BM18" s="289">
        <f t="shared" si="66"/>
        <v>1</v>
      </c>
      <c r="BN18" s="290">
        <f t="shared" si="29"/>
        <v>0</v>
      </c>
      <c r="BO18" s="290">
        <f t="shared" si="67"/>
        <v>0</v>
      </c>
      <c r="BP18" s="290">
        <f t="shared" si="30"/>
        <v>0</v>
      </c>
      <c r="BQ18" s="291">
        <f t="shared" si="31"/>
        <v>0</v>
      </c>
      <c r="BR18" s="292">
        <f t="shared" si="68"/>
        <v>0</v>
      </c>
    </row>
    <row r="19" spans="1:70">
      <c r="A19" s="288">
        <v>13</v>
      </c>
      <c r="B19" s="289">
        <f t="shared" si="0"/>
        <v>2</v>
      </c>
      <c r="C19" s="290">
        <f t="shared" si="1"/>
        <v>6059343.2231370714</v>
      </c>
      <c r="D19" s="290">
        <f t="shared" si="69"/>
        <v>131458.2003991518</v>
      </c>
      <c r="E19" s="290">
        <f t="shared" si="2"/>
        <v>10098.90537189512</v>
      </c>
      <c r="F19" s="291">
        <f t="shared" si="3"/>
        <v>121359.29502725668</v>
      </c>
      <c r="G19" s="290">
        <f t="shared" si="4"/>
        <v>5937983.9281098144</v>
      </c>
      <c r="H19" s="289">
        <f t="shared" si="33"/>
        <v>13</v>
      </c>
      <c r="I19" s="289">
        <f t="shared" si="34"/>
        <v>2</v>
      </c>
      <c r="J19" s="290">
        <f t="shared" si="5"/>
        <v>0</v>
      </c>
      <c r="K19" s="290">
        <f t="shared" si="35"/>
        <v>0</v>
      </c>
      <c r="L19" s="290">
        <f t="shared" si="6"/>
        <v>0</v>
      </c>
      <c r="M19" s="291">
        <f t="shared" si="7"/>
        <v>0</v>
      </c>
      <c r="N19" s="292">
        <f t="shared" si="36"/>
        <v>0</v>
      </c>
      <c r="O19" s="307">
        <f t="shared" si="37"/>
        <v>13</v>
      </c>
      <c r="P19" s="289">
        <f t="shared" si="38"/>
        <v>2</v>
      </c>
      <c r="Q19" s="290">
        <f t="shared" si="8"/>
        <v>6059343.2251902223</v>
      </c>
      <c r="R19" s="290">
        <f t="shared" si="39"/>
        <v>131458.2004436951</v>
      </c>
      <c r="S19" s="290">
        <f t="shared" si="9"/>
        <v>10098.905375317037</v>
      </c>
      <c r="T19" s="291">
        <f t="shared" si="10"/>
        <v>121359.29506837807</v>
      </c>
      <c r="U19" s="290">
        <f t="shared" si="40"/>
        <v>5937983.9301218446</v>
      </c>
      <c r="V19" s="304">
        <f t="shared" si="41"/>
        <v>13</v>
      </c>
      <c r="W19" s="289">
        <f t="shared" si="42"/>
        <v>2</v>
      </c>
      <c r="X19" s="290">
        <f t="shared" si="11"/>
        <v>0</v>
      </c>
      <c r="Y19" s="290">
        <f t="shared" si="43"/>
        <v>0</v>
      </c>
      <c r="Z19" s="290">
        <f t="shared" si="12"/>
        <v>0</v>
      </c>
      <c r="AA19" s="291">
        <f t="shared" si="13"/>
        <v>0</v>
      </c>
      <c r="AB19" s="292">
        <f t="shared" si="44"/>
        <v>0</v>
      </c>
      <c r="AC19" s="307">
        <f t="shared" si="45"/>
        <v>13</v>
      </c>
      <c r="AD19" s="289">
        <f t="shared" si="46"/>
        <v>2</v>
      </c>
      <c r="AE19" s="290">
        <f t="shared" si="14"/>
        <v>6059343.2219121139</v>
      </c>
      <c r="AF19" s="290">
        <f t="shared" si="47"/>
        <v>131458.20037257622</v>
      </c>
      <c r="AG19" s="290">
        <f t="shared" si="15"/>
        <v>10098.905369853524</v>
      </c>
      <c r="AH19" s="291">
        <f t="shared" si="16"/>
        <v>121359.29500272269</v>
      </c>
      <c r="AI19" s="290">
        <f t="shared" si="48"/>
        <v>5937983.9269093908</v>
      </c>
      <c r="AJ19" s="304">
        <f t="shared" si="49"/>
        <v>13</v>
      </c>
      <c r="AK19" s="289">
        <f t="shared" si="50"/>
        <v>2</v>
      </c>
      <c r="AL19" s="290">
        <f t="shared" si="17"/>
        <v>0</v>
      </c>
      <c r="AM19" s="290">
        <f t="shared" si="51"/>
        <v>0</v>
      </c>
      <c r="AN19" s="290">
        <f t="shared" si="18"/>
        <v>0</v>
      </c>
      <c r="AO19" s="291">
        <f t="shared" si="19"/>
        <v>0</v>
      </c>
      <c r="AP19" s="292">
        <f t="shared" si="52"/>
        <v>0</v>
      </c>
      <c r="AQ19" s="307">
        <f t="shared" si="53"/>
        <v>13</v>
      </c>
      <c r="AR19" s="289">
        <f t="shared" si="54"/>
        <v>2</v>
      </c>
      <c r="AS19" s="290">
        <f t="shared" si="20"/>
        <v>6059343.2235884452</v>
      </c>
      <c r="AT19" s="290">
        <f t="shared" si="55"/>
        <v>131458.20040894439</v>
      </c>
      <c r="AU19" s="290">
        <f t="shared" si="21"/>
        <v>10098.905372647409</v>
      </c>
      <c r="AV19" s="291">
        <f t="shared" si="22"/>
        <v>121359.29503629699</v>
      </c>
      <c r="AW19" s="290">
        <f t="shared" si="56"/>
        <v>5937983.9285521479</v>
      </c>
      <c r="AX19" s="304">
        <f t="shared" si="57"/>
        <v>13</v>
      </c>
      <c r="AY19" s="289">
        <f t="shared" si="58"/>
        <v>2</v>
      </c>
      <c r="AZ19" s="290">
        <f t="shared" si="23"/>
        <v>0</v>
      </c>
      <c r="BA19" s="290">
        <f t="shared" si="59"/>
        <v>0</v>
      </c>
      <c r="BB19" s="290">
        <f t="shared" si="24"/>
        <v>0</v>
      </c>
      <c r="BC19" s="291">
        <f t="shared" si="25"/>
        <v>0</v>
      </c>
      <c r="BD19" s="292">
        <f t="shared" si="60"/>
        <v>0</v>
      </c>
      <c r="BE19" s="307">
        <f t="shared" si="61"/>
        <v>13</v>
      </c>
      <c r="BF19" s="289">
        <f t="shared" si="62"/>
        <v>2</v>
      </c>
      <c r="BG19" s="290">
        <f t="shared" si="26"/>
        <v>6059343.2247812143</v>
      </c>
      <c r="BH19" s="290">
        <f t="shared" si="63"/>
        <v>131458.20043482166</v>
      </c>
      <c r="BI19" s="290">
        <f t="shared" si="27"/>
        <v>10098.905374635358</v>
      </c>
      <c r="BJ19" s="291">
        <f t="shared" si="28"/>
        <v>121359.2950601863</v>
      </c>
      <c r="BK19" s="290">
        <f t="shared" si="64"/>
        <v>5937983.9297210276</v>
      </c>
      <c r="BL19" s="304">
        <f t="shared" si="65"/>
        <v>13</v>
      </c>
      <c r="BM19" s="289">
        <f t="shared" si="66"/>
        <v>2</v>
      </c>
      <c r="BN19" s="290">
        <f t="shared" si="29"/>
        <v>0</v>
      </c>
      <c r="BO19" s="290">
        <f t="shared" si="67"/>
        <v>0</v>
      </c>
      <c r="BP19" s="290">
        <f t="shared" si="30"/>
        <v>0</v>
      </c>
      <c r="BQ19" s="291">
        <f t="shared" si="31"/>
        <v>0</v>
      </c>
      <c r="BR19" s="292">
        <f t="shared" si="68"/>
        <v>0</v>
      </c>
    </row>
    <row r="20" spans="1:70">
      <c r="A20" s="288">
        <v>14</v>
      </c>
      <c r="B20" s="289">
        <f t="shared" si="0"/>
        <v>2</v>
      </c>
      <c r="C20" s="290">
        <f t="shared" si="1"/>
        <v>5937983.9281098144</v>
      </c>
      <c r="D20" s="290">
        <f t="shared" si="69"/>
        <v>131458.2003991518</v>
      </c>
      <c r="E20" s="290">
        <f t="shared" si="2"/>
        <v>9896.6398801830255</v>
      </c>
      <c r="F20" s="291">
        <f t="shared" si="3"/>
        <v>121561.56051896878</v>
      </c>
      <c r="G20" s="290">
        <f t="shared" si="4"/>
        <v>5816422.3675908456</v>
      </c>
      <c r="H20" s="289">
        <f t="shared" si="33"/>
        <v>14</v>
      </c>
      <c r="I20" s="289">
        <f t="shared" si="34"/>
        <v>2</v>
      </c>
      <c r="J20" s="290">
        <f t="shared" si="5"/>
        <v>0</v>
      </c>
      <c r="K20" s="290">
        <f t="shared" si="35"/>
        <v>0</v>
      </c>
      <c r="L20" s="290">
        <f t="shared" si="6"/>
        <v>0</v>
      </c>
      <c r="M20" s="291">
        <f t="shared" si="7"/>
        <v>0</v>
      </c>
      <c r="N20" s="292">
        <f t="shared" si="36"/>
        <v>0</v>
      </c>
      <c r="O20" s="307">
        <f t="shared" si="37"/>
        <v>14</v>
      </c>
      <c r="P20" s="289">
        <f t="shared" si="38"/>
        <v>2</v>
      </c>
      <c r="Q20" s="290">
        <f t="shared" si="8"/>
        <v>5937983.9301218446</v>
      </c>
      <c r="R20" s="290">
        <f t="shared" si="39"/>
        <v>131458.2004436951</v>
      </c>
      <c r="S20" s="290">
        <f t="shared" si="9"/>
        <v>9896.6398835364089</v>
      </c>
      <c r="T20" s="291">
        <f t="shared" si="10"/>
        <v>121561.56056015869</v>
      </c>
      <c r="U20" s="290">
        <f t="shared" si="40"/>
        <v>5816422.3695616862</v>
      </c>
      <c r="V20" s="304">
        <f t="shared" si="41"/>
        <v>14</v>
      </c>
      <c r="W20" s="289">
        <f t="shared" si="42"/>
        <v>2</v>
      </c>
      <c r="X20" s="290">
        <f t="shared" si="11"/>
        <v>0</v>
      </c>
      <c r="Y20" s="290">
        <f t="shared" si="43"/>
        <v>0</v>
      </c>
      <c r="Z20" s="290">
        <f t="shared" si="12"/>
        <v>0</v>
      </c>
      <c r="AA20" s="291">
        <f t="shared" si="13"/>
        <v>0</v>
      </c>
      <c r="AB20" s="292">
        <f t="shared" si="44"/>
        <v>0</v>
      </c>
      <c r="AC20" s="307">
        <f t="shared" si="45"/>
        <v>14</v>
      </c>
      <c r="AD20" s="289">
        <f t="shared" si="46"/>
        <v>2</v>
      </c>
      <c r="AE20" s="290">
        <f t="shared" si="14"/>
        <v>5937983.9269093908</v>
      </c>
      <c r="AF20" s="290">
        <f t="shared" si="47"/>
        <v>131458.20037257622</v>
      </c>
      <c r="AG20" s="290">
        <f t="shared" si="15"/>
        <v>9896.6398781823191</v>
      </c>
      <c r="AH20" s="291">
        <f t="shared" si="16"/>
        <v>121561.5604943939</v>
      </c>
      <c r="AI20" s="290">
        <f t="shared" si="48"/>
        <v>5816422.3664149968</v>
      </c>
      <c r="AJ20" s="304">
        <f t="shared" si="49"/>
        <v>14</v>
      </c>
      <c r="AK20" s="289">
        <f t="shared" si="50"/>
        <v>2</v>
      </c>
      <c r="AL20" s="290">
        <f t="shared" si="17"/>
        <v>0</v>
      </c>
      <c r="AM20" s="290">
        <f t="shared" si="51"/>
        <v>0</v>
      </c>
      <c r="AN20" s="290">
        <f t="shared" si="18"/>
        <v>0</v>
      </c>
      <c r="AO20" s="291">
        <f t="shared" si="19"/>
        <v>0</v>
      </c>
      <c r="AP20" s="292">
        <f t="shared" si="52"/>
        <v>0</v>
      </c>
      <c r="AQ20" s="307">
        <f t="shared" si="53"/>
        <v>14</v>
      </c>
      <c r="AR20" s="289">
        <f t="shared" si="54"/>
        <v>2</v>
      </c>
      <c r="AS20" s="290">
        <f t="shared" si="20"/>
        <v>5937983.9285521479</v>
      </c>
      <c r="AT20" s="290">
        <f t="shared" si="55"/>
        <v>131458.20040894439</v>
      </c>
      <c r="AU20" s="290">
        <f t="shared" si="21"/>
        <v>9896.6398809202474</v>
      </c>
      <c r="AV20" s="291">
        <f t="shared" si="22"/>
        <v>121561.56052802414</v>
      </c>
      <c r="AW20" s="290">
        <f t="shared" si="56"/>
        <v>5816422.3680241238</v>
      </c>
      <c r="AX20" s="304">
        <f t="shared" si="57"/>
        <v>14</v>
      </c>
      <c r="AY20" s="289">
        <f t="shared" si="58"/>
        <v>2</v>
      </c>
      <c r="AZ20" s="290">
        <f t="shared" si="23"/>
        <v>0</v>
      </c>
      <c r="BA20" s="290">
        <f t="shared" si="59"/>
        <v>0</v>
      </c>
      <c r="BB20" s="290">
        <f t="shared" si="24"/>
        <v>0</v>
      </c>
      <c r="BC20" s="291">
        <f t="shared" si="25"/>
        <v>0</v>
      </c>
      <c r="BD20" s="292">
        <f t="shared" si="60"/>
        <v>0</v>
      </c>
      <c r="BE20" s="307">
        <f t="shared" si="61"/>
        <v>14</v>
      </c>
      <c r="BF20" s="289">
        <f t="shared" si="62"/>
        <v>2</v>
      </c>
      <c r="BG20" s="290">
        <f t="shared" si="26"/>
        <v>5937983.9297210276</v>
      </c>
      <c r="BH20" s="290">
        <f t="shared" si="63"/>
        <v>131458.20043482166</v>
      </c>
      <c r="BI20" s="290">
        <f t="shared" si="27"/>
        <v>9896.6398828683796</v>
      </c>
      <c r="BJ20" s="291">
        <f t="shared" si="28"/>
        <v>121561.56055195328</v>
      </c>
      <c r="BK20" s="290">
        <f t="shared" si="64"/>
        <v>5816422.3691690741</v>
      </c>
      <c r="BL20" s="304">
        <f t="shared" si="65"/>
        <v>14</v>
      </c>
      <c r="BM20" s="289">
        <f t="shared" si="66"/>
        <v>2</v>
      </c>
      <c r="BN20" s="290">
        <f t="shared" si="29"/>
        <v>0</v>
      </c>
      <c r="BO20" s="290">
        <f t="shared" si="67"/>
        <v>0</v>
      </c>
      <c r="BP20" s="290">
        <f t="shared" si="30"/>
        <v>0</v>
      </c>
      <c r="BQ20" s="291">
        <f t="shared" si="31"/>
        <v>0</v>
      </c>
      <c r="BR20" s="292">
        <f t="shared" si="68"/>
        <v>0</v>
      </c>
    </row>
    <row r="21" spans="1:70">
      <c r="A21" s="288">
        <v>15</v>
      </c>
      <c r="B21" s="289">
        <f t="shared" si="0"/>
        <v>2</v>
      </c>
      <c r="C21" s="290">
        <f t="shared" si="1"/>
        <v>5816422.3675908456</v>
      </c>
      <c r="D21" s="290">
        <f t="shared" si="69"/>
        <v>131458.2003991518</v>
      </c>
      <c r="E21" s="290">
        <f t="shared" si="2"/>
        <v>9694.0372793180759</v>
      </c>
      <c r="F21" s="291">
        <f t="shared" si="3"/>
        <v>121764.16311983373</v>
      </c>
      <c r="G21" s="290">
        <f t="shared" si="4"/>
        <v>5694658.2044710116</v>
      </c>
      <c r="H21" s="289">
        <f t="shared" si="33"/>
        <v>15</v>
      </c>
      <c r="I21" s="289">
        <f t="shared" si="34"/>
        <v>2</v>
      </c>
      <c r="J21" s="290">
        <f t="shared" si="5"/>
        <v>0</v>
      </c>
      <c r="K21" s="290">
        <f t="shared" si="35"/>
        <v>0</v>
      </c>
      <c r="L21" s="290">
        <f t="shared" si="6"/>
        <v>0</v>
      </c>
      <c r="M21" s="291">
        <f t="shared" si="7"/>
        <v>0</v>
      </c>
      <c r="N21" s="292">
        <f t="shared" si="36"/>
        <v>0</v>
      </c>
      <c r="O21" s="307">
        <f t="shared" si="37"/>
        <v>15</v>
      </c>
      <c r="P21" s="289">
        <f t="shared" si="38"/>
        <v>2</v>
      </c>
      <c r="Q21" s="290">
        <f t="shared" si="8"/>
        <v>5816422.3695616862</v>
      </c>
      <c r="R21" s="290">
        <f t="shared" si="39"/>
        <v>131458.2004436951</v>
      </c>
      <c r="S21" s="290">
        <f t="shared" si="9"/>
        <v>9694.0372826028106</v>
      </c>
      <c r="T21" s="291">
        <f t="shared" si="10"/>
        <v>121764.16316109229</v>
      </c>
      <c r="U21" s="290">
        <f t="shared" si="40"/>
        <v>5694658.2064005937</v>
      </c>
      <c r="V21" s="304">
        <f t="shared" si="41"/>
        <v>15</v>
      </c>
      <c r="W21" s="289">
        <f t="shared" si="42"/>
        <v>2</v>
      </c>
      <c r="X21" s="290">
        <f t="shared" si="11"/>
        <v>0</v>
      </c>
      <c r="Y21" s="290">
        <f t="shared" si="43"/>
        <v>0</v>
      </c>
      <c r="Z21" s="290">
        <f t="shared" si="12"/>
        <v>0</v>
      </c>
      <c r="AA21" s="291">
        <f t="shared" si="13"/>
        <v>0</v>
      </c>
      <c r="AB21" s="292">
        <f t="shared" si="44"/>
        <v>0</v>
      </c>
      <c r="AC21" s="307">
        <f t="shared" si="45"/>
        <v>15</v>
      </c>
      <c r="AD21" s="289">
        <f t="shared" si="46"/>
        <v>2</v>
      </c>
      <c r="AE21" s="290">
        <f t="shared" si="14"/>
        <v>5816422.3664149968</v>
      </c>
      <c r="AF21" s="290">
        <f t="shared" si="47"/>
        <v>131458.20037257622</v>
      </c>
      <c r="AG21" s="290">
        <f t="shared" si="15"/>
        <v>9694.0372773583294</v>
      </c>
      <c r="AH21" s="291">
        <f t="shared" si="16"/>
        <v>121764.1630952179</v>
      </c>
      <c r="AI21" s="290">
        <f t="shared" si="48"/>
        <v>5694658.2033197787</v>
      </c>
      <c r="AJ21" s="304">
        <f t="shared" si="49"/>
        <v>15</v>
      </c>
      <c r="AK21" s="289">
        <f t="shared" si="50"/>
        <v>2</v>
      </c>
      <c r="AL21" s="290">
        <f t="shared" si="17"/>
        <v>0</v>
      </c>
      <c r="AM21" s="290">
        <f t="shared" si="51"/>
        <v>0</v>
      </c>
      <c r="AN21" s="290">
        <f t="shared" si="18"/>
        <v>0</v>
      </c>
      <c r="AO21" s="291">
        <f t="shared" si="19"/>
        <v>0</v>
      </c>
      <c r="AP21" s="292">
        <f t="shared" si="52"/>
        <v>0</v>
      </c>
      <c r="AQ21" s="307">
        <f t="shared" si="53"/>
        <v>15</v>
      </c>
      <c r="AR21" s="289">
        <f t="shared" si="54"/>
        <v>2</v>
      </c>
      <c r="AS21" s="290">
        <f t="shared" si="20"/>
        <v>5816422.3680241238</v>
      </c>
      <c r="AT21" s="290">
        <f t="shared" si="55"/>
        <v>131458.20040894439</v>
      </c>
      <c r="AU21" s="290">
        <f t="shared" si="21"/>
        <v>9694.0372800402074</v>
      </c>
      <c r="AV21" s="291">
        <f t="shared" si="22"/>
        <v>121764.16312890418</v>
      </c>
      <c r="AW21" s="290">
        <f t="shared" si="56"/>
        <v>5694658.2048952198</v>
      </c>
      <c r="AX21" s="304">
        <f t="shared" si="57"/>
        <v>15</v>
      </c>
      <c r="AY21" s="289">
        <f t="shared" si="58"/>
        <v>2</v>
      </c>
      <c r="AZ21" s="290">
        <f t="shared" si="23"/>
        <v>0</v>
      </c>
      <c r="BA21" s="290">
        <f t="shared" si="59"/>
        <v>0</v>
      </c>
      <c r="BB21" s="290">
        <f t="shared" si="24"/>
        <v>0</v>
      </c>
      <c r="BC21" s="291">
        <f t="shared" si="25"/>
        <v>0</v>
      </c>
      <c r="BD21" s="292">
        <f t="shared" si="60"/>
        <v>0</v>
      </c>
      <c r="BE21" s="307">
        <f t="shared" si="61"/>
        <v>15</v>
      </c>
      <c r="BF21" s="289">
        <f t="shared" si="62"/>
        <v>2</v>
      </c>
      <c r="BG21" s="290">
        <f t="shared" si="26"/>
        <v>5816422.3691690741</v>
      </c>
      <c r="BH21" s="290">
        <f t="shared" si="63"/>
        <v>131458.20043482166</v>
      </c>
      <c r="BI21" s="290">
        <f t="shared" si="27"/>
        <v>9694.0372819484583</v>
      </c>
      <c r="BJ21" s="291">
        <f t="shared" si="28"/>
        <v>121764.1631528732</v>
      </c>
      <c r="BK21" s="290">
        <f t="shared" si="64"/>
        <v>5694658.2060162006</v>
      </c>
      <c r="BL21" s="304">
        <f t="shared" si="65"/>
        <v>15</v>
      </c>
      <c r="BM21" s="289">
        <f t="shared" si="66"/>
        <v>2</v>
      </c>
      <c r="BN21" s="290">
        <f t="shared" si="29"/>
        <v>0</v>
      </c>
      <c r="BO21" s="290">
        <f t="shared" si="67"/>
        <v>0</v>
      </c>
      <c r="BP21" s="290">
        <f t="shared" si="30"/>
        <v>0</v>
      </c>
      <c r="BQ21" s="291">
        <f t="shared" si="31"/>
        <v>0</v>
      </c>
      <c r="BR21" s="292">
        <f t="shared" si="68"/>
        <v>0</v>
      </c>
    </row>
    <row r="22" spans="1:70">
      <c r="A22" s="288">
        <v>16</v>
      </c>
      <c r="B22" s="289">
        <f t="shared" si="0"/>
        <v>2</v>
      </c>
      <c r="C22" s="290">
        <f t="shared" si="1"/>
        <v>5694658.2044710116</v>
      </c>
      <c r="D22" s="290">
        <f t="shared" si="69"/>
        <v>131458.2003991518</v>
      </c>
      <c r="E22" s="290">
        <f t="shared" si="2"/>
        <v>9491.0970074516863</v>
      </c>
      <c r="F22" s="291">
        <f t="shared" si="3"/>
        <v>121967.10339170012</v>
      </c>
      <c r="G22" s="290">
        <f t="shared" si="4"/>
        <v>5572691.1010793112</v>
      </c>
      <c r="H22" s="289">
        <f t="shared" si="33"/>
        <v>16</v>
      </c>
      <c r="I22" s="289">
        <f t="shared" si="34"/>
        <v>2</v>
      </c>
      <c r="J22" s="290">
        <f t="shared" si="5"/>
        <v>0</v>
      </c>
      <c r="K22" s="290">
        <f t="shared" si="35"/>
        <v>0</v>
      </c>
      <c r="L22" s="290">
        <f t="shared" si="6"/>
        <v>0</v>
      </c>
      <c r="M22" s="291">
        <f t="shared" si="7"/>
        <v>0</v>
      </c>
      <c r="N22" s="292">
        <f t="shared" si="36"/>
        <v>0</v>
      </c>
      <c r="O22" s="307">
        <f t="shared" si="37"/>
        <v>16</v>
      </c>
      <c r="P22" s="289">
        <f t="shared" si="38"/>
        <v>2</v>
      </c>
      <c r="Q22" s="290">
        <f t="shared" si="8"/>
        <v>5694658.2064005937</v>
      </c>
      <c r="R22" s="290">
        <f t="shared" si="39"/>
        <v>131458.2004436951</v>
      </c>
      <c r="S22" s="290">
        <f t="shared" si="9"/>
        <v>9491.0970106676577</v>
      </c>
      <c r="T22" s="291">
        <f t="shared" si="10"/>
        <v>121967.10343302744</v>
      </c>
      <c r="U22" s="290">
        <f t="shared" si="40"/>
        <v>5572691.1029675659</v>
      </c>
      <c r="V22" s="304">
        <f t="shared" si="41"/>
        <v>16</v>
      </c>
      <c r="W22" s="289">
        <f t="shared" si="42"/>
        <v>2</v>
      </c>
      <c r="X22" s="290">
        <f t="shared" si="11"/>
        <v>0</v>
      </c>
      <c r="Y22" s="290">
        <f t="shared" si="43"/>
        <v>0</v>
      </c>
      <c r="Z22" s="290">
        <f t="shared" si="12"/>
        <v>0</v>
      </c>
      <c r="AA22" s="291">
        <f t="shared" si="13"/>
        <v>0</v>
      </c>
      <c r="AB22" s="292">
        <f t="shared" si="44"/>
        <v>0</v>
      </c>
      <c r="AC22" s="307">
        <f t="shared" si="45"/>
        <v>16</v>
      </c>
      <c r="AD22" s="289">
        <f t="shared" si="46"/>
        <v>2</v>
      </c>
      <c r="AE22" s="290">
        <f t="shared" si="14"/>
        <v>5694658.2033197787</v>
      </c>
      <c r="AF22" s="290">
        <f t="shared" si="47"/>
        <v>131458.20037257622</v>
      </c>
      <c r="AG22" s="290">
        <f t="shared" si="15"/>
        <v>9491.0970055329653</v>
      </c>
      <c r="AH22" s="291">
        <f t="shared" si="16"/>
        <v>121967.10336704325</v>
      </c>
      <c r="AI22" s="290">
        <f t="shared" si="48"/>
        <v>5572691.099952735</v>
      </c>
      <c r="AJ22" s="304">
        <f t="shared" si="49"/>
        <v>16</v>
      </c>
      <c r="AK22" s="289">
        <f t="shared" si="50"/>
        <v>2</v>
      </c>
      <c r="AL22" s="290">
        <f t="shared" si="17"/>
        <v>0</v>
      </c>
      <c r="AM22" s="290">
        <f t="shared" si="51"/>
        <v>0</v>
      </c>
      <c r="AN22" s="290">
        <f t="shared" si="18"/>
        <v>0</v>
      </c>
      <c r="AO22" s="291">
        <f t="shared" si="19"/>
        <v>0</v>
      </c>
      <c r="AP22" s="292">
        <f t="shared" si="52"/>
        <v>0</v>
      </c>
      <c r="AQ22" s="307">
        <f t="shared" si="53"/>
        <v>16</v>
      </c>
      <c r="AR22" s="289">
        <f t="shared" si="54"/>
        <v>2</v>
      </c>
      <c r="AS22" s="290">
        <f t="shared" si="20"/>
        <v>5694658.2048952198</v>
      </c>
      <c r="AT22" s="290">
        <f t="shared" si="55"/>
        <v>131458.20040894439</v>
      </c>
      <c r="AU22" s="290">
        <f t="shared" si="21"/>
        <v>9491.0970081587002</v>
      </c>
      <c r="AV22" s="291">
        <f t="shared" si="22"/>
        <v>121967.10340078569</v>
      </c>
      <c r="AW22" s="290">
        <f t="shared" si="56"/>
        <v>5572691.1014944343</v>
      </c>
      <c r="AX22" s="304">
        <f t="shared" si="57"/>
        <v>16</v>
      </c>
      <c r="AY22" s="289">
        <f t="shared" si="58"/>
        <v>2</v>
      </c>
      <c r="AZ22" s="290">
        <f t="shared" si="23"/>
        <v>0</v>
      </c>
      <c r="BA22" s="290">
        <f t="shared" si="59"/>
        <v>0</v>
      </c>
      <c r="BB22" s="290">
        <f t="shared" si="24"/>
        <v>0</v>
      </c>
      <c r="BC22" s="291">
        <f t="shared" si="25"/>
        <v>0</v>
      </c>
      <c r="BD22" s="292">
        <f t="shared" si="60"/>
        <v>0</v>
      </c>
      <c r="BE22" s="307">
        <f t="shared" si="61"/>
        <v>16</v>
      </c>
      <c r="BF22" s="289">
        <f t="shared" si="62"/>
        <v>2</v>
      </c>
      <c r="BG22" s="290">
        <f t="shared" si="26"/>
        <v>5694658.2060162006</v>
      </c>
      <c r="BH22" s="290">
        <f t="shared" si="63"/>
        <v>131458.20043482166</v>
      </c>
      <c r="BI22" s="290">
        <f t="shared" si="27"/>
        <v>9491.0970100270024</v>
      </c>
      <c r="BJ22" s="291">
        <f t="shared" si="28"/>
        <v>121967.10342479465</v>
      </c>
      <c r="BK22" s="290">
        <f t="shared" si="64"/>
        <v>5572691.1025914056</v>
      </c>
      <c r="BL22" s="304">
        <f t="shared" si="65"/>
        <v>16</v>
      </c>
      <c r="BM22" s="289">
        <f t="shared" si="66"/>
        <v>2</v>
      </c>
      <c r="BN22" s="290">
        <f t="shared" si="29"/>
        <v>0</v>
      </c>
      <c r="BO22" s="290">
        <f t="shared" si="67"/>
        <v>0</v>
      </c>
      <c r="BP22" s="290">
        <f t="shared" si="30"/>
        <v>0</v>
      </c>
      <c r="BQ22" s="291">
        <f t="shared" si="31"/>
        <v>0</v>
      </c>
      <c r="BR22" s="292">
        <f t="shared" si="68"/>
        <v>0</v>
      </c>
    </row>
    <row r="23" spans="1:70">
      <c r="A23" s="288">
        <v>17</v>
      </c>
      <c r="B23" s="289">
        <f t="shared" si="0"/>
        <v>2</v>
      </c>
      <c r="C23" s="290">
        <f t="shared" si="1"/>
        <v>5572691.1010793112</v>
      </c>
      <c r="D23" s="290">
        <f t="shared" si="69"/>
        <v>131458.2003991518</v>
      </c>
      <c r="E23" s="290">
        <f t="shared" si="2"/>
        <v>9287.8185017988526</v>
      </c>
      <c r="F23" s="291">
        <f t="shared" si="3"/>
        <v>122170.38189735294</v>
      </c>
      <c r="G23" s="290">
        <f t="shared" si="4"/>
        <v>5450520.7191819586</v>
      </c>
      <c r="H23" s="289">
        <f t="shared" si="33"/>
        <v>17</v>
      </c>
      <c r="I23" s="289">
        <f t="shared" si="34"/>
        <v>2</v>
      </c>
      <c r="J23" s="290">
        <f t="shared" si="5"/>
        <v>0</v>
      </c>
      <c r="K23" s="290">
        <f t="shared" si="35"/>
        <v>0</v>
      </c>
      <c r="L23" s="290">
        <f t="shared" si="6"/>
        <v>0</v>
      </c>
      <c r="M23" s="291">
        <f t="shared" si="7"/>
        <v>0</v>
      </c>
      <c r="N23" s="292">
        <f t="shared" si="36"/>
        <v>0</v>
      </c>
      <c r="O23" s="307">
        <f t="shared" si="37"/>
        <v>17</v>
      </c>
      <c r="P23" s="289">
        <f t="shared" si="38"/>
        <v>2</v>
      </c>
      <c r="Q23" s="290">
        <f t="shared" si="8"/>
        <v>5572691.1029675659</v>
      </c>
      <c r="R23" s="290">
        <f t="shared" si="39"/>
        <v>131458.2004436951</v>
      </c>
      <c r="S23" s="290">
        <f t="shared" si="9"/>
        <v>9287.8185049459444</v>
      </c>
      <c r="T23" s="291">
        <f t="shared" si="10"/>
        <v>122170.38193874915</v>
      </c>
      <c r="U23" s="290">
        <f t="shared" si="40"/>
        <v>5450520.7210288169</v>
      </c>
      <c r="V23" s="304">
        <f t="shared" si="41"/>
        <v>17</v>
      </c>
      <c r="W23" s="289">
        <f t="shared" si="42"/>
        <v>2</v>
      </c>
      <c r="X23" s="290">
        <f t="shared" si="11"/>
        <v>0</v>
      </c>
      <c r="Y23" s="290">
        <f t="shared" si="43"/>
        <v>0</v>
      </c>
      <c r="Z23" s="290">
        <f t="shared" si="12"/>
        <v>0</v>
      </c>
      <c r="AA23" s="291">
        <f t="shared" si="13"/>
        <v>0</v>
      </c>
      <c r="AB23" s="292">
        <f t="shared" si="44"/>
        <v>0</v>
      </c>
      <c r="AC23" s="307">
        <f t="shared" si="45"/>
        <v>17</v>
      </c>
      <c r="AD23" s="289">
        <f t="shared" si="46"/>
        <v>2</v>
      </c>
      <c r="AE23" s="290">
        <f t="shared" si="14"/>
        <v>5572691.099952735</v>
      </c>
      <c r="AF23" s="290">
        <f t="shared" si="47"/>
        <v>131458.20037257622</v>
      </c>
      <c r="AG23" s="290">
        <f t="shared" si="15"/>
        <v>9287.8184999212262</v>
      </c>
      <c r="AH23" s="291">
        <f t="shared" si="16"/>
        <v>122170.38187265499</v>
      </c>
      <c r="AI23" s="290">
        <f t="shared" si="48"/>
        <v>5450520.7180800801</v>
      </c>
      <c r="AJ23" s="304">
        <f t="shared" si="49"/>
        <v>17</v>
      </c>
      <c r="AK23" s="289">
        <f t="shared" si="50"/>
        <v>2</v>
      </c>
      <c r="AL23" s="290">
        <f t="shared" si="17"/>
        <v>0</v>
      </c>
      <c r="AM23" s="290">
        <f t="shared" si="51"/>
        <v>0</v>
      </c>
      <c r="AN23" s="290">
        <f t="shared" si="18"/>
        <v>0</v>
      </c>
      <c r="AO23" s="291">
        <f t="shared" si="19"/>
        <v>0</v>
      </c>
      <c r="AP23" s="292">
        <f t="shared" si="52"/>
        <v>0</v>
      </c>
      <c r="AQ23" s="307">
        <f t="shared" si="53"/>
        <v>17</v>
      </c>
      <c r="AR23" s="289">
        <f t="shared" si="54"/>
        <v>2</v>
      </c>
      <c r="AS23" s="290">
        <f t="shared" si="20"/>
        <v>5572691.1014944343</v>
      </c>
      <c r="AT23" s="290">
        <f t="shared" si="55"/>
        <v>131458.20040894439</v>
      </c>
      <c r="AU23" s="290">
        <f t="shared" si="21"/>
        <v>9287.8185024907252</v>
      </c>
      <c r="AV23" s="291">
        <f t="shared" si="22"/>
        <v>122170.38190645367</v>
      </c>
      <c r="AW23" s="290">
        <f t="shared" si="56"/>
        <v>5450520.7195879808</v>
      </c>
      <c r="AX23" s="304">
        <f t="shared" si="57"/>
        <v>17</v>
      </c>
      <c r="AY23" s="289">
        <f t="shared" si="58"/>
        <v>2</v>
      </c>
      <c r="AZ23" s="290">
        <f t="shared" si="23"/>
        <v>0</v>
      </c>
      <c r="BA23" s="290">
        <f t="shared" si="59"/>
        <v>0</v>
      </c>
      <c r="BB23" s="290">
        <f t="shared" si="24"/>
        <v>0</v>
      </c>
      <c r="BC23" s="291">
        <f t="shared" si="25"/>
        <v>0</v>
      </c>
      <c r="BD23" s="292">
        <f t="shared" si="60"/>
        <v>0</v>
      </c>
      <c r="BE23" s="307">
        <f t="shared" si="61"/>
        <v>17</v>
      </c>
      <c r="BF23" s="289">
        <f t="shared" si="62"/>
        <v>2</v>
      </c>
      <c r="BG23" s="290">
        <f t="shared" si="26"/>
        <v>5572691.1025914056</v>
      </c>
      <c r="BH23" s="290">
        <f t="shared" si="63"/>
        <v>131458.20043482166</v>
      </c>
      <c r="BI23" s="290">
        <f t="shared" si="27"/>
        <v>9287.8185043190097</v>
      </c>
      <c r="BJ23" s="291">
        <f t="shared" si="28"/>
        <v>122170.38193050266</v>
      </c>
      <c r="BK23" s="290">
        <f t="shared" si="64"/>
        <v>5450520.7206609026</v>
      </c>
      <c r="BL23" s="304">
        <f t="shared" si="65"/>
        <v>17</v>
      </c>
      <c r="BM23" s="289">
        <f t="shared" si="66"/>
        <v>2</v>
      </c>
      <c r="BN23" s="290">
        <f t="shared" si="29"/>
        <v>0</v>
      </c>
      <c r="BO23" s="290">
        <f t="shared" si="67"/>
        <v>0</v>
      </c>
      <c r="BP23" s="290">
        <f t="shared" si="30"/>
        <v>0</v>
      </c>
      <c r="BQ23" s="291">
        <f t="shared" si="31"/>
        <v>0</v>
      </c>
      <c r="BR23" s="292">
        <f t="shared" si="68"/>
        <v>0</v>
      </c>
    </row>
    <row r="24" spans="1:70">
      <c r="A24" s="288">
        <v>18</v>
      </c>
      <c r="B24" s="289">
        <f t="shared" si="0"/>
        <v>2</v>
      </c>
      <c r="C24" s="290">
        <f t="shared" si="1"/>
        <v>5450520.7191819586</v>
      </c>
      <c r="D24" s="290">
        <f t="shared" si="69"/>
        <v>131458.2003991518</v>
      </c>
      <c r="E24" s="290">
        <f t="shared" si="2"/>
        <v>9084.2011986365978</v>
      </c>
      <c r="F24" s="291">
        <f t="shared" si="3"/>
        <v>122373.9992005152</v>
      </c>
      <c r="G24" s="290">
        <f t="shared" si="4"/>
        <v>5328146.7199814431</v>
      </c>
      <c r="H24" s="289">
        <f t="shared" si="33"/>
        <v>18</v>
      </c>
      <c r="I24" s="289">
        <f t="shared" si="34"/>
        <v>2</v>
      </c>
      <c r="J24" s="290">
        <f t="shared" si="5"/>
        <v>0</v>
      </c>
      <c r="K24" s="290">
        <f t="shared" si="35"/>
        <v>0</v>
      </c>
      <c r="L24" s="290">
        <f t="shared" si="6"/>
        <v>0</v>
      </c>
      <c r="M24" s="291">
        <f t="shared" si="7"/>
        <v>0</v>
      </c>
      <c r="N24" s="292">
        <f t="shared" si="36"/>
        <v>0</v>
      </c>
      <c r="O24" s="307">
        <f t="shared" si="37"/>
        <v>18</v>
      </c>
      <c r="P24" s="289">
        <f t="shared" si="38"/>
        <v>2</v>
      </c>
      <c r="Q24" s="290">
        <f t="shared" si="8"/>
        <v>5450520.7210288169</v>
      </c>
      <c r="R24" s="290">
        <f t="shared" si="39"/>
        <v>131458.2004436951</v>
      </c>
      <c r="S24" s="290">
        <f t="shared" si="9"/>
        <v>9084.2012017146953</v>
      </c>
      <c r="T24" s="291">
        <f t="shared" si="10"/>
        <v>122373.9992419804</v>
      </c>
      <c r="U24" s="290">
        <f t="shared" si="40"/>
        <v>5328146.7217868362</v>
      </c>
      <c r="V24" s="304">
        <f t="shared" si="41"/>
        <v>18</v>
      </c>
      <c r="W24" s="289">
        <f t="shared" si="42"/>
        <v>2</v>
      </c>
      <c r="X24" s="290">
        <f t="shared" si="11"/>
        <v>0</v>
      </c>
      <c r="Y24" s="290">
        <f t="shared" si="43"/>
        <v>0</v>
      </c>
      <c r="Z24" s="290">
        <f t="shared" si="12"/>
        <v>0</v>
      </c>
      <c r="AA24" s="291">
        <f t="shared" si="13"/>
        <v>0</v>
      </c>
      <c r="AB24" s="292">
        <f t="shared" si="44"/>
        <v>0</v>
      </c>
      <c r="AC24" s="307">
        <f t="shared" si="45"/>
        <v>18</v>
      </c>
      <c r="AD24" s="289">
        <f t="shared" si="46"/>
        <v>2</v>
      </c>
      <c r="AE24" s="290">
        <f t="shared" si="14"/>
        <v>5450520.7180800801</v>
      </c>
      <c r="AF24" s="290">
        <f t="shared" si="47"/>
        <v>131458.20037257622</v>
      </c>
      <c r="AG24" s="290">
        <f t="shared" si="15"/>
        <v>9084.2011968001334</v>
      </c>
      <c r="AH24" s="291">
        <f t="shared" si="16"/>
        <v>122373.99917577609</v>
      </c>
      <c r="AI24" s="290">
        <f t="shared" si="48"/>
        <v>5328146.7189043043</v>
      </c>
      <c r="AJ24" s="304">
        <f t="shared" si="49"/>
        <v>18</v>
      </c>
      <c r="AK24" s="289">
        <f t="shared" si="50"/>
        <v>2</v>
      </c>
      <c r="AL24" s="290">
        <f t="shared" si="17"/>
        <v>0</v>
      </c>
      <c r="AM24" s="290">
        <f t="shared" si="51"/>
        <v>0</v>
      </c>
      <c r="AN24" s="290">
        <f t="shared" si="18"/>
        <v>0</v>
      </c>
      <c r="AO24" s="291">
        <f t="shared" si="19"/>
        <v>0</v>
      </c>
      <c r="AP24" s="292">
        <f t="shared" si="52"/>
        <v>0</v>
      </c>
      <c r="AQ24" s="307">
        <f t="shared" si="53"/>
        <v>18</v>
      </c>
      <c r="AR24" s="289">
        <f t="shared" si="54"/>
        <v>2</v>
      </c>
      <c r="AS24" s="290">
        <f t="shared" si="20"/>
        <v>5450520.7195879808</v>
      </c>
      <c r="AT24" s="290">
        <f t="shared" si="55"/>
        <v>131458.20040894439</v>
      </c>
      <c r="AU24" s="290">
        <f t="shared" si="21"/>
        <v>9084.2011993133019</v>
      </c>
      <c r="AV24" s="291">
        <f t="shared" si="22"/>
        <v>122373.99920963109</v>
      </c>
      <c r="AW24" s="290">
        <f t="shared" si="56"/>
        <v>5328146.7203783495</v>
      </c>
      <c r="AX24" s="304">
        <f t="shared" si="57"/>
        <v>18</v>
      </c>
      <c r="AY24" s="289">
        <f t="shared" si="58"/>
        <v>2</v>
      </c>
      <c r="AZ24" s="290">
        <f t="shared" si="23"/>
        <v>0</v>
      </c>
      <c r="BA24" s="290">
        <f t="shared" si="59"/>
        <v>0</v>
      </c>
      <c r="BB24" s="290">
        <f t="shared" si="24"/>
        <v>0</v>
      </c>
      <c r="BC24" s="291">
        <f t="shared" si="25"/>
        <v>0</v>
      </c>
      <c r="BD24" s="292">
        <f t="shared" si="60"/>
        <v>0</v>
      </c>
      <c r="BE24" s="307">
        <f t="shared" si="61"/>
        <v>18</v>
      </c>
      <c r="BF24" s="289">
        <f t="shared" si="62"/>
        <v>2</v>
      </c>
      <c r="BG24" s="290">
        <f t="shared" si="26"/>
        <v>5450520.7206609026</v>
      </c>
      <c r="BH24" s="290">
        <f t="shared" si="63"/>
        <v>131458.20043482166</v>
      </c>
      <c r="BI24" s="290">
        <f t="shared" si="27"/>
        <v>9084.2012011015049</v>
      </c>
      <c r="BJ24" s="291">
        <f t="shared" si="28"/>
        <v>122373.99923372015</v>
      </c>
      <c r="BK24" s="290">
        <f t="shared" si="64"/>
        <v>5328146.7214271827</v>
      </c>
      <c r="BL24" s="304">
        <f t="shared" si="65"/>
        <v>18</v>
      </c>
      <c r="BM24" s="289">
        <f t="shared" si="66"/>
        <v>2</v>
      </c>
      <c r="BN24" s="290">
        <f t="shared" si="29"/>
        <v>0</v>
      </c>
      <c r="BO24" s="290">
        <f t="shared" si="67"/>
        <v>0</v>
      </c>
      <c r="BP24" s="290">
        <f t="shared" si="30"/>
        <v>0</v>
      </c>
      <c r="BQ24" s="291">
        <f t="shared" si="31"/>
        <v>0</v>
      </c>
      <c r="BR24" s="292">
        <f t="shared" si="68"/>
        <v>0</v>
      </c>
    </row>
    <row r="25" spans="1:70">
      <c r="A25" s="288">
        <v>19</v>
      </c>
      <c r="B25" s="289">
        <f t="shared" si="0"/>
        <v>2</v>
      </c>
      <c r="C25" s="290">
        <f t="shared" si="1"/>
        <v>5328146.7199814431</v>
      </c>
      <c r="D25" s="290">
        <f t="shared" si="69"/>
        <v>131458.2003991518</v>
      </c>
      <c r="E25" s="290">
        <f t="shared" si="2"/>
        <v>8880.2445333024061</v>
      </c>
      <c r="F25" s="291">
        <f t="shared" si="3"/>
        <v>122577.95586584939</v>
      </c>
      <c r="G25" s="290">
        <f t="shared" ref="G25:G88" si="70">C25-F25</f>
        <v>5205568.7641155934</v>
      </c>
      <c r="H25" s="289">
        <f t="shared" si="33"/>
        <v>19</v>
      </c>
      <c r="I25" s="289">
        <f t="shared" si="34"/>
        <v>2</v>
      </c>
      <c r="J25" s="290">
        <f t="shared" si="5"/>
        <v>0</v>
      </c>
      <c r="K25" s="290">
        <f t="shared" si="35"/>
        <v>0</v>
      </c>
      <c r="L25" s="290">
        <f t="shared" si="6"/>
        <v>0</v>
      </c>
      <c r="M25" s="291">
        <f t="shared" si="7"/>
        <v>0</v>
      </c>
      <c r="N25" s="292">
        <f t="shared" si="36"/>
        <v>0</v>
      </c>
      <c r="O25" s="307">
        <f t="shared" si="37"/>
        <v>19</v>
      </c>
      <c r="P25" s="289">
        <f t="shared" si="38"/>
        <v>2</v>
      </c>
      <c r="Q25" s="290">
        <f t="shared" si="8"/>
        <v>5328146.7217868362</v>
      </c>
      <c r="R25" s="290">
        <f t="shared" si="39"/>
        <v>131458.2004436951</v>
      </c>
      <c r="S25" s="290">
        <f t="shared" si="9"/>
        <v>8880.2445363113948</v>
      </c>
      <c r="T25" s="291">
        <f t="shared" si="10"/>
        <v>122577.9559073837</v>
      </c>
      <c r="U25" s="290">
        <f t="shared" si="40"/>
        <v>5205568.7658794522</v>
      </c>
      <c r="V25" s="304">
        <f t="shared" si="41"/>
        <v>19</v>
      </c>
      <c r="W25" s="289">
        <f t="shared" si="42"/>
        <v>2</v>
      </c>
      <c r="X25" s="290">
        <f t="shared" si="11"/>
        <v>0</v>
      </c>
      <c r="Y25" s="290">
        <f t="shared" si="43"/>
        <v>0</v>
      </c>
      <c r="Z25" s="290">
        <f t="shared" si="12"/>
        <v>0</v>
      </c>
      <c r="AA25" s="291">
        <f t="shared" si="13"/>
        <v>0</v>
      </c>
      <c r="AB25" s="292">
        <f t="shared" si="44"/>
        <v>0</v>
      </c>
      <c r="AC25" s="307">
        <f t="shared" si="45"/>
        <v>19</v>
      </c>
      <c r="AD25" s="289">
        <f t="shared" si="46"/>
        <v>2</v>
      </c>
      <c r="AE25" s="290">
        <f t="shared" si="14"/>
        <v>5328146.7189043043</v>
      </c>
      <c r="AF25" s="290">
        <f t="shared" si="47"/>
        <v>131458.20037257622</v>
      </c>
      <c r="AG25" s="290">
        <f t="shared" si="15"/>
        <v>8880.2445315071745</v>
      </c>
      <c r="AH25" s="291">
        <f t="shared" si="16"/>
        <v>122577.95584106905</v>
      </c>
      <c r="AI25" s="290">
        <f t="shared" si="48"/>
        <v>5205568.7630632352</v>
      </c>
      <c r="AJ25" s="304">
        <f t="shared" si="49"/>
        <v>19</v>
      </c>
      <c r="AK25" s="289">
        <f t="shared" si="50"/>
        <v>2</v>
      </c>
      <c r="AL25" s="290">
        <f t="shared" si="17"/>
        <v>0</v>
      </c>
      <c r="AM25" s="290">
        <f t="shared" si="51"/>
        <v>0</v>
      </c>
      <c r="AN25" s="290">
        <f t="shared" si="18"/>
        <v>0</v>
      </c>
      <c r="AO25" s="291">
        <f t="shared" si="19"/>
        <v>0</v>
      </c>
      <c r="AP25" s="292">
        <f t="shared" si="52"/>
        <v>0</v>
      </c>
      <c r="AQ25" s="307">
        <f t="shared" si="53"/>
        <v>19</v>
      </c>
      <c r="AR25" s="289">
        <f t="shared" si="54"/>
        <v>2</v>
      </c>
      <c r="AS25" s="290">
        <f t="shared" si="20"/>
        <v>5328146.7203783495</v>
      </c>
      <c r="AT25" s="290">
        <f t="shared" si="55"/>
        <v>131458.20040894439</v>
      </c>
      <c r="AU25" s="290">
        <f t="shared" si="21"/>
        <v>8880.2445339639162</v>
      </c>
      <c r="AV25" s="291">
        <f t="shared" si="22"/>
        <v>122577.95587498049</v>
      </c>
      <c r="AW25" s="290">
        <f t="shared" si="56"/>
        <v>5205568.7645033691</v>
      </c>
      <c r="AX25" s="304">
        <f t="shared" si="57"/>
        <v>19</v>
      </c>
      <c r="AY25" s="289">
        <f t="shared" si="58"/>
        <v>2</v>
      </c>
      <c r="AZ25" s="290">
        <f t="shared" si="23"/>
        <v>0</v>
      </c>
      <c r="BA25" s="290">
        <f t="shared" si="59"/>
        <v>0</v>
      </c>
      <c r="BB25" s="290">
        <f t="shared" si="24"/>
        <v>0</v>
      </c>
      <c r="BC25" s="291">
        <f t="shared" si="25"/>
        <v>0</v>
      </c>
      <c r="BD25" s="292">
        <f t="shared" si="60"/>
        <v>0</v>
      </c>
      <c r="BE25" s="307">
        <f t="shared" si="61"/>
        <v>19</v>
      </c>
      <c r="BF25" s="289">
        <f t="shared" si="62"/>
        <v>2</v>
      </c>
      <c r="BG25" s="290">
        <f t="shared" si="26"/>
        <v>5328146.7214271827</v>
      </c>
      <c r="BH25" s="290">
        <f t="shared" si="63"/>
        <v>131458.20043482166</v>
      </c>
      <c r="BI25" s="290">
        <f t="shared" si="27"/>
        <v>8880.2445357119723</v>
      </c>
      <c r="BJ25" s="291">
        <f t="shared" si="28"/>
        <v>122577.95589910969</v>
      </c>
      <c r="BK25" s="290">
        <f t="shared" si="64"/>
        <v>5205568.7655280726</v>
      </c>
      <c r="BL25" s="304">
        <f t="shared" si="65"/>
        <v>19</v>
      </c>
      <c r="BM25" s="289">
        <f t="shared" si="66"/>
        <v>2</v>
      </c>
      <c r="BN25" s="290">
        <f t="shared" si="29"/>
        <v>0</v>
      </c>
      <c r="BO25" s="290">
        <f t="shared" si="67"/>
        <v>0</v>
      </c>
      <c r="BP25" s="290">
        <f t="shared" si="30"/>
        <v>0</v>
      </c>
      <c r="BQ25" s="291">
        <f t="shared" si="31"/>
        <v>0</v>
      </c>
      <c r="BR25" s="292">
        <f t="shared" si="68"/>
        <v>0</v>
      </c>
    </row>
    <row r="26" spans="1:70">
      <c r="A26" s="288">
        <v>20</v>
      </c>
      <c r="B26" s="289">
        <f t="shared" si="0"/>
        <v>2</v>
      </c>
      <c r="C26" s="290">
        <f t="shared" si="1"/>
        <v>5205568.7641155934</v>
      </c>
      <c r="D26" s="290">
        <f t="shared" si="69"/>
        <v>131458.2003991518</v>
      </c>
      <c r="E26" s="290">
        <f t="shared" si="2"/>
        <v>8675.9479401926565</v>
      </c>
      <c r="F26" s="291">
        <f t="shared" si="3"/>
        <v>122782.25245895915</v>
      </c>
      <c r="G26" s="290">
        <f t="shared" si="70"/>
        <v>5082786.5116566345</v>
      </c>
      <c r="H26" s="289">
        <f t="shared" si="33"/>
        <v>20</v>
      </c>
      <c r="I26" s="289">
        <f t="shared" si="34"/>
        <v>2</v>
      </c>
      <c r="J26" s="290">
        <f t="shared" si="5"/>
        <v>0</v>
      </c>
      <c r="K26" s="290">
        <f t="shared" si="35"/>
        <v>0</v>
      </c>
      <c r="L26" s="290">
        <f t="shared" si="6"/>
        <v>0</v>
      </c>
      <c r="M26" s="291">
        <f t="shared" si="7"/>
        <v>0</v>
      </c>
      <c r="N26" s="292">
        <f t="shared" si="36"/>
        <v>0</v>
      </c>
      <c r="O26" s="307">
        <f t="shared" si="37"/>
        <v>20</v>
      </c>
      <c r="P26" s="289">
        <f t="shared" si="38"/>
        <v>2</v>
      </c>
      <c r="Q26" s="290">
        <f t="shared" si="8"/>
        <v>5205568.7658794522</v>
      </c>
      <c r="R26" s="290">
        <f t="shared" si="39"/>
        <v>131458.2004436951</v>
      </c>
      <c r="S26" s="290">
        <f t="shared" si="9"/>
        <v>8675.9479431324216</v>
      </c>
      <c r="T26" s="291">
        <f t="shared" si="10"/>
        <v>122782.25250056267</v>
      </c>
      <c r="U26" s="290">
        <f t="shared" si="40"/>
        <v>5082786.5133788893</v>
      </c>
      <c r="V26" s="304">
        <f t="shared" si="41"/>
        <v>20</v>
      </c>
      <c r="W26" s="289">
        <f t="shared" si="42"/>
        <v>2</v>
      </c>
      <c r="X26" s="290">
        <f t="shared" si="11"/>
        <v>0</v>
      </c>
      <c r="Y26" s="290">
        <f t="shared" si="43"/>
        <v>0</v>
      </c>
      <c r="Z26" s="290">
        <f t="shared" si="12"/>
        <v>0</v>
      </c>
      <c r="AA26" s="291">
        <f t="shared" si="13"/>
        <v>0</v>
      </c>
      <c r="AB26" s="292">
        <f t="shared" si="44"/>
        <v>0</v>
      </c>
      <c r="AC26" s="307">
        <f t="shared" si="45"/>
        <v>20</v>
      </c>
      <c r="AD26" s="289">
        <f t="shared" si="46"/>
        <v>2</v>
      </c>
      <c r="AE26" s="290">
        <f t="shared" si="14"/>
        <v>5205568.7630632352</v>
      </c>
      <c r="AF26" s="290">
        <f t="shared" si="47"/>
        <v>131458.20037257622</v>
      </c>
      <c r="AG26" s="290">
        <f t="shared" si="15"/>
        <v>8675.947938438725</v>
      </c>
      <c r="AH26" s="291">
        <f t="shared" si="16"/>
        <v>122782.2524341375</v>
      </c>
      <c r="AI26" s="290">
        <f t="shared" si="48"/>
        <v>5082786.5106290979</v>
      </c>
      <c r="AJ26" s="304">
        <f t="shared" si="49"/>
        <v>20</v>
      </c>
      <c r="AK26" s="289">
        <f t="shared" si="50"/>
        <v>2</v>
      </c>
      <c r="AL26" s="290">
        <f t="shared" si="17"/>
        <v>0</v>
      </c>
      <c r="AM26" s="290">
        <f t="shared" si="51"/>
        <v>0</v>
      </c>
      <c r="AN26" s="290">
        <f t="shared" si="18"/>
        <v>0</v>
      </c>
      <c r="AO26" s="291">
        <f t="shared" si="19"/>
        <v>0</v>
      </c>
      <c r="AP26" s="292">
        <f t="shared" si="52"/>
        <v>0</v>
      </c>
      <c r="AQ26" s="307">
        <f t="shared" si="53"/>
        <v>20</v>
      </c>
      <c r="AR26" s="289">
        <f t="shared" si="54"/>
        <v>2</v>
      </c>
      <c r="AS26" s="290">
        <f t="shared" si="20"/>
        <v>5205568.7645033691</v>
      </c>
      <c r="AT26" s="290">
        <f t="shared" si="55"/>
        <v>131458.20040894439</v>
      </c>
      <c r="AU26" s="290">
        <f t="shared" si="21"/>
        <v>8675.9479408389489</v>
      </c>
      <c r="AV26" s="291">
        <f t="shared" si="22"/>
        <v>122782.25246810545</v>
      </c>
      <c r="AW26" s="290">
        <f t="shared" si="56"/>
        <v>5082786.5120352637</v>
      </c>
      <c r="AX26" s="304">
        <f t="shared" si="57"/>
        <v>20</v>
      </c>
      <c r="AY26" s="289">
        <f t="shared" si="58"/>
        <v>2</v>
      </c>
      <c r="AZ26" s="290">
        <f t="shared" si="23"/>
        <v>0</v>
      </c>
      <c r="BA26" s="290">
        <f t="shared" si="59"/>
        <v>0</v>
      </c>
      <c r="BB26" s="290">
        <f t="shared" si="24"/>
        <v>0</v>
      </c>
      <c r="BC26" s="291">
        <f t="shared" si="25"/>
        <v>0</v>
      </c>
      <c r="BD26" s="292">
        <f t="shared" si="60"/>
        <v>0</v>
      </c>
      <c r="BE26" s="307">
        <f t="shared" si="61"/>
        <v>20</v>
      </c>
      <c r="BF26" s="289">
        <f t="shared" si="62"/>
        <v>2</v>
      </c>
      <c r="BG26" s="290">
        <f t="shared" si="26"/>
        <v>5205568.7655280726</v>
      </c>
      <c r="BH26" s="290">
        <f t="shared" si="63"/>
        <v>131458.20043482166</v>
      </c>
      <c r="BI26" s="290">
        <f t="shared" si="27"/>
        <v>8675.9479425467889</v>
      </c>
      <c r="BJ26" s="291">
        <f t="shared" si="28"/>
        <v>122782.25249227487</v>
      </c>
      <c r="BK26" s="290">
        <f t="shared" si="64"/>
        <v>5082786.5130357975</v>
      </c>
      <c r="BL26" s="304">
        <f t="shared" si="65"/>
        <v>20</v>
      </c>
      <c r="BM26" s="289">
        <f t="shared" si="66"/>
        <v>2</v>
      </c>
      <c r="BN26" s="290">
        <f t="shared" si="29"/>
        <v>0</v>
      </c>
      <c r="BO26" s="290">
        <f t="shared" si="67"/>
        <v>0</v>
      </c>
      <c r="BP26" s="290">
        <f t="shared" si="30"/>
        <v>0</v>
      </c>
      <c r="BQ26" s="291">
        <f t="shared" si="31"/>
        <v>0</v>
      </c>
      <c r="BR26" s="292">
        <f t="shared" si="68"/>
        <v>0</v>
      </c>
    </row>
    <row r="27" spans="1:70">
      <c r="A27" s="288">
        <v>21</v>
      </c>
      <c r="B27" s="289">
        <f t="shared" si="0"/>
        <v>2</v>
      </c>
      <c r="C27" s="290">
        <f t="shared" si="1"/>
        <v>5082786.5116566345</v>
      </c>
      <c r="D27" s="290">
        <f t="shared" si="69"/>
        <v>131458.2003991518</v>
      </c>
      <c r="E27" s="290">
        <f t="shared" si="2"/>
        <v>8471.3108527610584</v>
      </c>
      <c r="F27" s="291">
        <f t="shared" si="3"/>
        <v>122986.88954639074</v>
      </c>
      <c r="G27" s="290">
        <f t="shared" si="70"/>
        <v>4959799.6221102439</v>
      </c>
      <c r="H27" s="289">
        <f t="shared" si="33"/>
        <v>21</v>
      </c>
      <c r="I27" s="289">
        <f t="shared" si="34"/>
        <v>2</v>
      </c>
      <c r="J27" s="290">
        <f t="shared" si="5"/>
        <v>0</v>
      </c>
      <c r="K27" s="290">
        <f t="shared" si="35"/>
        <v>0</v>
      </c>
      <c r="L27" s="290">
        <f t="shared" si="6"/>
        <v>0</v>
      </c>
      <c r="M27" s="291">
        <f t="shared" si="7"/>
        <v>0</v>
      </c>
      <c r="N27" s="292">
        <f t="shared" si="36"/>
        <v>0</v>
      </c>
      <c r="O27" s="307">
        <f t="shared" si="37"/>
        <v>21</v>
      </c>
      <c r="P27" s="289">
        <f t="shared" si="38"/>
        <v>2</v>
      </c>
      <c r="Q27" s="290">
        <f t="shared" si="8"/>
        <v>5082786.5133788893</v>
      </c>
      <c r="R27" s="290">
        <f t="shared" si="39"/>
        <v>131458.2004436951</v>
      </c>
      <c r="S27" s="290">
        <f t="shared" si="9"/>
        <v>8471.3108556314819</v>
      </c>
      <c r="T27" s="291">
        <f t="shared" si="10"/>
        <v>122986.88958806361</v>
      </c>
      <c r="U27" s="290">
        <f t="shared" si="40"/>
        <v>4959799.6237908257</v>
      </c>
      <c r="V27" s="304">
        <f t="shared" si="41"/>
        <v>21</v>
      </c>
      <c r="W27" s="289">
        <f t="shared" si="42"/>
        <v>2</v>
      </c>
      <c r="X27" s="290">
        <f t="shared" si="11"/>
        <v>0</v>
      </c>
      <c r="Y27" s="290">
        <f t="shared" si="43"/>
        <v>0</v>
      </c>
      <c r="Z27" s="290">
        <f t="shared" si="12"/>
        <v>0</v>
      </c>
      <c r="AA27" s="291">
        <f t="shared" si="13"/>
        <v>0</v>
      </c>
      <c r="AB27" s="292">
        <f t="shared" si="44"/>
        <v>0</v>
      </c>
      <c r="AC27" s="307">
        <f t="shared" si="45"/>
        <v>21</v>
      </c>
      <c r="AD27" s="289">
        <f t="shared" si="46"/>
        <v>2</v>
      </c>
      <c r="AE27" s="290">
        <f t="shared" si="14"/>
        <v>5082786.5106290979</v>
      </c>
      <c r="AF27" s="290">
        <f t="shared" si="47"/>
        <v>131458.20037257622</v>
      </c>
      <c r="AG27" s="290">
        <f t="shared" si="15"/>
        <v>8471.3108510484963</v>
      </c>
      <c r="AH27" s="291">
        <f t="shared" si="16"/>
        <v>122986.88952152772</v>
      </c>
      <c r="AI27" s="290">
        <f t="shared" si="48"/>
        <v>4959799.6211075699</v>
      </c>
      <c r="AJ27" s="304">
        <f t="shared" si="49"/>
        <v>21</v>
      </c>
      <c r="AK27" s="289">
        <f t="shared" si="50"/>
        <v>2</v>
      </c>
      <c r="AL27" s="290">
        <f t="shared" si="17"/>
        <v>0</v>
      </c>
      <c r="AM27" s="290">
        <f t="shared" si="51"/>
        <v>0</v>
      </c>
      <c r="AN27" s="290">
        <f t="shared" si="18"/>
        <v>0</v>
      </c>
      <c r="AO27" s="291">
        <f t="shared" si="19"/>
        <v>0</v>
      </c>
      <c r="AP27" s="292">
        <f t="shared" si="52"/>
        <v>0</v>
      </c>
      <c r="AQ27" s="307">
        <f t="shared" si="53"/>
        <v>21</v>
      </c>
      <c r="AR27" s="289">
        <f t="shared" si="54"/>
        <v>2</v>
      </c>
      <c r="AS27" s="290">
        <f t="shared" si="20"/>
        <v>5082786.5120352637</v>
      </c>
      <c r="AT27" s="290">
        <f t="shared" si="55"/>
        <v>131458.20040894439</v>
      </c>
      <c r="AU27" s="290">
        <f t="shared" si="21"/>
        <v>8471.3108533921059</v>
      </c>
      <c r="AV27" s="291">
        <f t="shared" si="22"/>
        <v>122986.88955555229</v>
      </c>
      <c r="AW27" s="290">
        <f t="shared" si="56"/>
        <v>4959799.6224797117</v>
      </c>
      <c r="AX27" s="304">
        <f t="shared" si="57"/>
        <v>21</v>
      </c>
      <c r="AY27" s="289">
        <f t="shared" si="58"/>
        <v>2</v>
      </c>
      <c r="AZ27" s="290">
        <f t="shared" si="23"/>
        <v>0</v>
      </c>
      <c r="BA27" s="290">
        <f t="shared" si="59"/>
        <v>0</v>
      </c>
      <c r="BB27" s="290">
        <f t="shared" si="24"/>
        <v>0</v>
      </c>
      <c r="BC27" s="291">
        <f t="shared" si="25"/>
        <v>0</v>
      </c>
      <c r="BD27" s="292">
        <f t="shared" si="60"/>
        <v>0</v>
      </c>
      <c r="BE27" s="307">
        <f t="shared" si="61"/>
        <v>21</v>
      </c>
      <c r="BF27" s="289">
        <f t="shared" si="62"/>
        <v>2</v>
      </c>
      <c r="BG27" s="290">
        <f t="shared" si="26"/>
        <v>5082786.5130357975</v>
      </c>
      <c r="BH27" s="290">
        <f t="shared" si="63"/>
        <v>131458.20043482166</v>
      </c>
      <c r="BI27" s="290">
        <f t="shared" si="27"/>
        <v>8471.3108550596626</v>
      </c>
      <c r="BJ27" s="291">
        <f t="shared" si="28"/>
        <v>122986.88957976199</v>
      </c>
      <c r="BK27" s="290">
        <f t="shared" si="64"/>
        <v>4959799.6234560357</v>
      </c>
      <c r="BL27" s="304">
        <f t="shared" si="65"/>
        <v>21</v>
      </c>
      <c r="BM27" s="289">
        <f t="shared" si="66"/>
        <v>2</v>
      </c>
      <c r="BN27" s="290">
        <f t="shared" si="29"/>
        <v>0</v>
      </c>
      <c r="BO27" s="290">
        <f t="shared" si="67"/>
        <v>0</v>
      </c>
      <c r="BP27" s="290">
        <f t="shared" si="30"/>
        <v>0</v>
      </c>
      <c r="BQ27" s="291">
        <f t="shared" si="31"/>
        <v>0</v>
      </c>
      <c r="BR27" s="292">
        <f t="shared" si="68"/>
        <v>0</v>
      </c>
    </row>
    <row r="28" spans="1:70">
      <c r="A28" s="288">
        <v>22</v>
      </c>
      <c r="B28" s="289">
        <f t="shared" si="0"/>
        <v>2</v>
      </c>
      <c r="C28" s="290">
        <f t="shared" si="1"/>
        <v>4959799.6221102439</v>
      </c>
      <c r="D28" s="290">
        <f t="shared" si="69"/>
        <v>131458.2003991518</v>
      </c>
      <c r="E28" s="290">
        <f t="shared" si="2"/>
        <v>8266.3327035170732</v>
      </c>
      <c r="F28" s="291">
        <f t="shared" si="3"/>
        <v>123191.86769563472</v>
      </c>
      <c r="G28" s="290">
        <f t="shared" si="70"/>
        <v>4836607.7544146087</v>
      </c>
      <c r="H28" s="289">
        <f t="shared" si="33"/>
        <v>22</v>
      </c>
      <c r="I28" s="289">
        <f t="shared" si="34"/>
        <v>2</v>
      </c>
      <c r="J28" s="290">
        <f t="shared" si="5"/>
        <v>0</v>
      </c>
      <c r="K28" s="290">
        <f t="shared" si="35"/>
        <v>0</v>
      </c>
      <c r="L28" s="290">
        <f t="shared" si="6"/>
        <v>0</v>
      </c>
      <c r="M28" s="291">
        <f t="shared" si="7"/>
        <v>0</v>
      </c>
      <c r="N28" s="292">
        <f t="shared" si="36"/>
        <v>0</v>
      </c>
      <c r="O28" s="307">
        <f t="shared" si="37"/>
        <v>22</v>
      </c>
      <c r="P28" s="289">
        <f t="shared" si="38"/>
        <v>2</v>
      </c>
      <c r="Q28" s="290">
        <f t="shared" si="8"/>
        <v>4959799.6237908257</v>
      </c>
      <c r="R28" s="290">
        <f t="shared" si="39"/>
        <v>131458.2004436951</v>
      </c>
      <c r="S28" s="290">
        <f t="shared" si="9"/>
        <v>8266.3327063180441</v>
      </c>
      <c r="T28" s="291">
        <f t="shared" si="10"/>
        <v>123191.86773737705</v>
      </c>
      <c r="U28" s="290">
        <f t="shared" si="40"/>
        <v>4836607.7560534487</v>
      </c>
      <c r="V28" s="304">
        <f t="shared" si="41"/>
        <v>22</v>
      </c>
      <c r="W28" s="289">
        <f t="shared" si="42"/>
        <v>2</v>
      </c>
      <c r="X28" s="290">
        <f t="shared" si="11"/>
        <v>0</v>
      </c>
      <c r="Y28" s="290">
        <f t="shared" si="43"/>
        <v>0</v>
      </c>
      <c r="Z28" s="290">
        <f t="shared" si="12"/>
        <v>0</v>
      </c>
      <c r="AA28" s="291">
        <f t="shared" si="13"/>
        <v>0</v>
      </c>
      <c r="AB28" s="292">
        <f t="shared" si="44"/>
        <v>0</v>
      </c>
      <c r="AC28" s="307">
        <f t="shared" si="45"/>
        <v>22</v>
      </c>
      <c r="AD28" s="289">
        <f t="shared" si="46"/>
        <v>2</v>
      </c>
      <c r="AE28" s="290">
        <f t="shared" si="14"/>
        <v>4959799.6211075699</v>
      </c>
      <c r="AF28" s="290">
        <f t="shared" si="47"/>
        <v>131458.20037257622</v>
      </c>
      <c r="AG28" s="290">
        <f t="shared" si="15"/>
        <v>8266.3327018459495</v>
      </c>
      <c r="AH28" s="291">
        <f t="shared" si="16"/>
        <v>123191.86767073027</v>
      </c>
      <c r="AI28" s="290">
        <f t="shared" si="48"/>
        <v>4836607.7534368392</v>
      </c>
      <c r="AJ28" s="304">
        <f t="shared" si="49"/>
        <v>22</v>
      </c>
      <c r="AK28" s="289">
        <f t="shared" si="50"/>
        <v>2</v>
      </c>
      <c r="AL28" s="290">
        <f t="shared" si="17"/>
        <v>0</v>
      </c>
      <c r="AM28" s="290">
        <f t="shared" si="51"/>
        <v>0</v>
      </c>
      <c r="AN28" s="290">
        <f t="shared" si="18"/>
        <v>0</v>
      </c>
      <c r="AO28" s="291">
        <f t="shared" si="19"/>
        <v>0</v>
      </c>
      <c r="AP28" s="292">
        <f t="shared" si="52"/>
        <v>0</v>
      </c>
      <c r="AQ28" s="307">
        <f t="shared" si="53"/>
        <v>22</v>
      </c>
      <c r="AR28" s="289">
        <f t="shared" si="54"/>
        <v>2</v>
      </c>
      <c r="AS28" s="290">
        <f t="shared" si="20"/>
        <v>4959799.6224797117</v>
      </c>
      <c r="AT28" s="290">
        <f t="shared" si="55"/>
        <v>131458.20040894439</v>
      </c>
      <c r="AU28" s="290">
        <f t="shared" si="21"/>
        <v>8266.3327041328539</v>
      </c>
      <c r="AV28" s="291">
        <f t="shared" si="22"/>
        <v>123191.86770481154</v>
      </c>
      <c r="AW28" s="290">
        <f t="shared" si="56"/>
        <v>4836607.7547749002</v>
      </c>
      <c r="AX28" s="304">
        <f t="shared" si="57"/>
        <v>22</v>
      </c>
      <c r="AY28" s="289">
        <f t="shared" si="58"/>
        <v>2</v>
      </c>
      <c r="AZ28" s="290">
        <f t="shared" si="23"/>
        <v>0</v>
      </c>
      <c r="BA28" s="290">
        <f t="shared" si="59"/>
        <v>0</v>
      </c>
      <c r="BB28" s="290">
        <f t="shared" si="24"/>
        <v>0</v>
      </c>
      <c r="BC28" s="291">
        <f t="shared" si="25"/>
        <v>0</v>
      </c>
      <c r="BD28" s="292">
        <f t="shared" si="60"/>
        <v>0</v>
      </c>
      <c r="BE28" s="307">
        <f t="shared" si="61"/>
        <v>22</v>
      </c>
      <c r="BF28" s="289">
        <f t="shared" si="62"/>
        <v>2</v>
      </c>
      <c r="BG28" s="290">
        <f t="shared" si="26"/>
        <v>4959799.6234560357</v>
      </c>
      <c r="BH28" s="290">
        <f t="shared" si="63"/>
        <v>131458.20043482166</v>
      </c>
      <c r="BI28" s="290">
        <f t="shared" si="27"/>
        <v>8266.33270576006</v>
      </c>
      <c r="BJ28" s="291">
        <f t="shared" si="28"/>
        <v>123191.8677290616</v>
      </c>
      <c r="BK28" s="290">
        <f t="shared" si="64"/>
        <v>4836607.7557269745</v>
      </c>
      <c r="BL28" s="304">
        <f t="shared" si="65"/>
        <v>22</v>
      </c>
      <c r="BM28" s="289">
        <f t="shared" si="66"/>
        <v>2</v>
      </c>
      <c r="BN28" s="290">
        <f t="shared" si="29"/>
        <v>0</v>
      </c>
      <c r="BO28" s="290">
        <f t="shared" si="67"/>
        <v>0</v>
      </c>
      <c r="BP28" s="290">
        <f t="shared" si="30"/>
        <v>0</v>
      </c>
      <c r="BQ28" s="291">
        <f t="shared" si="31"/>
        <v>0</v>
      </c>
      <c r="BR28" s="292">
        <f t="shared" si="68"/>
        <v>0</v>
      </c>
    </row>
    <row r="29" spans="1:70">
      <c r="A29" s="288">
        <v>23</v>
      </c>
      <c r="B29" s="289">
        <f t="shared" si="0"/>
        <v>2</v>
      </c>
      <c r="C29" s="290">
        <f t="shared" si="1"/>
        <v>4836607.7544146087</v>
      </c>
      <c r="D29" s="290">
        <f t="shared" si="69"/>
        <v>131458.2003991518</v>
      </c>
      <c r="E29" s="290">
        <f t="shared" si="2"/>
        <v>8061.0129240243486</v>
      </c>
      <c r="F29" s="291">
        <f t="shared" si="3"/>
        <v>123397.18747512744</v>
      </c>
      <c r="G29" s="290">
        <f t="shared" si="70"/>
        <v>4713210.5669394815</v>
      </c>
      <c r="H29" s="289">
        <f t="shared" si="33"/>
        <v>23</v>
      </c>
      <c r="I29" s="289">
        <f t="shared" si="34"/>
        <v>2</v>
      </c>
      <c r="J29" s="290">
        <f t="shared" si="5"/>
        <v>0</v>
      </c>
      <c r="K29" s="290">
        <f t="shared" si="35"/>
        <v>0</v>
      </c>
      <c r="L29" s="290">
        <f t="shared" si="6"/>
        <v>0</v>
      </c>
      <c r="M29" s="291">
        <f t="shared" si="7"/>
        <v>0</v>
      </c>
      <c r="N29" s="292">
        <f t="shared" si="36"/>
        <v>0</v>
      </c>
      <c r="O29" s="307">
        <f t="shared" si="37"/>
        <v>23</v>
      </c>
      <c r="P29" s="289">
        <f t="shared" si="38"/>
        <v>2</v>
      </c>
      <c r="Q29" s="290">
        <f t="shared" si="8"/>
        <v>4836607.7560534487</v>
      </c>
      <c r="R29" s="290">
        <f t="shared" si="39"/>
        <v>131458.2004436951</v>
      </c>
      <c r="S29" s="290">
        <f t="shared" si="9"/>
        <v>8061.0129267557486</v>
      </c>
      <c r="T29" s="291">
        <f t="shared" si="10"/>
        <v>123397.18751693935</v>
      </c>
      <c r="U29" s="290">
        <f t="shared" si="40"/>
        <v>4713210.5685365098</v>
      </c>
      <c r="V29" s="304">
        <f t="shared" si="41"/>
        <v>23</v>
      </c>
      <c r="W29" s="289">
        <f t="shared" si="42"/>
        <v>2</v>
      </c>
      <c r="X29" s="290">
        <f t="shared" si="11"/>
        <v>0</v>
      </c>
      <c r="Y29" s="290">
        <f t="shared" si="43"/>
        <v>0</v>
      </c>
      <c r="Z29" s="290">
        <f t="shared" si="12"/>
        <v>0</v>
      </c>
      <c r="AA29" s="291">
        <f t="shared" si="13"/>
        <v>0</v>
      </c>
      <c r="AB29" s="292">
        <f t="shared" si="44"/>
        <v>0</v>
      </c>
      <c r="AC29" s="307">
        <f t="shared" si="45"/>
        <v>23</v>
      </c>
      <c r="AD29" s="289">
        <f t="shared" si="46"/>
        <v>2</v>
      </c>
      <c r="AE29" s="290">
        <f t="shared" si="14"/>
        <v>4836607.7534368392</v>
      </c>
      <c r="AF29" s="290">
        <f t="shared" si="47"/>
        <v>131458.20037257622</v>
      </c>
      <c r="AG29" s="290">
        <f t="shared" si="15"/>
        <v>8061.0129223947324</v>
      </c>
      <c r="AH29" s="291">
        <f t="shared" si="16"/>
        <v>123397.18745018149</v>
      </c>
      <c r="AI29" s="290">
        <f t="shared" si="48"/>
        <v>4713210.5659866575</v>
      </c>
      <c r="AJ29" s="304">
        <f t="shared" si="49"/>
        <v>23</v>
      </c>
      <c r="AK29" s="289">
        <f t="shared" si="50"/>
        <v>2</v>
      </c>
      <c r="AL29" s="290">
        <f t="shared" si="17"/>
        <v>0</v>
      </c>
      <c r="AM29" s="290">
        <f t="shared" si="51"/>
        <v>0</v>
      </c>
      <c r="AN29" s="290">
        <f t="shared" si="18"/>
        <v>0</v>
      </c>
      <c r="AO29" s="291">
        <f t="shared" si="19"/>
        <v>0</v>
      </c>
      <c r="AP29" s="292">
        <f t="shared" si="52"/>
        <v>0</v>
      </c>
      <c r="AQ29" s="307">
        <f t="shared" si="53"/>
        <v>23</v>
      </c>
      <c r="AR29" s="289">
        <f t="shared" si="54"/>
        <v>2</v>
      </c>
      <c r="AS29" s="290">
        <f t="shared" si="20"/>
        <v>4836607.7547749002</v>
      </c>
      <c r="AT29" s="290">
        <f t="shared" si="55"/>
        <v>131458.20040894439</v>
      </c>
      <c r="AU29" s="290">
        <f t="shared" si="21"/>
        <v>8061.0129246248343</v>
      </c>
      <c r="AV29" s="291">
        <f t="shared" si="22"/>
        <v>123397.18748431955</v>
      </c>
      <c r="AW29" s="290">
        <f t="shared" si="56"/>
        <v>4713210.5672905808</v>
      </c>
      <c r="AX29" s="304">
        <f t="shared" si="57"/>
        <v>23</v>
      </c>
      <c r="AY29" s="289">
        <f t="shared" si="58"/>
        <v>2</v>
      </c>
      <c r="AZ29" s="290">
        <f t="shared" si="23"/>
        <v>0</v>
      </c>
      <c r="BA29" s="290">
        <f t="shared" si="59"/>
        <v>0</v>
      </c>
      <c r="BB29" s="290">
        <f t="shared" si="24"/>
        <v>0</v>
      </c>
      <c r="BC29" s="291">
        <f t="shared" si="25"/>
        <v>0</v>
      </c>
      <c r="BD29" s="292">
        <f t="shared" si="60"/>
        <v>0</v>
      </c>
      <c r="BE29" s="307">
        <f t="shared" si="61"/>
        <v>23</v>
      </c>
      <c r="BF29" s="289">
        <f t="shared" si="62"/>
        <v>2</v>
      </c>
      <c r="BG29" s="290">
        <f t="shared" si="26"/>
        <v>4836607.7557269745</v>
      </c>
      <c r="BH29" s="290">
        <f t="shared" si="63"/>
        <v>131458.20043482166</v>
      </c>
      <c r="BI29" s="290">
        <f t="shared" si="27"/>
        <v>8061.0129262116243</v>
      </c>
      <c r="BJ29" s="291">
        <f t="shared" si="28"/>
        <v>123397.18750861003</v>
      </c>
      <c r="BK29" s="290">
        <f t="shared" si="64"/>
        <v>4713210.5682183644</v>
      </c>
      <c r="BL29" s="304">
        <f t="shared" si="65"/>
        <v>23</v>
      </c>
      <c r="BM29" s="289">
        <f t="shared" si="66"/>
        <v>2</v>
      </c>
      <c r="BN29" s="290">
        <f t="shared" si="29"/>
        <v>0</v>
      </c>
      <c r="BO29" s="290">
        <f t="shared" si="67"/>
        <v>0</v>
      </c>
      <c r="BP29" s="290">
        <f t="shared" si="30"/>
        <v>0</v>
      </c>
      <c r="BQ29" s="291">
        <f t="shared" si="31"/>
        <v>0</v>
      </c>
      <c r="BR29" s="292">
        <f t="shared" si="68"/>
        <v>0</v>
      </c>
    </row>
    <row r="30" spans="1:70">
      <c r="A30" s="288">
        <v>24</v>
      </c>
      <c r="B30" s="289">
        <f t="shared" si="0"/>
        <v>2</v>
      </c>
      <c r="C30" s="290">
        <f t="shared" si="1"/>
        <v>4713210.5669394815</v>
      </c>
      <c r="D30" s="290">
        <f t="shared" si="69"/>
        <v>131458.2003991518</v>
      </c>
      <c r="E30" s="290">
        <f t="shared" si="2"/>
        <v>7855.3509448991363</v>
      </c>
      <c r="F30" s="291">
        <f t="shared" si="3"/>
        <v>123602.84945425266</v>
      </c>
      <c r="G30" s="290">
        <f t="shared" si="70"/>
        <v>4589607.7174852286</v>
      </c>
      <c r="H30" s="289">
        <f t="shared" si="33"/>
        <v>24</v>
      </c>
      <c r="I30" s="289">
        <f t="shared" si="34"/>
        <v>2</v>
      </c>
      <c r="J30" s="290">
        <f t="shared" si="5"/>
        <v>0</v>
      </c>
      <c r="K30" s="290">
        <f t="shared" ref="K30:K93" si="71">SUM(L30:M30)</f>
        <v>0</v>
      </c>
      <c r="L30" s="290">
        <f t="shared" si="6"/>
        <v>0</v>
      </c>
      <c r="M30" s="291">
        <f t="shared" si="7"/>
        <v>0</v>
      </c>
      <c r="N30" s="292">
        <f t="shared" ref="N30:N93" si="72">J30-M30</f>
        <v>0</v>
      </c>
      <c r="O30" s="307">
        <f t="shared" si="37"/>
        <v>24</v>
      </c>
      <c r="P30" s="289">
        <f t="shared" si="38"/>
        <v>2</v>
      </c>
      <c r="Q30" s="290">
        <f t="shared" si="8"/>
        <v>4713210.5685365098</v>
      </c>
      <c r="R30" s="290">
        <f t="shared" si="39"/>
        <v>131458.2004436951</v>
      </c>
      <c r="S30" s="290">
        <f t="shared" si="9"/>
        <v>7855.3509475608498</v>
      </c>
      <c r="T30" s="291">
        <f t="shared" si="10"/>
        <v>123602.84949613425</v>
      </c>
      <c r="U30" s="290">
        <f t="shared" si="40"/>
        <v>4589607.7190403752</v>
      </c>
      <c r="V30" s="304">
        <f t="shared" si="41"/>
        <v>24</v>
      </c>
      <c r="W30" s="289">
        <f t="shared" si="42"/>
        <v>2</v>
      </c>
      <c r="X30" s="290">
        <f t="shared" si="11"/>
        <v>0</v>
      </c>
      <c r="Y30" s="290">
        <f t="shared" si="43"/>
        <v>0</v>
      </c>
      <c r="Z30" s="290">
        <f t="shared" si="12"/>
        <v>0</v>
      </c>
      <c r="AA30" s="291">
        <f t="shared" si="13"/>
        <v>0</v>
      </c>
      <c r="AB30" s="292">
        <f t="shared" si="44"/>
        <v>0</v>
      </c>
      <c r="AC30" s="307">
        <f t="shared" si="45"/>
        <v>24</v>
      </c>
      <c r="AD30" s="289">
        <f t="shared" si="46"/>
        <v>2</v>
      </c>
      <c r="AE30" s="290">
        <f t="shared" si="14"/>
        <v>4713210.5659866575</v>
      </c>
      <c r="AF30" s="290">
        <f t="shared" si="47"/>
        <v>131458.20037257622</v>
      </c>
      <c r="AG30" s="290">
        <f t="shared" si="15"/>
        <v>7855.3509433110967</v>
      </c>
      <c r="AH30" s="291">
        <f t="shared" si="16"/>
        <v>123602.84942926512</v>
      </c>
      <c r="AI30" s="290">
        <f t="shared" si="48"/>
        <v>4589607.7165573929</v>
      </c>
      <c r="AJ30" s="304">
        <f t="shared" si="49"/>
        <v>24</v>
      </c>
      <c r="AK30" s="289">
        <f t="shared" si="50"/>
        <v>2</v>
      </c>
      <c r="AL30" s="290">
        <f t="shared" si="17"/>
        <v>0</v>
      </c>
      <c r="AM30" s="290">
        <f t="shared" si="51"/>
        <v>0</v>
      </c>
      <c r="AN30" s="290">
        <f t="shared" si="18"/>
        <v>0</v>
      </c>
      <c r="AO30" s="291">
        <f t="shared" si="19"/>
        <v>0</v>
      </c>
      <c r="AP30" s="292">
        <f t="shared" si="52"/>
        <v>0</v>
      </c>
      <c r="AQ30" s="307">
        <f t="shared" si="53"/>
        <v>24</v>
      </c>
      <c r="AR30" s="289">
        <f t="shared" si="54"/>
        <v>2</v>
      </c>
      <c r="AS30" s="290">
        <f t="shared" si="20"/>
        <v>4713210.5672905808</v>
      </c>
      <c r="AT30" s="290">
        <f t="shared" si="55"/>
        <v>131458.20040894439</v>
      </c>
      <c r="AU30" s="290">
        <f t="shared" si="21"/>
        <v>7855.3509454843015</v>
      </c>
      <c r="AV30" s="291">
        <f t="shared" si="22"/>
        <v>123602.84946346009</v>
      </c>
      <c r="AW30" s="290">
        <f t="shared" si="56"/>
        <v>4589607.7178271208</v>
      </c>
      <c r="AX30" s="304">
        <f t="shared" si="57"/>
        <v>24</v>
      </c>
      <c r="AY30" s="289">
        <f t="shared" si="58"/>
        <v>2</v>
      </c>
      <c r="AZ30" s="290">
        <f t="shared" si="23"/>
        <v>0</v>
      </c>
      <c r="BA30" s="290">
        <f t="shared" si="59"/>
        <v>0</v>
      </c>
      <c r="BB30" s="290">
        <f t="shared" si="24"/>
        <v>0</v>
      </c>
      <c r="BC30" s="291">
        <f t="shared" si="25"/>
        <v>0</v>
      </c>
      <c r="BD30" s="292">
        <f t="shared" si="60"/>
        <v>0</v>
      </c>
      <c r="BE30" s="307">
        <f t="shared" si="61"/>
        <v>24</v>
      </c>
      <c r="BF30" s="289">
        <f t="shared" si="62"/>
        <v>2</v>
      </c>
      <c r="BG30" s="290">
        <f t="shared" si="26"/>
        <v>4713210.5682183644</v>
      </c>
      <c r="BH30" s="290">
        <f t="shared" si="63"/>
        <v>131458.20043482166</v>
      </c>
      <c r="BI30" s="290">
        <f t="shared" si="27"/>
        <v>7855.350947030608</v>
      </c>
      <c r="BJ30" s="291">
        <f t="shared" si="28"/>
        <v>123602.84948779106</v>
      </c>
      <c r="BK30" s="290">
        <f t="shared" si="64"/>
        <v>4589607.7187305735</v>
      </c>
      <c r="BL30" s="304">
        <f t="shared" si="65"/>
        <v>24</v>
      </c>
      <c r="BM30" s="289">
        <f t="shared" si="66"/>
        <v>2</v>
      </c>
      <c r="BN30" s="290">
        <f t="shared" si="29"/>
        <v>0</v>
      </c>
      <c r="BO30" s="290">
        <f t="shared" si="67"/>
        <v>0</v>
      </c>
      <c r="BP30" s="290">
        <f t="shared" si="30"/>
        <v>0</v>
      </c>
      <c r="BQ30" s="291">
        <f t="shared" si="31"/>
        <v>0</v>
      </c>
      <c r="BR30" s="292">
        <f t="shared" si="68"/>
        <v>0</v>
      </c>
    </row>
    <row r="31" spans="1:70">
      <c r="A31" s="288">
        <v>25</v>
      </c>
      <c r="B31" s="289">
        <f t="shared" si="0"/>
        <v>3</v>
      </c>
      <c r="C31" s="290">
        <f t="shared" si="1"/>
        <v>4589607.7174852286</v>
      </c>
      <c r="D31" s="290">
        <f t="shared" si="69"/>
        <v>131458.2003991518</v>
      </c>
      <c r="E31" s="290">
        <f t="shared" si="2"/>
        <v>7649.3461958087146</v>
      </c>
      <c r="F31" s="291">
        <f t="shared" si="3"/>
        <v>123808.85420334309</v>
      </c>
      <c r="G31" s="290">
        <f t="shared" si="70"/>
        <v>4465798.8632818852</v>
      </c>
      <c r="H31" s="289">
        <f t="shared" si="33"/>
        <v>25</v>
      </c>
      <c r="I31" s="289">
        <f t="shared" si="34"/>
        <v>3</v>
      </c>
      <c r="J31" s="290">
        <f t="shared" si="5"/>
        <v>0</v>
      </c>
      <c r="K31" s="290">
        <f t="shared" si="71"/>
        <v>0</v>
      </c>
      <c r="L31" s="290">
        <f t="shared" si="6"/>
        <v>0</v>
      </c>
      <c r="M31" s="291">
        <f t="shared" si="7"/>
        <v>0</v>
      </c>
      <c r="N31" s="292">
        <f t="shared" si="72"/>
        <v>0</v>
      </c>
      <c r="O31" s="307">
        <f t="shared" si="37"/>
        <v>25</v>
      </c>
      <c r="P31" s="289">
        <f t="shared" si="38"/>
        <v>3</v>
      </c>
      <c r="Q31" s="290">
        <f t="shared" si="8"/>
        <v>4589607.7190403752</v>
      </c>
      <c r="R31" s="290">
        <f t="shared" si="39"/>
        <v>131458.2004436951</v>
      </c>
      <c r="S31" s="290">
        <f t="shared" si="9"/>
        <v>7649.3461984006262</v>
      </c>
      <c r="T31" s="291">
        <f t="shared" si="10"/>
        <v>123808.85424529447</v>
      </c>
      <c r="U31" s="290">
        <f t="shared" si="40"/>
        <v>4465798.8647950804</v>
      </c>
      <c r="V31" s="304">
        <f t="shared" si="41"/>
        <v>25</v>
      </c>
      <c r="W31" s="289">
        <f t="shared" si="42"/>
        <v>3</v>
      </c>
      <c r="X31" s="290">
        <f t="shared" si="11"/>
        <v>0</v>
      </c>
      <c r="Y31" s="290">
        <f t="shared" si="43"/>
        <v>0</v>
      </c>
      <c r="Z31" s="290">
        <f t="shared" si="12"/>
        <v>0</v>
      </c>
      <c r="AA31" s="291">
        <f t="shared" si="13"/>
        <v>0</v>
      </c>
      <c r="AB31" s="292">
        <f t="shared" si="44"/>
        <v>0</v>
      </c>
      <c r="AC31" s="307">
        <f t="shared" si="45"/>
        <v>25</v>
      </c>
      <c r="AD31" s="289">
        <f t="shared" si="46"/>
        <v>3</v>
      </c>
      <c r="AE31" s="290">
        <f t="shared" si="14"/>
        <v>4589607.7165573929</v>
      </c>
      <c r="AF31" s="290">
        <f t="shared" si="47"/>
        <v>131458.20037257622</v>
      </c>
      <c r="AG31" s="290">
        <f t="shared" si="15"/>
        <v>7649.3461942623217</v>
      </c>
      <c r="AH31" s="291">
        <f t="shared" si="16"/>
        <v>123808.85417831389</v>
      </c>
      <c r="AI31" s="290">
        <f t="shared" si="48"/>
        <v>4465798.8623790788</v>
      </c>
      <c r="AJ31" s="304">
        <f t="shared" si="49"/>
        <v>25</v>
      </c>
      <c r="AK31" s="289">
        <f t="shared" si="50"/>
        <v>3</v>
      </c>
      <c r="AL31" s="290">
        <f t="shared" si="17"/>
        <v>0</v>
      </c>
      <c r="AM31" s="290">
        <f t="shared" si="51"/>
        <v>0</v>
      </c>
      <c r="AN31" s="290">
        <f t="shared" si="18"/>
        <v>0</v>
      </c>
      <c r="AO31" s="291">
        <f t="shared" si="19"/>
        <v>0</v>
      </c>
      <c r="AP31" s="292">
        <f t="shared" si="52"/>
        <v>0</v>
      </c>
      <c r="AQ31" s="307">
        <f t="shared" si="53"/>
        <v>25</v>
      </c>
      <c r="AR31" s="289">
        <f t="shared" si="54"/>
        <v>3</v>
      </c>
      <c r="AS31" s="290">
        <f t="shared" si="20"/>
        <v>4589607.7178271208</v>
      </c>
      <c r="AT31" s="290">
        <f t="shared" si="55"/>
        <v>131458.20040894439</v>
      </c>
      <c r="AU31" s="290">
        <f t="shared" si="21"/>
        <v>7649.3461963785348</v>
      </c>
      <c r="AV31" s="291">
        <f t="shared" si="22"/>
        <v>123808.85421256586</v>
      </c>
      <c r="AW31" s="290">
        <f t="shared" si="56"/>
        <v>4465798.8636145545</v>
      </c>
      <c r="AX31" s="304">
        <f t="shared" si="57"/>
        <v>25</v>
      </c>
      <c r="AY31" s="289">
        <f t="shared" si="58"/>
        <v>3</v>
      </c>
      <c r="AZ31" s="290">
        <f t="shared" si="23"/>
        <v>0</v>
      </c>
      <c r="BA31" s="290">
        <f t="shared" si="59"/>
        <v>0</v>
      </c>
      <c r="BB31" s="290">
        <f t="shared" si="24"/>
        <v>0</v>
      </c>
      <c r="BC31" s="291">
        <f t="shared" si="25"/>
        <v>0</v>
      </c>
      <c r="BD31" s="292">
        <f t="shared" si="60"/>
        <v>0</v>
      </c>
      <c r="BE31" s="307">
        <f t="shared" si="61"/>
        <v>25</v>
      </c>
      <c r="BF31" s="289">
        <f t="shared" si="62"/>
        <v>3</v>
      </c>
      <c r="BG31" s="290">
        <f t="shared" si="26"/>
        <v>4589607.7187305735</v>
      </c>
      <c r="BH31" s="290">
        <f t="shared" si="63"/>
        <v>131458.20043482166</v>
      </c>
      <c r="BI31" s="290">
        <f t="shared" si="27"/>
        <v>7649.3461978842897</v>
      </c>
      <c r="BJ31" s="291">
        <f t="shared" si="28"/>
        <v>123808.85423693736</v>
      </c>
      <c r="BK31" s="290">
        <f t="shared" si="64"/>
        <v>4465798.8644936364</v>
      </c>
      <c r="BL31" s="304">
        <f t="shared" si="65"/>
        <v>25</v>
      </c>
      <c r="BM31" s="289">
        <f t="shared" si="66"/>
        <v>3</v>
      </c>
      <c r="BN31" s="290">
        <f t="shared" si="29"/>
        <v>0</v>
      </c>
      <c r="BO31" s="290">
        <f t="shared" si="67"/>
        <v>0</v>
      </c>
      <c r="BP31" s="290">
        <f t="shared" si="30"/>
        <v>0</v>
      </c>
      <c r="BQ31" s="291">
        <f t="shared" si="31"/>
        <v>0</v>
      </c>
      <c r="BR31" s="292">
        <f t="shared" si="68"/>
        <v>0</v>
      </c>
    </row>
    <row r="32" spans="1:70">
      <c r="A32" s="288">
        <v>26</v>
      </c>
      <c r="B32" s="289">
        <f t="shared" si="0"/>
        <v>3</v>
      </c>
      <c r="C32" s="290">
        <f t="shared" si="1"/>
        <v>4465798.8632818852</v>
      </c>
      <c r="D32" s="290">
        <f t="shared" si="69"/>
        <v>131458.2003991518</v>
      </c>
      <c r="E32" s="290">
        <f t="shared" si="2"/>
        <v>7442.9981054698092</v>
      </c>
      <c r="F32" s="291">
        <f t="shared" si="3"/>
        <v>124015.20229368198</v>
      </c>
      <c r="G32" s="290">
        <f t="shared" si="70"/>
        <v>4341783.6609882032</v>
      </c>
      <c r="H32" s="289">
        <f t="shared" si="33"/>
        <v>26</v>
      </c>
      <c r="I32" s="289">
        <f t="shared" si="34"/>
        <v>3</v>
      </c>
      <c r="J32" s="290">
        <f t="shared" si="5"/>
        <v>0</v>
      </c>
      <c r="K32" s="290">
        <f t="shared" si="71"/>
        <v>0</v>
      </c>
      <c r="L32" s="290">
        <f t="shared" si="6"/>
        <v>0</v>
      </c>
      <c r="M32" s="291">
        <f t="shared" si="7"/>
        <v>0</v>
      </c>
      <c r="N32" s="292">
        <f t="shared" si="72"/>
        <v>0</v>
      </c>
      <c r="O32" s="307">
        <f t="shared" si="37"/>
        <v>26</v>
      </c>
      <c r="P32" s="289">
        <f t="shared" si="38"/>
        <v>3</v>
      </c>
      <c r="Q32" s="290">
        <f t="shared" si="8"/>
        <v>4465798.8647950804</v>
      </c>
      <c r="R32" s="290">
        <f t="shared" si="39"/>
        <v>131458.2004436951</v>
      </c>
      <c r="S32" s="290">
        <f t="shared" si="9"/>
        <v>7442.9981079918007</v>
      </c>
      <c r="T32" s="291">
        <f t="shared" si="10"/>
        <v>124015.20233570329</v>
      </c>
      <c r="U32" s="290">
        <f t="shared" si="40"/>
        <v>4341783.6624593772</v>
      </c>
      <c r="V32" s="304">
        <f t="shared" si="41"/>
        <v>26</v>
      </c>
      <c r="W32" s="289">
        <f t="shared" si="42"/>
        <v>3</v>
      </c>
      <c r="X32" s="290">
        <f t="shared" si="11"/>
        <v>0</v>
      </c>
      <c r="Y32" s="290">
        <f t="shared" si="43"/>
        <v>0</v>
      </c>
      <c r="Z32" s="290">
        <f t="shared" si="12"/>
        <v>0</v>
      </c>
      <c r="AA32" s="291">
        <f t="shared" si="13"/>
        <v>0</v>
      </c>
      <c r="AB32" s="292">
        <f t="shared" si="44"/>
        <v>0</v>
      </c>
      <c r="AC32" s="307">
        <f t="shared" si="45"/>
        <v>26</v>
      </c>
      <c r="AD32" s="289">
        <f t="shared" si="46"/>
        <v>3</v>
      </c>
      <c r="AE32" s="290">
        <f t="shared" si="14"/>
        <v>4465798.8623790788</v>
      </c>
      <c r="AF32" s="290">
        <f t="shared" si="47"/>
        <v>131458.20037257622</v>
      </c>
      <c r="AG32" s="290">
        <f t="shared" si="15"/>
        <v>7442.998103965132</v>
      </c>
      <c r="AH32" s="291">
        <f t="shared" si="16"/>
        <v>124015.20226861109</v>
      </c>
      <c r="AI32" s="290">
        <f t="shared" si="48"/>
        <v>4341783.660110468</v>
      </c>
      <c r="AJ32" s="304">
        <f t="shared" si="49"/>
        <v>26</v>
      </c>
      <c r="AK32" s="289">
        <f t="shared" si="50"/>
        <v>3</v>
      </c>
      <c r="AL32" s="290">
        <f t="shared" si="17"/>
        <v>0</v>
      </c>
      <c r="AM32" s="290">
        <f t="shared" si="51"/>
        <v>0</v>
      </c>
      <c r="AN32" s="290">
        <f t="shared" si="18"/>
        <v>0</v>
      </c>
      <c r="AO32" s="291">
        <f t="shared" si="19"/>
        <v>0</v>
      </c>
      <c r="AP32" s="292">
        <f t="shared" si="52"/>
        <v>0</v>
      </c>
      <c r="AQ32" s="307">
        <f t="shared" si="53"/>
        <v>26</v>
      </c>
      <c r="AR32" s="289">
        <f t="shared" si="54"/>
        <v>3</v>
      </c>
      <c r="AS32" s="290">
        <f t="shared" si="20"/>
        <v>4465798.8636145545</v>
      </c>
      <c r="AT32" s="290">
        <f t="shared" si="55"/>
        <v>131458.20040894439</v>
      </c>
      <c r="AU32" s="290">
        <f t="shared" si="21"/>
        <v>7442.998106024258</v>
      </c>
      <c r="AV32" s="291">
        <f t="shared" si="22"/>
        <v>124015.20230292014</v>
      </c>
      <c r="AW32" s="290">
        <f t="shared" si="56"/>
        <v>4341783.6613116348</v>
      </c>
      <c r="AX32" s="304">
        <f t="shared" si="57"/>
        <v>26</v>
      </c>
      <c r="AY32" s="289">
        <f t="shared" si="58"/>
        <v>3</v>
      </c>
      <c r="AZ32" s="290">
        <f t="shared" si="23"/>
        <v>0</v>
      </c>
      <c r="BA32" s="290">
        <f t="shared" si="59"/>
        <v>0</v>
      </c>
      <c r="BB32" s="290">
        <f t="shared" si="24"/>
        <v>0</v>
      </c>
      <c r="BC32" s="291">
        <f t="shared" si="25"/>
        <v>0</v>
      </c>
      <c r="BD32" s="292">
        <f t="shared" si="60"/>
        <v>0</v>
      </c>
      <c r="BE32" s="307">
        <f t="shared" si="61"/>
        <v>26</v>
      </c>
      <c r="BF32" s="289">
        <f t="shared" si="62"/>
        <v>3</v>
      </c>
      <c r="BG32" s="290">
        <f t="shared" si="26"/>
        <v>4465798.8644936364</v>
      </c>
      <c r="BH32" s="290">
        <f t="shared" si="63"/>
        <v>131458.20043482166</v>
      </c>
      <c r="BI32" s="290">
        <f t="shared" si="27"/>
        <v>7442.9981074893949</v>
      </c>
      <c r="BJ32" s="291">
        <f t="shared" si="28"/>
        <v>124015.20232733226</v>
      </c>
      <c r="BK32" s="290">
        <f t="shared" si="64"/>
        <v>4341783.662166304</v>
      </c>
      <c r="BL32" s="304">
        <f t="shared" si="65"/>
        <v>26</v>
      </c>
      <c r="BM32" s="289">
        <f t="shared" si="66"/>
        <v>3</v>
      </c>
      <c r="BN32" s="290">
        <f t="shared" si="29"/>
        <v>0</v>
      </c>
      <c r="BO32" s="290">
        <f t="shared" si="67"/>
        <v>0</v>
      </c>
      <c r="BP32" s="290">
        <f t="shared" si="30"/>
        <v>0</v>
      </c>
      <c r="BQ32" s="291">
        <f t="shared" si="31"/>
        <v>0</v>
      </c>
      <c r="BR32" s="292">
        <f t="shared" si="68"/>
        <v>0</v>
      </c>
    </row>
    <row r="33" spans="1:70">
      <c r="A33" s="288">
        <v>27</v>
      </c>
      <c r="B33" s="289">
        <f t="shared" si="0"/>
        <v>3</v>
      </c>
      <c r="C33" s="290">
        <f t="shared" si="1"/>
        <v>4341783.6609882032</v>
      </c>
      <c r="D33" s="290">
        <f t="shared" si="69"/>
        <v>131458.2003991518</v>
      </c>
      <c r="E33" s="290">
        <f t="shared" si="2"/>
        <v>7236.3061016470056</v>
      </c>
      <c r="F33" s="291">
        <f t="shared" si="3"/>
        <v>124221.8942975048</v>
      </c>
      <c r="G33" s="290">
        <f t="shared" si="70"/>
        <v>4217561.7666906985</v>
      </c>
      <c r="H33" s="289">
        <f t="shared" si="33"/>
        <v>27</v>
      </c>
      <c r="I33" s="289">
        <f t="shared" si="34"/>
        <v>3</v>
      </c>
      <c r="J33" s="290">
        <f t="shared" si="5"/>
        <v>0</v>
      </c>
      <c r="K33" s="290">
        <f t="shared" si="71"/>
        <v>0</v>
      </c>
      <c r="L33" s="290">
        <f t="shared" si="6"/>
        <v>0</v>
      </c>
      <c r="M33" s="291">
        <f t="shared" si="7"/>
        <v>0</v>
      </c>
      <c r="N33" s="292">
        <f t="shared" si="72"/>
        <v>0</v>
      </c>
      <c r="O33" s="307">
        <f t="shared" si="37"/>
        <v>27</v>
      </c>
      <c r="P33" s="289">
        <f t="shared" si="38"/>
        <v>3</v>
      </c>
      <c r="Q33" s="290">
        <f t="shared" si="8"/>
        <v>4341783.6624593772</v>
      </c>
      <c r="R33" s="290">
        <f t="shared" si="39"/>
        <v>131458.2004436951</v>
      </c>
      <c r="S33" s="290">
        <f t="shared" si="9"/>
        <v>7236.3061040989624</v>
      </c>
      <c r="T33" s="291">
        <f t="shared" si="10"/>
        <v>124221.89433959614</v>
      </c>
      <c r="U33" s="290">
        <f t="shared" si="40"/>
        <v>4217561.7681197813</v>
      </c>
      <c r="V33" s="304">
        <f t="shared" si="41"/>
        <v>27</v>
      </c>
      <c r="W33" s="289">
        <f t="shared" si="42"/>
        <v>3</v>
      </c>
      <c r="X33" s="290">
        <f t="shared" si="11"/>
        <v>0</v>
      </c>
      <c r="Y33" s="290">
        <f t="shared" si="43"/>
        <v>0</v>
      </c>
      <c r="Z33" s="290">
        <f t="shared" si="12"/>
        <v>0</v>
      </c>
      <c r="AA33" s="291">
        <f t="shared" si="13"/>
        <v>0</v>
      </c>
      <c r="AB33" s="292">
        <f t="shared" si="44"/>
        <v>0</v>
      </c>
      <c r="AC33" s="307">
        <f t="shared" si="45"/>
        <v>27</v>
      </c>
      <c r="AD33" s="289">
        <f t="shared" si="46"/>
        <v>3</v>
      </c>
      <c r="AE33" s="290">
        <f t="shared" si="14"/>
        <v>4341783.660110468</v>
      </c>
      <c r="AF33" s="290">
        <f t="shared" si="47"/>
        <v>131458.20037257622</v>
      </c>
      <c r="AG33" s="290">
        <f t="shared" si="15"/>
        <v>7236.3061001841143</v>
      </c>
      <c r="AH33" s="291">
        <f t="shared" si="16"/>
        <v>124221.89427239211</v>
      </c>
      <c r="AI33" s="290">
        <f t="shared" si="48"/>
        <v>4217561.7658380764</v>
      </c>
      <c r="AJ33" s="304">
        <f t="shared" si="49"/>
        <v>27</v>
      </c>
      <c r="AK33" s="289">
        <f t="shared" si="50"/>
        <v>3</v>
      </c>
      <c r="AL33" s="290">
        <f t="shared" si="17"/>
        <v>0</v>
      </c>
      <c r="AM33" s="290">
        <f t="shared" si="51"/>
        <v>0</v>
      </c>
      <c r="AN33" s="290">
        <f t="shared" si="18"/>
        <v>0</v>
      </c>
      <c r="AO33" s="291">
        <f t="shared" si="19"/>
        <v>0</v>
      </c>
      <c r="AP33" s="292">
        <f t="shared" si="52"/>
        <v>0</v>
      </c>
      <c r="AQ33" s="307">
        <f t="shared" si="53"/>
        <v>27</v>
      </c>
      <c r="AR33" s="289">
        <f t="shared" si="54"/>
        <v>3</v>
      </c>
      <c r="AS33" s="290">
        <f t="shared" si="20"/>
        <v>4341783.6613116348</v>
      </c>
      <c r="AT33" s="290">
        <f t="shared" si="55"/>
        <v>131458.20040894439</v>
      </c>
      <c r="AU33" s="290">
        <f t="shared" si="21"/>
        <v>7236.3061021860585</v>
      </c>
      <c r="AV33" s="291">
        <f t="shared" si="22"/>
        <v>124221.89430675833</v>
      </c>
      <c r="AW33" s="290">
        <f t="shared" si="56"/>
        <v>4217561.7670048764</v>
      </c>
      <c r="AX33" s="304">
        <f t="shared" si="57"/>
        <v>27</v>
      </c>
      <c r="AY33" s="289">
        <f t="shared" si="58"/>
        <v>3</v>
      </c>
      <c r="AZ33" s="290">
        <f t="shared" si="23"/>
        <v>0</v>
      </c>
      <c r="BA33" s="290">
        <f t="shared" si="59"/>
        <v>0</v>
      </c>
      <c r="BB33" s="290">
        <f t="shared" si="24"/>
        <v>0</v>
      </c>
      <c r="BC33" s="291">
        <f t="shared" si="25"/>
        <v>0</v>
      </c>
      <c r="BD33" s="292">
        <f t="shared" si="60"/>
        <v>0</v>
      </c>
      <c r="BE33" s="307">
        <f t="shared" si="61"/>
        <v>27</v>
      </c>
      <c r="BF33" s="289">
        <f t="shared" si="62"/>
        <v>3</v>
      </c>
      <c r="BG33" s="290">
        <f t="shared" si="26"/>
        <v>4341783.662166304</v>
      </c>
      <c r="BH33" s="290">
        <f t="shared" si="63"/>
        <v>131458.20043482166</v>
      </c>
      <c r="BI33" s="290">
        <f t="shared" si="27"/>
        <v>7236.3061036105073</v>
      </c>
      <c r="BJ33" s="291">
        <f t="shared" si="28"/>
        <v>124221.89433121115</v>
      </c>
      <c r="BK33" s="290">
        <f t="shared" si="64"/>
        <v>4217561.7678350927</v>
      </c>
      <c r="BL33" s="304">
        <f t="shared" si="65"/>
        <v>27</v>
      </c>
      <c r="BM33" s="289">
        <f t="shared" si="66"/>
        <v>3</v>
      </c>
      <c r="BN33" s="290">
        <f t="shared" si="29"/>
        <v>0</v>
      </c>
      <c r="BO33" s="290">
        <f t="shared" si="67"/>
        <v>0</v>
      </c>
      <c r="BP33" s="290">
        <f t="shared" si="30"/>
        <v>0</v>
      </c>
      <c r="BQ33" s="291">
        <f t="shared" si="31"/>
        <v>0</v>
      </c>
      <c r="BR33" s="292">
        <f t="shared" si="68"/>
        <v>0</v>
      </c>
    </row>
    <row r="34" spans="1:70">
      <c r="A34" s="288">
        <v>28</v>
      </c>
      <c r="B34" s="289">
        <f t="shared" si="0"/>
        <v>3</v>
      </c>
      <c r="C34" s="290">
        <f t="shared" si="1"/>
        <v>4217561.7666906985</v>
      </c>
      <c r="D34" s="290">
        <f t="shared" si="69"/>
        <v>131458.2003991518</v>
      </c>
      <c r="E34" s="290">
        <f t="shared" si="2"/>
        <v>7029.2696111511641</v>
      </c>
      <c r="F34" s="291">
        <f t="shared" si="3"/>
        <v>124428.93078800064</v>
      </c>
      <c r="G34" s="290">
        <f t="shared" si="70"/>
        <v>4093132.8359026979</v>
      </c>
      <c r="H34" s="289">
        <f t="shared" si="33"/>
        <v>28</v>
      </c>
      <c r="I34" s="289">
        <f t="shared" si="34"/>
        <v>3</v>
      </c>
      <c r="J34" s="290">
        <f t="shared" si="5"/>
        <v>0</v>
      </c>
      <c r="K34" s="290">
        <f t="shared" si="71"/>
        <v>0</v>
      </c>
      <c r="L34" s="290">
        <f t="shared" si="6"/>
        <v>0</v>
      </c>
      <c r="M34" s="291">
        <f t="shared" si="7"/>
        <v>0</v>
      </c>
      <c r="N34" s="292">
        <f t="shared" si="72"/>
        <v>0</v>
      </c>
      <c r="O34" s="307">
        <f t="shared" si="37"/>
        <v>28</v>
      </c>
      <c r="P34" s="289">
        <f t="shared" si="38"/>
        <v>3</v>
      </c>
      <c r="Q34" s="290">
        <f t="shared" si="8"/>
        <v>4217561.7681197813</v>
      </c>
      <c r="R34" s="290">
        <f t="shared" si="39"/>
        <v>131458.2004436951</v>
      </c>
      <c r="S34" s="290">
        <f t="shared" si="9"/>
        <v>7029.2696135329688</v>
      </c>
      <c r="T34" s="291">
        <f t="shared" si="10"/>
        <v>124428.93083016212</v>
      </c>
      <c r="U34" s="290">
        <f t="shared" si="40"/>
        <v>4093132.8372896193</v>
      </c>
      <c r="V34" s="304">
        <f t="shared" si="41"/>
        <v>28</v>
      </c>
      <c r="W34" s="289">
        <f t="shared" si="42"/>
        <v>3</v>
      </c>
      <c r="X34" s="290">
        <f t="shared" si="11"/>
        <v>0</v>
      </c>
      <c r="Y34" s="290">
        <f t="shared" si="43"/>
        <v>0</v>
      </c>
      <c r="Z34" s="290">
        <f t="shared" si="12"/>
        <v>0</v>
      </c>
      <c r="AA34" s="291">
        <f t="shared" si="13"/>
        <v>0</v>
      </c>
      <c r="AB34" s="292">
        <f t="shared" si="44"/>
        <v>0</v>
      </c>
      <c r="AC34" s="307">
        <f t="shared" si="45"/>
        <v>28</v>
      </c>
      <c r="AD34" s="289">
        <f t="shared" si="46"/>
        <v>3</v>
      </c>
      <c r="AE34" s="290">
        <f t="shared" si="14"/>
        <v>4217561.7658380764</v>
      </c>
      <c r="AF34" s="290">
        <f t="shared" si="47"/>
        <v>131458.20037257622</v>
      </c>
      <c r="AG34" s="290">
        <f t="shared" si="15"/>
        <v>7029.2696097301277</v>
      </c>
      <c r="AH34" s="291">
        <f t="shared" si="16"/>
        <v>124428.9307628461</v>
      </c>
      <c r="AI34" s="290">
        <f t="shared" si="48"/>
        <v>4093132.8350752303</v>
      </c>
      <c r="AJ34" s="304">
        <f t="shared" si="49"/>
        <v>28</v>
      </c>
      <c r="AK34" s="289">
        <f t="shared" si="50"/>
        <v>3</v>
      </c>
      <c r="AL34" s="290">
        <f t="shared" si="17"/>
        <v>0</v>
      </c>
      <c r="AM34" s="290">
        <f t="shared" si="51"/>
        <v>0</v>
      </c>
      <c r="AN34" s="290">
        <f t="shared" si="18"/>
        <v>0</v>
      </c>
      <c r="AO34" s="291">
        <f t="shared" si="19"/>
        <v>0</v>
      </c>
      <c r="AP34" s="292">
        <f t="shared" si="52"/>
        <v>0</v>
      </c>
      <c r="AQ34" s="307">
        <f t="shared" si="53"/>
        <v>28</v>
      </c>
      <c r="AR34" s="289">
        <f t="shared" si="54"/>
        <v>3</v>
      </c>
      <c r="AS34" s="290">
        <f t="shared" si="20"/>
        <v>4217561.7670048764</v>
      </c>
      <c r="AT34" s="290">
        <f t="shared" si="55"/>
        <v>131458.20040894439</v>
      </c>
      <c r="AU34" s="290">
        <f t="shared" si="21"/>
        <v>7029.2696116747948</v>
      </c>
      <c r="AV34" s="291">
        <f t="shared" si="22"/>
        <v>124428.9307972696</v>
      </c>
      <c r="AW34" s="290">
        <f t="shared" si="56"/>
        <v>4093132.8362076068</v>
      </c>
      <c r="AX34" s="304">
        <f t="shared" si="57"/>
        <v>28</v>
      </c>
      <c r="AY34" s="289">
        <f t="shared" si="58"/>
        <v>3</v>
      </c>
      <c r="AZ34" s="290">
        <f t="shared" si="23"/>
        <v>0</v>
      </c>
      <c r="BA34" s="290">
        <f t="shared" si="59"/>
        <v>0</v>
      </c>
      <c r="BB34" s="290">
        <f t="shared" si="24"/>
        <v>0</v>
      </c>
      <c r="BC34" s="291">
        <f t="shared" si="25"/>
        <v>0</v>
      </c>
      <c r="BD34" s="292">
        <f t="shared" si="60"/>
        <v>0</v>
      </c>
      <c r="BE34" s="307">
        <f t="shared" si="61"/>
        <v>28</v>
      </c>
      <c r="BF34" s="289">
        <f t="shared" si="62"/>
        <v>3</v>
      </c>
      <c r="BG34" s="290">
        <f t="shared" si="26"/>
        <v>4217561.7678350927</v>
      </c>
      <c r="BH34" s="290">
        <f t="shared" si="63"/>
        <v>131458.20043482166</v>
      </c>
      <c r="BI34" s="290">
        <f t="shared" si="27"/>
        <v>7029.2696130584882</v>
      </c>
      <c r="BJ34" s="291">
        <f t="shared" si="28"/>
        <v>124428.93082176318</v>
      </c>
      <c r="BK34" s="290">
        <f t="shared" si="64"/>
        <v>4093132.8370133294</v>
      </c>
      <c r="BL34" s="304">
        <f t="shared" si="65"/>
        <v>28</v>
      </c>
      <c r="BM34" s="289">
        <f t="shared" si="66"/>
        <v>3</v>
      </c>
      <c r="BN34" s="290">
        <f t="shared" si="29"/>
        <v>0</v>
      </c>
      <c r="BO34" s="290">
        <f t="shared" si="67"/>
        <v>0</v>
      </c>
      <c r="BP34" s="290">
        <f t="shared" si="30"/>
        <v>0</v>
      </c>
      <c r="BQ34" s="291">
        <f t="shared" si="31"/>
        <v>0</v>
      </c>
      <c r="BR34" s="292">
        <f t="shared" si="68"/>
        <v>0</v>
      </c>
    </row>
    <row r="35" spans="1:70">
      <c r="A35" s="288">
        <v>29</v>
      </c>
      <c r="B35" s="289">
        <f t="shared" si="0"/>
        <v>3</v>
      </c>
      <c r="C35" s="290">
        <f t="shared" si="1"/>
        <v>4093132.8359026979</v>
      </c>
      <c r="D35" s="290">
        <f t="shared" si="69"/>
        <v>131458.2003991518</v>
      </c>
      <c r="E35" s="290">
        <f t="shared" si="2"/>
        <v>6821.88805983783</v>
      </c>
      <c r="F35" s="291">
        <f t="shared" si="3"/>
        <v>124636.31233931397</v>
      </c>
      <c r="G35" s="290">
        <f t="shared" si="70"/>
        <v>3968496.5235633841</v>
      </c>
      <c r="H35" s="289">
        <f t="shared" si="33"/>
        <v>29</v>
      </c>
      <c r="I35" s="289">
        <f t="shared" si="34"/>
        <v>3</v>
      </c>
      <c r="J35" s="290">
        <f t="shared" si="5"/>
        <v>0</v>
      </c>
      <c r="K35" s="290">
        <f t="shared" si="71"/>
        <v>0</v>
      </c>
      <c r="L35" s="290">
        <f t="shared" si="6"/>
        <v>0</v>
      </c>
      <c r="M35" s="291">
        <f t="shared" si="7"/>
        <v>0</v>
      </c>
      <c r="N35" s="292">
        <f t="shared" si="72"/>
        <v>0</v>
      </c>
      <c r="O35" s="307">
        <f t="shared" si="37"/>
        <v>29</v>
      </c>
      <c r="P35" s="289">
        <f t="shared" si="38"/>
        <v>3</v>
      </c>
      <c r="Q35" s="290">
        <f t="shared" si="8"/>
        <v>4093132.8372896193</v>
      </c>
      <c r="R35" s="290">
        <f t="shared" si="39"/>
        <v>131458.2004436951</v>
      </c>
      <c r="S35" s="290">
        <f t="shared" si="9"/>
        <v>6821.8880621493663</v>
      </c>
      <c r="T35" s="291">
        <f t="shared" si="10"/>
        <v>124636.31238154572</v>
      </c>
      <c r="U35" s="290">
        <f t="shared" si="40"/>
        <v>3968496.5249080737</v>
      </c>
      <c r="V35" s="304">
        <f t="shared" si="41"/>
        <v>29</v>
      </c>
      <c r="W35" s="289">
        <f t="shared" si="42"/>
        <v>3</v>
      </c>
      <c r="X35" s="290">
        <f t="shared" si="11"/>
        <v>0</v>
      </c>
      <c r="Y35" s="290">
        <f t="shared" si="43"/>
        <v>0</v>
      </c>
      <c r="Z35" s="290">
        <f t="shared" si="12"/>
        <v>0</v>
      </c>
      <c r="AA35" s="291">
        <f t="shared" si="13"/>
        <v>0</v>
      </c>
      <c r="AB35" s="292">
        <f t="shared" si="44"/>
        <v>0</v>
      </c>
      <c r="AC35" s="307">
        <f t="shared" si="45"/>
        <v>29</v>
      </c>
      <c r="AD35" s="289">
        <f t="shared" si="46"/>
        <v>3</v>
      </c>
      <c r="AE35" s="290">
        <f t="shared" si="14"/>
        <v>4093132.8350752303</v>
      </c>
      <c r="AF35" s="290">
        <f t="shared" si="47"/>
        <v>131458.20037257622</v>
      </c>
      <c r="AG35" s="290">
        <f t="shared" si="15"/>
        <v>6821.8880584587178</v>
      </c>
      <c r="AH35" s="291">
        <f t="shared" si="16"/>
        <v>124636.3123141175</v>
      </c>
      <c r="AI35" s="290">
        <f t="shared" si="48"/>
        <v>3968496.522761113</v>
      </c>
      <c r="AJ35" s="304">
        <f t="shared" si="49"/>
        <v>29</v>
      </c>
      <c r="AK35" s="289">
        <f t="shared" si="50"/>
        <v>3</v>
      </c>
      <c r="AL35" s="290">
        <f t="shared" si="17"/>
        <v>0</v>
      </c>
      <c r="AM35" s="290">
        <f t="shared" si="51"/>
        <v>0</v>
      </c>
      <c r="AN35" s="290">
        <f t="shared" si="18"/>
        <v>0</v>
      </c>
      <c r="AO35" s="291">
        <f t="shared" si="19"/>
        <v>0</v>
      </c>
      <c r="AP35" s="292">
        <f t="shared" si="52"/>
        <v>0</v>
      </c>
      <c r="AQ35" s="307">
        <f t="shared" si="53"/>
        <v>29</v>
      </c>
      <c r="AR35" s="289">
        <f t="shared" si="54"/>
        <v>3</v>
      </c>
      <c r="AS35" s="290">
        <f t="shared" si="20"/>
        <v>4093132.8362076068</v>
      </c>
      <c r="AT35" s="290">
        <f t="shared" si="55"/>
        <v>131458.20040894439</v>
      </c>
      <c r="AU35" s="290">
        <f t="shared" si="21"/>
        <v>6821.888060346012</v>
      </c>
      <c r="AV35" s="291">
        <f t="shared" si="22"/>
        <v>124636.31234859838</v>
      </c>
      <c r="AW35" s="290">
        <f t="shared" si="56"/>
        <v>3968496.5238590082</v>
      </c>
      <c r="AX35" s="304">
        <f t="shared" si="57"/>
        <v>29</v>
      </c>
      <c r="AY35" s="289">
        <f t="shared" si="58"/>
        <v>3</v>
      </c>
      <c r="AZ35" s="290">
        <f t="shared" si="23"/>
        <v>0</v>
      </c>
      <c r="BA35" s="290">
        <f t="shared" si="59"/>
        <v>0</v>
      </c>
      <c r="BB35" s="290">
        <f t="shared" si="24"/>
        <v>0</v>
      </c>
      <c r="BC35" s="291">
        <f t="shared" si="25"/>
        <v>0</v>
      </c>
      <c r="BD35" s="292">
        <f t="shared" si="60"/>
        <v>0</v>
      </c>
      <c r="BE35" s="307">
        <f t="shared" si="61"/>
        <v>29</v>
      </c>
      <c r="BF35" s="289">
        <f t="shared" si="62"/>
        <v>3</v>
      </c>
      <c r="BG35" s="290">
        <f t="shared" si="26"/>
        <v>4093132.8370133294</v>
      </c>
      <c r="BH35" s="290">
        <f t="shared" si="63"/>
        <v>131458.20043482166</v>
      </c>
      <c r="BI35" s="290">
        <f t="shared" si="27"/>
        <v>6821.8880616888828</v>
      </c>
      <c r="BJ35" s="291">
        <f t="shared" si="28"/>
        <v>124636.31237313278</v>
      </c>
      <c r="BK35" s="290">
        <f t="shared" si="64"/>
        <v>3968496.5246401965</v>
      </c>
      <c r="BL35" s="304">
        <f t="shared" si="65"/>
        <v>29</v>
      </c>
      <c r="BM35" s="289">
        <f t="shared" si="66"/>
        <v>3</v>
      </c>
      <c r="BN35" s="290">
        <f t="shared" si="29"/>
        <v>0</v>
      </c>
      <c r="BO35" s="290">
        <f t="shared" si="67"/>
        <v>0</v>
      </c>
      <c r="BP35" s="290">
        <f t="shared" si="30"/>
        <v>0</v>
      </c>
      <c r="BQ35" s="291">
        <f t="shared" si="31"/>
        <v>0</v>
      </c>
      <c r="BR35" s="292">
        <f t="shared" si="68"/>
        <v>0</v>
      </c>
    </row>
    <row r="36" spans="1:70">
      <c r="A36" s="288">
        <v>30</v>
      </c>
      <c r="B36" s="289">
        <f t="shared" si="0"/>
        <v>3</v>
      </c>
      <c r="C36" s="290">
        <f t="shared" si="1"/>
        <v>3968496.5235633841</v>
      </c>
      <c r="D36" s="290">
        <f t="shared" si="69"/>
        <v>131458.2003991518</v>
      </c>
      <c r="E36" s="290">
        <f t="shared" si="2"/>
        <v>6614.1608726056402</v>
      </c>
      <c r="F36" s="291">
        <f t="shared" si="3"/>
        <v>124844.03952654616</v>
      </c>
      <c r="G36" s="290">
        <f t="shared" si="70"/>
        <v>3843652.4840368377</v>
      </c>
      <c r="H36" s="289">
        <f t="shared" si="33"/>
        <v>30</v>
      </c>
      <c r="I36" s="289">
        <f t="shared" si="34"/>
        <v>3</v>
      </c>
      <c r="J36" s="290">
        <f t="shared" si="5"/>
        <v>0</v>
      </c>
      <c r="K36" s="290">
        <f t="shared" si="71"/>
        <v>0</v>
      </c>
      <c r="L36" s="290">
        <f t="shared" si="6"/>
        <v>0</v>
      </c>
      <c r="M36" s="291">
        <f t="shared" si="7"/>
        <v>0</v>
      </c>
      <c r="N36" s="292">
        <f t="shared" si="72"/>
        <v>0</v>
      </c>
      <c r="O36" s="307">
        <f t="shared" si="37"/>
        <v>30</v>
      </c>
      <c r="P36" s="289">
        <f t="shared" si="38"/>
        <v>3</v>
      </c>
      <c r="Q36" s="290">
        <f t="shared" si="8"/>
        <v>3968496.5249080737</v>
      </c>
      <c r="R36" s="290">
        <f t="shared" si="39"/>
        <v>131458.2004436951</v>
      </c>
      <c r="S36" s="290">
        <f t="shared" si="9"/>
        <v>6614.1608748467897</v>
      </c>
      <c r="T36" s="291">
        <f t="shared" si="10"/>
        <v>124844.03956884831</v>
      </c>
      <c r="U36" s="290">
        <f t="shared" si="40"/>
        <v>3843652.4853392253</v>
      </c>
      <c r="V36" s="304">
        <f t="shared" si="41"/>
        <v>30</v>
      </c>
      <c r="W36" s="289">
        <f t="shared" si="42"/>
        <v>3</v>
      </c>
      <c r="X36" s="290">
        <f t="shared" si="11"/>
        <v>0</v>
      </c>
      <c r="Y36" s="290">
        <f t="shared" si="43"/>
        <v>0</v>
      </c>
      <c r="Z36" s="290">
        <f t="shared" si="12"/>
        <v>0</v>
      </c>
      <c r="AA36" s="291">
        <f t="shared" si="13"/>
        <v>0</v>
      </c>
      <c r="AB36" s="292">
        <f t="shared" si="44"/>
        <v>0</v>
      </c>
      <c r="AC36" s="307">
        <f t="shared" si="45"/>
        <v>30</v>
      </c>
      <c r="AD36" s="289">
        <f t="shared" si="46"/>
        <v>3</v>
      </c>
      <c r="AE36" s="290">
        <f t="shared" si="14"/>
        <v>3968496.522761113</v>
      </c>
      <c r="AF36" s="290">
        <f t="shared" si="47"/>
        <v>131458.20037257622</v>
      </c>
      <c r="AG36" s="290">
        <f t="shared" si="15"/>
        <v>6614.160871268522</v>
      </c>
      <c r="AH36" s="291">
        <f t="shared" si="16"/>
        <v>124844.03950130769</v>
      </c>
      <c r="AI36" s="290">
        <f t="shared" si="48"/>
        <v>3843652.4832598055</v>
      </c>
      <c r="AJ36" s="304">
        <f t="shared" si="49"/>
        <v>30</v>
      </c>
      <c r="AK36" s="289">
        <f t="shared" si="50"/>
        <v>3</v>
      </c>
      <c r="AL36" s="290">
        <f t="shared" si="17"/>
        <v>0</v>
      </c>
      <c r="AM36" s="290">
        <f t="shared" si="51"/>
        <v>0</v>
      </c>
      <c r="AN36" s="290">
        <f t="shared" si="18"/>
        <v>0</v>
      </c>
      <c r="AO36" s="291">
        <f t="shared" si="19"/>
        <v>0</v>
      </c>
      <c r="AP36" s="292">
        <f t="shared" si="52"/>
        <v>0</v>
      </c>
      <c r="AQ36" s="307">
        <f t="shared" si="53"/>
        <v>30</v>
      </c>
      <c r="AR36" s="289">
        <f t="shared" si="54"/>
        <v>3</v>
      </c>
      <c r="AS36" s="290">
        <f t="shared" si="20"/>
        <v>3968496.5238590082</v>
      </c>
      <c r="AT36" s="290">
        <f t="shared" si="55"/>
        <v>131458.20040894439</v>
      </c>
      <c r="AU36" s="290">
        <f t="shared" si="21"/>
        <v>6614.1608730983471</v>
      </c>
      <c r="AV36" s="291">
        <f t="shared" si="22"/>
        <v>124844.03953584605</v>
      </c>
      <c r="AW36" s="290">
        <f t="shared" si="56"/>
        <v>3843652.4843231621</v>
      </c>
      <c r="AX36" s="304">
        <f t="shared" si="57"/>
        <v>30</v>
      </c>
      <c r="AY36" s="289">
        <f t="shared" si="58"/>
        <v>3</v>
      </c>
      <c r="AZ36" s="290">
        <f t="shared" si="23"/>
        <v>0</v>
      </c>
      <c r="BA36" s="290">
        <f t="shared" si="59"/>
        <v>0</v>
      </c>
      <c r="BB36" s="290">
        <f t="shared" si="24"/>
        <v>0</v>
      </c>
      <c r="BC36" s="291">
        <f t="shared" si="25"/>
        <v>0</v>
      </c>
      <c r="BD36" s="292">
        <f t="shared" si="60"/>
        <v>0</v>
      </c>
      <c r="BE36" s="307">
        <f t="shared" si="61"/>
        <v>30</v>
      </c>
      <c r="BF36" s="289">
        <f t="shared" si="62"/>
        <v>3</v>
      </c>
      <c r="BG36" s="290">
        <f t="shared" si="26"/>
        <v>3968496.5246401965</v>
      </c>
      <c r="BH36" s="290">
        <f t="shared" si="63"/>
        <v>131458.20043482166</v>
      </c>
      <c r="BI36" s="290">
        <f t="shared" si="27"/>
        <v>6614.1608744003279</v>
      </c>
      <c r="BJ36" s="291">
        <f t="shared" si="28"/>
        <v>124844.03956042133</v>
      </c>
      <c r="BK36" s="290">
        <f t="shared" si="64"/>
        <v>3843652.4850797751</v>
      </c>
      <c r="BL36" s="304">
        <f t="shared" si="65"/>
        <v>30</v>
      </c>
      <c r="BM36" s="289">
        <f t="shared" si="66"/>
        <v>3</v>
      </c>
      <c r="BN36" s="290">
        <f t="shared" si="29"/>
        <v>0</v>
      </c>
      <c r="BO36" s="290">
        <f t="shared" si="67"/>
        <v>0</v>
      </c>
      <c r="BP36" s="290">
        <f t="shared" si="30"/>
        <v>0</v>
      </c>
      <c r="BQ36" s="291">
        <f t="shared" si="31"/>
        <v>0</v>
      </c>
      <c r="BR36" s="292">
        <f t="shared" si="68"/>
        <v>0</v>
      </c>
    </row>
    <row r="37" spans="1:70">
      <c r="A37" s="288">
        <v>31</v>
      </c>
      <c r="B37" s="289">
        <f t="shared" si="0"/>
        <v>3</v>
      </c>
      <c r="C37" s="290">
        <f t="shared" si="1"/>
        <v>3843652.4840368377</v>
      </c>
      <c r="D37" s="290">
        <f t="shared" si="69"/>
        <v>131458.2003991518</v>
      </c>
      <c r="E37" s="290">
        <f t="shared" si="2"/>
        <v>6406.0874733947303</v>
      </c>
      <c r="F37" s="291">
        <f t="shared" si="3"/>
        <v>125052.11292575707</v>
      </c>
      <c r="G37" s="290">
        <f t="shared" si="70"/>
        <v>3718600.3711110805</v>
      </c>
      <c r="H37" s="289">
        <f t="shared" si="33"/>
        <v>31</v>
      </c>
      <c r="I37" s="289">
        <f t="shared" si="34"/>
        <v>3</v>
      </c>
      <c r="J37" s="290">
        <f t="shared" si="5"/>
        <v>0</v>
      </c>
      <c r="K37" s="290">
        <f t="shared" si="71"/>
        <v>0</v>
      </c>
      <c r="L37" s="290">
        <f t="shared" si="6"/>
        <v>0</v>
      </c>
      <c r="M37" s="291">
        <f t="shared" si="7"/>
        <v>0</v>
      </c>
      <c r="N37" s="292">
        <f t="shared" si="72"/>
        <v>0</v>
      </c>
      <c r="O37" s="307">
        <f t="shared" si="37"/>
        <v>31</v>
      </c>
      <c r="P37" s="289">
        <f t="shared" si="38"/>
        <v>3</v>
      </c>
      <c r="Q37" s="290">
        <f t="shared" si="8"/>
        <v>3843652.4853392253</v>
      </c>
      <c r="R37" s="290">
        <f t="shared" si="39"/>
        <v>131458.2004436951</v>
      </c>
      <c r="S37" s="290">
        <f t="shared" si="9"/>
        <v>6406.0874755653758</v>
      </c>
      <c r="T37" s="291">
        <f t="shared" si="10"/>
        <v>125052.11296812972</v>
      </c>
      <c r="U37" s="290">
        <f t="shared" si="40"/>
        <v>3718600.3723710957</v>
      </c>
      <c r="V37" s="304">
        <f t="shared" si="41"/>
        <v>31</v>
      </c>
      <c r="W37" s="289">
        <f t="shared" si="42"/>
        <v>3</v>
      </c>
      <c r="X37" s="290">
        <f t="shared" si="11"/>
        <v>0</v>
      </c>
      <c r="Y37" s="290">
        <f t="shared" si="43"/>
        <v>0</v>
      </c>
      <c r="Z37" s="290">
        <f t="shared" si="12"/>
        <v>0</v>
      </c>
      <c r="AA37" s="291">
        <f t="shared" si="13"/>
        <v>0</v>
      </c>
      <c r="AB37" s="292">
        <f t="shared" si="44"/>
        <v>0</v>
      </c>
      <c r="AC37" s="307">
        <f t="shared" si="45"/>
        <v>31</v>
      </c>
      <c r="AD37" s="289">
        <f t="shared" si="46"/>
        <v>3</v>
      </c>
      <c r="AE37" s="290">
        <f t="shared" si="14"/>
        <v>3843652.4832598055</v>
      </c>
      <c r="AF37" s="290">
        <f t="shared" si="47"/>
        <v>131458.20037257622</v>
      </c>
      <c r="AG37" s="290">
        <f t="shared" si="15"/>
        <v>6406.0874720996762</v>
      </c>
      <c r="AH37" s="291">
        <f t="shared" si="16"/>
        <v>125052.11290047654</v>
      </c>
      <c r="AI37" s="290">
        <f t="shared" si="48"/>
        <v>3718600.370359329</v>
      </c>
      <c r="AJ37" s="304">
        <f t="shared" si="49"/>
        <v>31</v>
      </c>
      <c r="AK37" s="289">
        <f t="shared" si="50"/>
        <v>3</v>
      </c>
      <c r="AL37" s="290">
        <f t="shared" si="17"/>
        <v>0</v>
      </c>
      <c r="AM37" s="290">
        <f t="shared" si="51"/>
        <v>0</v>
      </c>
      <c r="AN37" s="290">
        <f t="shared" si="18"/>
        <v>0</v>
      </c>
      <c r="AO37" s="291">
        <f t="shared" si="19"/>
        <v>0</v>
      </c>
      <c r="AP37" s="292">
        <f t="shared" si="52"/>
        <v>0</v>
      </c>
      <c r="AQ37" s="307">
        <f t="shared" si="53"/>
        <v>31</v>
      </c>
      <c r="AR37" s="289">
        <f t="shared" si="54"/>
        <v>3</v>
      </c>
      <c r="AS37" s="290">
        <f t="shared" si="20"/>
        <v>3843652.4843231621</v>
      </c>
      <c r="AT37" s="290">
        <f t="shared" si="55"/>
        <v>131458.20040894439</v>
      </c>
      <c r="AU37" s="290">
        <f t="shared" si="21"/>
        <v>6406.0874738719376</v>
      </c>
      <c r="AV37" s="291">
        <f t="shared" si="22"/>
        <v>125052.11293507245</v>
      </c>
      <c r="AW37" s="290">
        <f t="shared" si="56"/>
        <v>3718600.3713880898</v>
      </c>
      <c r="AX37" s="304">
        <f t="shared" si="57"/>
        <v>31</v>
      </c>
      <c r="AY37" s="289">
        <f t="shared" si="58"/>
        <v>3</v>
      </c>
      <c r="AZ37" s="290">
        <f t="shared" si="23"/>
        <v>0</v>
      </c>
      <c r="BA37" s="290">
        <f t="shared" si="59"/>
        <v>0</v>
      </c>
      <c r="BB37" s="290">
        <f t="shared" si="24"/>
        <v>0</v>
      </c>
      <c r="BC37" s="291">
        <f t="shared" si="25"/>
        <v>0</v>
      </c>
      <c r="BD37" s="292">
        <f t="shared" si="60"/>
        <v>0</v>
      </c>
      <c r="BE37" s="307">
        <f t="shared" si="61"/>
        <v>31</v>
      </c>
      <c r="BF37" s="289">
        <f t="shared" si="62"/>
        <v>3</v>
      </c>
      <c r="BG37" s="290">
        <f t="shared" si="26"/>
        <v>3843652.4850797751</v>
      </c>
      <c r="BH37" s="290">
        <f t="shared" si="63"/>
        <v>131458.20043482166</v>
      </c>
      <c r="BI37" s="290">
        <f t="shared" si="27"/>
        <v>6406.0874751329593</v>
      </c>
      <c r="BJ37" s="291">
        <f t="shared" si="28"/>
        <v>125052.1129596887</v>
      </c>
      <c r="BK37" s="290">
        <f t="shared" si="64"/>
        <v>3718600.3721200866</v>
      </c>
      <c r="BL37" s="304">
        <f t="shared" si="65"/>
        <v>31</v>
      </c>
      <c r="BM37" s="289">
        <f t="shared" si="66"/>
        <v>3</v>
      </c>
      <c r="BN37" s="290">
        <f t="shared" si="29"/>
        <v>0</v>
      </c>
      <c r="BO37" s="290">
        <f t="shared" si="67"/>
        <v>0</v>
      </c>
      <c r="BP37" s="290">
        <f t="shared" si="30"/>
        <v>0</v>
      </c>
      <c r="BQ37" s="291">
        <f t="shared" si="31"/>
        <v>0</v>
      </c>
      <c r="BR37" s="292">
        <f t="shared" si="68"/>
        <v>0</v>
      </c>
    </row>
    <row r="38" spans="1:70">
      <c r="A38" s="288">
        <v>32</v>
      </c>
      <c r="B38" s="289">
        <f t="shared" si="0"/>
        <v>3</v>
      </c>
      <c r="C38" s="290">
        <f t="shared" si="1"/>
        <v>3718600.3711110805</v>
      </c>
      <c r="D38" s="290">
        <f t="shared" si="69"/>
        <v>131458.2003991518</v>
      </c>
      <c r="E38" s="290">
        <f t="shared" si="2"/>
        <v>6197.6672851851345</v>
      </c>
      <c r="F38" s="291">
        <f t="shared" si="3"/>
        <v>125260.53311396667</v>
      </c>
      <c r="G38" s="290">
        <f t="shared" si="70"/>
        <v>3593339.8379971138</v>
      </c>
      <c r="H38" s="289">
        <f t="shared" si="33"/>
        <v>32</v>
      </c>
      <c r="I38" s="289">
        <f t="shared" si="34"/>
        <v>3</v>
      </c>
      <c r="J38" s="290">
        <f t="shared" si="5"/>
        <v>0</v>
      </c>
      <c r="K38" s="290">
        <f t="shared" si="71"/>
        <v>0</v>
      </c>
      <c r="L38" s="290">
        <f t="shared" si="6"/>
        <v>0</v>
      </c>
      <c r="M38" s="291">
        <f t="shared" si="7"/>
        <v>0</v>
      </c>
      <c r="N38" s="292">
        <f t="shared" si="72"/>
        <v>0</v>
      </c>
      <c r="O38" s="307">
        <f t="shared" si="37"/>
        <v>32</v>
      </c>
      <c r="P38" s="289">
        <f t="shared" si="38"/>
        <v>3</v>
      </c>
      <c r="Q38" s="290">
        <f t="shared" si="8"/>
        <v>3718600.3723710957</v>
      </c>
      <c r="R38" s="290">
        <f t="shared" si="39"/>
        <v>131458.2004436951</v>
      </c>
      <c r="S38" s="290">
        <f t="shared" si="9"/>
        <v>6197.6672872851595</v>
      </c>
      <c r="T38" s="291">
        <f t="shared" si="10"/>
        <v>125260.53315640993</v>
      </c>
      <c r="U38" s="290">
        <f t="shared" si="40"/>
        <v>3593339.8392146858</v>
      </c>
      <c r="V38" s="304">
        <f t="shared" si="41"/>
        <v>32</v>
      </c>
      <c r="W38" s="289">
        <f t="shared" si="42"/>
        <v>3</v>
      </c>
      <c r="X38" s="290">
        <f t="shared" si="11"/>
        <v>0</v>
      </c>
      <c r="Y38" s="290">
        <f t="shared" si="43"/>
        <v>0</v>
      </c>
      <c r="Z38" s="290">
        <f t="shared" si="12"/>
        <v>0</v>
      </c>
      <c r="AA38" s="291">
        <f t="shared" si="13"/>
        <v>0</v>
      </c>
      <c r="AB38" s="292">
        <f t="shared" si="44"/>
        <v>0</v>
      </c>
      <c r="AC38" s="307">
        <f t="shared" si="45"/>
        <v>32</v>
      </c>
      <c r="AD38" s="289">
        <f t="shared" si="46"/>
        <v>3</v>
      </c>
      <c r="AE38" s="290">
        <f t="shared" si="14"/>
        <v>3718600.370359329</v>
      </c>
      <c r="AF38" s="290">
        <f t="shared" si="47"/>
        <v>131458.20037257622</v>
      </c>
      <c r="AG38" s="290">
        <f t="shared" si="15"/>
        <v>6197.6672839322155</v>
      </c>
      <c r="AH38" s="291">
        <f t="shared" si="16"/>
        <v>125260.53308864401</v>
      </c>
      <c r="AI38" s="290">
        <f t="shared" si="48"/>
        <v>3593339.837270685</v>
      </c>
      <c r="AJ38" s="304">
        <f t="shared" si="49"/>
        <v>32</v>
      </c>
      <c r="AK38" s="289">
        <f t="shared" si="50"/>
        <v>3</v>
      </c>
      <c r="AL38" s="290">
        <f t="shared" si="17"/>
        <v>0</v>
      </c>
      <c r="AM38" s="290">
        <f t="shared" si="51"/>
        <v>0</v>
      </c>
      <c r="AN38" s="290">
        <f t="shared" si="18"/>
        <v>0</v>
      </c>
      <c r="AO38" s="291">
        <f t="shared" si="19"/>
        <v>0</v>
      </c>
      <c r="AP38" s="292">
        <f t="shared" si="52"/>
        <v>0</v>
      </c>
      <c r="AQ38" s="307">
        <f t="shared" si="53"/>
        <v>32</v>
      </c>
      <c r="AR38" s="289">
        <f t="shared" si="54"/>
        <v>3</v>
      </c>
      <c r="AS38" s="290">
        <f t="shared" si="20"/>
        <v>3718600.3713880898</v>
      </c>
      <c r="AT38" s="290">
        <f t="shared" si="55"/>
        <v>131458.20040894439</v>
      </c>
      <c r="AU38" s="290">
        <f t="shared" si="21"/>
        <v>6197.6672856468167</v>
      </c>
      <c r="AV38" s="291">
        <f t="shared" si="22"/>
        <v>125260.53312329757</v>
      </c>
      <c r="AW38" s="290">
        <f t="shared" si="56"/>
        <v>3593339.8382647922</v>
      </c>
      <c r="AX38" s="304">
        <f t="shared" si="57"/>
        <v>32</v>
      </c>
      <c r="AY38" s="289">
        <f t="shared" si="58"/>
        <v>3</v>
      </c>
      <c r="AZ38" s="290">
        <f t="shared" si="23"/>
        <v>0</v>
      </c>
      <c r="BA38" s="290">
        <f t="shared" si="59"/>
        <v>0</v>
      </c>
      <c r="BB38" s="290">
        <f t="shared" si="24"/>
        <v>0</v>
      </c>
      <c r="BC38" s="291">
        <f t="shared" si="25"/>
        <v>0</v>
      </c>
      <c r="BD38" s="292">
        <f t="shared" si="60"/>
        <v>0</v>
      </c>
      <c r="BE38" s="307">
        <f t="shared" si="61"/>
        <v>32</v>
      </c>
      <c r="BF38" s="289">
        <f t="shared" si="62"/>
        <v>3</v>
      </c>
      <c r="BG38" s="290">
        <f t="shared" si="26"/>
        <v>3718600.3721200866</v>
      </c>
      <c r="BH38" s="290">
        <f t="shared" si="63"/>
        <v>131458.20043482166</v>
      </c>
      <c r="BI38" s="290">
        <f t="shared" si="27"/>
        <v>6197.6672868668111</v>
      </c>
      <c r="BJ38" s="291">
        <f t="shared" si="28"/>
        <v>125260.53314795485</v>
      </c>
      <c r="BK38" s="290">
        <f t="shared" si="64"/>
        <v>3593339.8389721317</v>
      </c>
      <c r="BL38" s="304">
        <f t="shared" si="65"/>
        <v>32</v>
      </c>
      <c r="BM38" s="289">
        <f t="shared" si="66"/>
        <v>3</v>
      </c>
      <c r="BN38" s="290">
        <f t="shared" si="29"/>
        <v>0</v>
      </c>
      <c r="BO38" s="290">
        <f t="shared" si="67"/>
        <v>0</v>
      </c>
      <c r="BP38" s="290">
        <f t="shared" si="30"/>
        <v>0</v>
      </c>
      <c r="BQ38" s="291">
        <f t="shared" si="31"/>
        <v>0</v>
      </c>
      <c r="BR38" s="292">
        <f t="shared" si="68"/>
        <v>0</v>
      </c>
    </row>
    <row r="39" spans="1:70">
      <c r="A39" s="288">
        <v>33</v>
      </c>
      <c r="B39" s="289">
        <f t="shared" si="0"/>
        <v>3</v>
      </c>
      <c r="C39" s="290">
        <f t="shared" si="1"/>
        <v>3593339.8379971138</v>
      </c>
      <c r="D39" s="290">
        <f t="shared" si="69"/>
        <v>131458.2003991518</v>
      </c>
      <c r="E39" s="290">
        <f t="shared" si="2"/>
        <v>5988.8997299951898</v>
      </c>
      <c r="F39" s="291">
        <f t="shared" si="3"/>
        <v>125469.30066915661</v>
      </c>
      <c r="G39" s="290">
        <f t="shared" si="70"/>
        <v>3467870.5373279573</v>
      </c>
      <c r="H39" s="289">
        <f t="shared" si="33"/>
        <v>33</v>
      </c>
      <c r="I39" s="289">
        <f t="shared" si="34"/>
        <v>3</v>
      </c>
      <c r="J39" s="290">
        <f t="shared" si="5"/>
        <v>0</v>
      </c>
      <c r="K39" s="290">
        <f t="shared" si="71"/>
        <v>0</v>
      </c>
      <c r="L39" s="290">
        <f t="shared" si="6"/>
        <v>0</v>
      </c>
      <c r="M39" s="291">
        <f t="shared" si="7"/>
        <v>0</v>
      </c>
      <c r="N39" s="292">
        <f t="shared" si="72"/>
        <v>0</v>
      </c>
      <c r="O39" s="307">
        <f t="shared" si="37"/>
        <v>33</v>
      </c>
      <c r="P39" s="289">
        <f t="shared" si="38"/>
        <v>3</v>
      </c>
      <c r="Q39" s="290">
        <f t="shared" si="8"/>
        <v>3593339.8392146858</v>
      </c>
      <c r="R39" s="290">
        <f t="shared" si="39"/>
        <v>131458.2004436951</v>
      </c>
      <c r="S39" s="290">
        <f t="shared" si="9"/>
        <v>5988.8997320244771</v>
      </c>
      <c r="T39" s="291">
        <f t="shared" si="10"/>
        <v>125469.30071167061</v>
      </c>
      <c r="U39" s="290">
        <f t="shared" si="40"/>
        <v>3467870.5385030154</v>
      </c>
      <c r="V39" s="304">
        <f t="shared" si="41"/>
        <v>33</v>
      </c>
      <c r="W39" s="289">
        <f t="shared" si="42"/>
        <v>3</v>
      </c>
      <c r="X39" s="290">
        <f t="shared" si="11"/>
        <v>0</v>
      </c>
      <c r="Y39" s="290">
        <f t="shared" si="43"/>
        <v>0</v>
      </c>
      <c r="Z39" s="290">
        <f t="shared" si="12"/>
        <v>0</v>
      </c>
      <c r="AA39" s="291">
        <f t="shared" si="13"/>
        <v>0</v>
      </c>
      <c r="AB39" s="292">
        <f t="shared" si="44"/>
        <v>0</v>
      </c>
      <c r="AC39" s="307">
        <f t="shared" si="45"/>
        <v>33</v>
      </c>
      <c r="AD39" s="289">
        <f t="shared" si="46"/>
        <v>3</v>
      </c>
      <c r="AE39" s="290">
        <f t="shared" si="14"/>
        <v>3593339.837270685</v>
      </c>
      <c r="AF39" s="290">
        <f t="shared" si="47"/>
        <v>131458.20037257622</v>
      </c>
      <c r="AG39" s="290">
        <f t="shared" si="15"/>
        <v>5988.899728784475</v>
      </c>
      <c r="AH39" s="291">
        <f t="shared" si="16"/>
        <v>125469.30064379175</v>
      </c>
      <c r="AI39" s="290">
        <f t="shared" si="48"/>
        <v>3467870.5366268931</v>
      </c>
      <c r="AJ39" s="304">
        <f t="shared" si="49"/>
        <v>33</v>
      </c>
      <c r="AK39" s="289">
        <f t="shared" si="50"/>
        <v>3</v>
      </c>
      <c r="AL39" s="290">
        <f t="shared" si="17"/>
        <v>0</v>
      </c>
      <c r="AM39" s="290">
        <f t="shared" si="51"/>
        <v>0</v>
      </c>
      <c r="AN39" s="290">
        <f t="shared" si="18"/>
        <v>0</v>
      </c>
      <c r="AO39" s="291">
        <f t="shared" si="19"/>
        <v>0</v>
      </c>
      <c r="AP39" s="292">
        <f t="shared" si="52"/>
        <v>0</v>
      </c>
      <c r="AQ39" s="307">
        <f t="shared" si="53"/>
        <v>33</v>
      </c>
      <c r="AR39" s="289">
        <f t="shared" si="54"/>
        <v>3</v>
      </c>
      <c r="AS39" s="290">
        <f t="shared" si="20"/>
        <v>3593339.8382647922</v>
      </c>
      <c r="AT39" s="290">
        <f t="shared" si="55"/>
        <v>131458.20040894439</v>
      </c>
      <c r="AU39" s="290">
        <f t="shared" si="21"/>
        <v>5988.8997304413206</v>
      </c>
      <c r="AV39" s="291">
        <f t="shared" si="22"/>
        <v>125469.30067850307</v>
      </c>
      <c r="AW39" s="290">
        <f t="shared" si="56"/>
        <v>3467870.537586289</v>
      </c>
      <c r="AX39" s="304">
        <f t="shared" si="57"/>
        <v>33</v>
      </c>
      <c r="AY39" s="289">
        <f t="shared" si="58"/>
        <v>3</v>
      </c>
      <c r="AZ39" s="290">
        <f t="shared" si="23"/>
        <v>0</v>
      </c>
      <c r="BA39" s="290">
        <f t="shared" si="59"/>
        <v>0</v>
      </c>
      <c r="BB39" s="290">
        <f t="shared" si="24"/>
        <v>0</v>
      </c>
      <c r="BC39" s="291">
        <f t="shared" si="25"/>
        <v>0</v>
      </c>
      <c r="BD39" s="292">
        <f t="shared" si="60"/>
        <v>0</v>
      </c>
      <c r="BE39" s="307">
        <f t="shared" si="61"/>
        <v>33</v>
      </c>
      <c r="BF39" s="289">
        <f t="shared" si="62"/>
        <v>3</v>
      </c>
      <c r="BG39" s="290">
        <f t="shared" si="26"/>
        <v>3593339.8389721317</v>
      </c>
      <c r="BH39" s="290">
        <f t="shared" si="63"/>
        <v>131458.20043482166</v>
      </c>
      <c r="BI39" s="290">
        <f t="shared" si="27"/>
        <v>5988.8997316202203</v>
      </c>
      <c r="BJ39" s="291">
        <f t="shared" si="28"/>
        <v>125469.30070320144</v>
      </c>
      <c r="BK39" s="290">
        <f t="shared" si="64"/>
        <v>3467870.5382689303</v>
      </c>
      <c r="BL39" s="304">
        <f t="shared" si="65"/>
        <v>33</v>
      </c>
      <c r="BM39" s="289">
        <f t="shared" si="66"/>
        <v>3</v>
      </c>
      <c r="BN39" s="290">
        <f t="shared" si="29"/>
        <v>0</v>
      </c>
      <c r="BO39" s="290">
        <f t="shared" si="67"/>
        <v>0</v>
      </c>
      <c r="BP39" s="290">
        <f t="shared" si="30"/>
        <v>0</v>
      </c>
      <c r="BQ39" s="291">
        <f t="shared" si="31"/>
        <v>0</v>
      </c>
      <c r="BR39" s="292">
        <f t="shared" si="68"/>
        <v>0</v>
      </c>
    </row>
    <row r="40" spans="1:70">
      <c r="A40" s="288">
        <v>34</v>
      </c>
      <c r="B40" s="289">
        <f t="shared" si="0"/>
        <v>3</v>
      </c>
      <c r="C40" s="290">
        <f t="shared" si="1"/>
        <v>3467870.5373279573</v>
      </c>
      <c r="D40" s="290">
        <f t="shared" si="69"/>
        <v>131458.2003991518</v>
      </c>
      <c r="E40" s="290">
        <f t="shared" si="2"/>
        <v>5779.7842288799293</v>
      </c>
      <c r="F40" s="291">
        <f t="shared" si="3"/>
        <v>125678.41617027187</v>
      </c>
      <c r="G40" s="290">
        <f t="shared" si="70"/>
        <v>3342192.1211576853</v>
      </c>
      <c r="H40" s="289">
        <f t="shared" si="33"/>
        <v>34</v>
      </c>
      <c r="I40" s="289">
        <f t="shared" si="34"/>
        <v>3</v>
      </c>
      <c r="J40" s="290">
        <f t="shared" si="5"/>
        <v>0</v>
      </c>
      <c r="K40" s="290">
        <f t="shared" si="71"/>
        <v>0</v>
      </c>
      <c r="L40" s="290">
        <f t="shared" si="6"/>
        <v>0</v>
      </c>
      <c r="M40" s="291">
        <f t="shared" si="7"/>
        <v>0</v>
      </c>
      <c r="N40" s="292">
        <f t="shared" si="72"/>
        <v>0</v>
      </c>
      <c r="O40" s="307">
        <f t="shared" si="37"/>
        <v>34</v>
      </c>
      <c r="P40" s="289">
        <f t="shared" si="38"/>
        <v>3</v>
      </c>
      <c r="Q40" s="290">
        <f t="shared" si="8"/>
        <v>3467870.5385030154</v>
      </c>
      <c r="R40" s="290">
        <f t="shared" si="39"/>
        <v>131458.2004436951</v>
      </c>
      <c r="S40" s="290">
        <f t="shared" si="9"/>
        <v>5779.7842308383597</v>
      </c>
      <c r="T40" s="291">
        <f t="shared" si="10"/>
        <v>125678.41621285674</v>
      </c>
      <c r="U40" s="290">
        <f t="shared" si="40"/>
        <v>3342192.1222901586</v>
      </c>
      <c r="V40" s="304">
        <f t="shared" si="41"/>
        <v>34</v>
      </c>
      <c r="W40" s="289">
        <f t="shared" si="42"/>
        <v>3</v>
      </c>
      <c r="X40" s="290">
        <f t="shared" si="11"/>
        <v>0</v>
      </c>
      <c r="Y40" s="290">
        <f t="shared" si="43"/>
        <v>0</v>
      </c>
      <c r="Z40" s="290">
        <f t="shared" si="12"/>
        <v>0</v>
      </c>
      <c r="AA40" s="291">
        <f t="shared" si="13"/>
        <v>0</v>
      </c>
      <c r="AB40" s="292">
        <f t="shared" si="44"/>
        <v>0</v>
      </c>
      <c r="AC40" s="307">
        <f t="shared" si="45"/>
        <v>34</v>
      </c>
      <c r="AD40" s="289">
        <f t="shared" si="46"/>
        <v>3</v>
      </c>
      <c r="AE40" s="290">
        <f t="shared" si="14"/>
        <v>3467870.5366268931</v>
      </c>
      <c r="AF40" s="290">
        <f t="shared" si="47"/>
        <v>131458.20037257622</v>
      </c>
      <c r="AG40" s="290">
        <f t="shared" si="15"/>
        <v>5779.7842277114887</v>
      </c>
      <c r="AH40" s="291">
        <f t="shared" si="16"/>
        <v>125678.41614486474</v>
      </c>
      <c r="AI40" s="290">
        <f t="shared" si="48"/>
        <v>3342192.1204820285</v>
      </c>
      <c r="AJ40" s="304">
        <f t="shared" si="49"/>
        <v>34</v>
      </c>
      <c r="AK40" s="289">
        <f t="shared" si="50"/>
        <v>3</v>
      </c>
      <c r="AL40" s="290">
        <f t="shared" si="17"/>
        <v>0</v>
      </c>
      <c r="AM40" s="290">
        <f t="shared" si="51"/>
        <v>0</v>
      </c>
      <c r="AN40" s="290">
        <f t="shared" si="18"/>
        <v>0</v>
      </c>
      <c r="AO40" s="291">
        <f t="shared" si="19"/>
        <v>0</v>
      </c>
      <c r="AP40" s="292">
        <f t="shared" si="52"/>
        <v>0</v>
      </c>
      <c r="AQ40" s="307">
        <f t="shared" si="53"/>
        <v>34</v>
      </c>
      <c r="AR40" s="289">
        <f t="shared" si="54"/>
        <v>3</v>
      </c>
      <c r="AS40" s="290">
        <f t="shared" si="20"/>
        <v>3467870.537586289</v>
      </c>
      <c r="AT40" s="290">
        <f t="shared" si="55"/>
        <v>131458.20040894439</v>
      </c>
      <c r="AU40" s="290">
        <f t="shared" si="21"/>
        <v>5779.7842293104823</v>
      </c>
      <c r="AV40" s="291">
        <f t="shared" si="22"/>
        <v>125678.41617963392</v>
      </c>
      <c r="AW40" s="290">
        <f t="shared" si="56"/>
        <v>3342192.1214066553</v>
      </c>
      <c r="AX40" s="304">
        <f t="shared" si="57"/>
        <v>34</v>
      </c>
      <c r="AY40" s="289">
        <f t="shared" si="58"/>
        <v>3</v>
      </c>
      <c r="AZ40" s="290">
        <f t="shared" si="23"/>
        <v>0</v>
      </c>
      <c r="BA40" s="290">
        <f t="shared" si="59"/>
        <v>0</v>
      </c>
      <c r="BB40" s="290">
        <f t="shared" si="24"/>
        <v>0</v>
      </c>
      <c r="BC40" s="291">
        <f t="shared" si="25"/>
        <v>0</v>
      </c>
      <c r="BD40" s="292">
        <f t="shared" si="60"/>
        <v>0</v>
      </c>
      <c r="BE40" s="307">
        <f t="shared" si="61"/>
        <v>34</v>
      </c>
      <c r="BF40" s="289">
        <f t="shared" si="62"/>
        <v>3</v>
      </c>
      <c r="BG40" s="290">
        <f t="shared" si="26"/>
        <v>3467870.5382689303</v>
      </c>
      <c r="BH40" s="290">
        <f t="shared" si="63"/>
        <v>131458.20043482166</v>
      </c>
      <c r="BI40" s="290">
        <f t="shared" si="27"/>
        <v>5779.7842304482174</v>
      </c>
      <c r="BJ40" s="291">
        <f t="shared" si="28"/>
        <v>125678.41620437344</v>
      </c>
      <c r="BK40" s="290">
        <f t="shared" si="64"/>
        <v>3342192.1220645569</v>
      </c>
      <c r="BL40" s="304">
        <f t="shared" si="65"/>
        <v>34</v>
      </c>
      <c r="BM40" s="289">
        <f t="shared" si="66"/>
        <v>3</v>
      </c>
      <c r="BN40" s="290">
        <f t="shared" si="29"/>
        <v>0</v>
      </c>
      <c r="BO40" s="290">
        <f t="shared" si="67"/>
        <v>0</v>
      </c>
      <c r="BP40" s="290">
        <f t="shared" si="30"/>
        <v>0</v>
      </c>
      <c r="BQ40" s="291">
        <f t="shared" si="31"/>
        <v>0</v>
      </c>
      <c r="BR40" s="292">
        <f t="shared" si="68"/>
        <v>0</v>
      </c>
    </row>
    <row r="41" spans="1:70">
      <c r="A41" s="288">
        <v>35</v>
      </c>
      <c r="B41" s="289">
        <f t="shared" si="0"/>
        <v>3</v>
      </c>
      <c r="C41" s="290">
        <f t="shared" si="1"/>
        <v>3342192.1211576853</v>
      </c>
      <c r="D41" s="290">
        <f t="shared" si="69"/>
        <v>131458.2003991518</v>
      </c>
      <c r="E41" s="290">
        <f t="shared" si="2"/>
        <v>5570.3202019294758</v>
      </c>
      <c r="F41" s="291">
        <f t="shared" si="3"/>
        <v>125887.88019722233</v>
      </c>
      <c r="G41" s="290">
        <f t="shared" si="70"/>
        <v>3216304.240960463</v>
      </c>
      <c r="H41" s="289">
        <f t="shared" si="33"/>
        <v>35</v>
      </c>
      <c r="I41" s="289">
        <f t="shared" si="34"/>
        <v>3</v>
      </c>
      <c r="J41" s="290">
        <f t="shared" si="5"/>
        <v>0</v>
      </c>
      <c r="K41" s="290">
        <f t="shared" si="71"/>
        <v>0</v>
      </c>
      <c r="L41" s="290">
        <f t="shared" si="6"/>
        <v>0</v>
      </c>
      <c r="M41" s="291">
        <f t="shared" si="7"/>
        <v>0</v>
      </c>
      <c r="N41" s="292">
        <f t="shared" si="72"/>
        <v>0</v>
      </c>
      <c r="O41" s="307">
        <f t="shared" si="37"/>
        <v>35</v>
      </c>
      <c r="P41" s="289">
        <f t="shared" si="38"/>
        <v>3</v>
      </c>
      <c r="Q41" s="290">
        <f t="shared" si="8"/>
        <v>3342192.1222901586</v>
      </c>
      <c r="R41" s="290">
        <f t="shared" si="39"/>
        <v>131458.2004436951</v>
      </c>
      <c r="S41" s="290">
        <f t="shared" si="9"/>
        <v>5570.3202038169311</v>
      </c>
      <c r="T41" s="291">
        <f t="shared" si="10"/>
        <v>125887.88023987817</v>
      </c>
      <c r="U41" s="290">
        <f t="shared" si="40"/>
        <v>3216304.2420502803</v>
      </c>
      <c r="V41" s="304">
        <f t="shared" si="41"/>
        <v>35</v>
      </c>
      <c r="W41" s="289">
        <f t="shared" si="42"/>
        <v>3</v>
      </c>
      <c r="X41" s="290">
        <f t="shared" si="11"/>
        <v>0</v>
      </c>
      <c r="Y41" s="290">
        <f t="shared" si="43"/>
        <v>0</v>
      </c>
      <c r="Z41" s="290">
        <f t="shared" si="12"/>
        <v>0</v>
      </c>
      <c r="AA41" s="291">
        <f t="shared" si="13"/>
        <v>0</v>
      </c>
      <c r="AB41" s="292">
        <f t="shared" si="44"/>
        <v>0</v>
      </c>
      <c r="AC41" s="307">
        <f t="shared" si="45"/>
        <v>35</v>
      </c>
      <c r="AD41" s="289">
        <f t="shared" si="46"/>
        <v>3</v>
      </c>
      <c r="AE41" s="290">
        <f t="shared" si="14"/>
        <v>3342192.1204820285</v>
      </c>
      <c r="AF41" s="290">
        <f t="shared" si="47"/>
        <v>131458.20037257622</v>
      </c>
      <c r="AG41" s="290">
        <f t="shared" si="15"/>
        <v>5570.3202008033813</v>
      </c>
      <c r="AH41" s="291">
        <f t="shared" si="16"/>
        <v>125887.88017177283</v>
      </c>
      <c r="AI41" s="290">
        <f t="shared" si="48"/>
        <v>3216304.2403102554</v>
      </c>
      <c r="AJ41" s="304">
        <f t="shared" si="49"/>
        <v>35</v>
      </c>
      <c r="AK41" s="289">
        <f t="shared" si="50"/>
        <v>3</v>
      </c>
      <c r="AL41" s="290">
        <f t="shared" si="17"/>
        <v>0</v>
      </c>
      <c r="AM41" s="290">
        <f t="shared" si="51"/>
        <v>0</v>
      </c>
      <c r="AN41" s="290">
        <f t="shared" si="18"/>
        <v>0</v>
      </c>
      <c r="AO41" s="291">
        <f t="shared" si="19"/>
        <v>0</v>
      </c>
      <c r="AP41" s="292">
        <f t="shared" si="52"/>
        <v>0</v>
      </c>
      <c r="AQ41" s="307">
        <f t="shared" si="53"/>
        <v>35</v>
      </c>
      <c r="AR41" s="289">
        <f t="shared" si="54"/>
        <v>3</v>
      </c>
      <c r="AS41" s="290">
        <f t="shared" si="20"/>
        <v>3342192.1214066553</v>
      </c>
      <c r="AT41" s="290">
        <f t="shared" si="55"/>
        <v>131458.20040894439</v>
      </c>
      <c r="AU41" s="290">
        <f t="shared" si="21"/>
        <v>5570.3202023444255</v>
      </c>
      <c r="AV41" s="291">
        <f t="shared" si="22"/>
        <v>125887.88020659996</v>
      </c>
      <c r="AW41" s="290">
        <f t="shared" si="56"/>
        <v>3216304.2412000555</v>
      </c>
      <c r="AX41" s="304">
        <f t="shared" si="57"/>
        <v>35</v>
      </c>
      <c r="AY41" s="289">
        <f t="shared" si="58"/>
        <v>3</v>
      </c>
      <c r="AZ41" s="290">
        <f t="shared" si="23"/>
        <v>0</v>
      </c>
      <c r="BA41" s="290">
        <f t="shared" si="59"/>
        <v>0</v>
      </c>
      <c r="BB41" s="290">
        <f t="shared" si="24"/>
        <v>0</v>
      </c>
      <c r="BC41" s="291">
        <f t="shared" si="25"/>
        <v>0</v>
      </c>
      <c r="BD41" s="292">
        <f t="shared" si="60"/>
        <v>0</v>
      </c>
      <c r="BE41" s="307">
        <f t="shared" si="61"/>
        <v>35</v>
      </c>
      <c r="BF41" s="289">
        <f t="shared" si="62"/>
        <v>3</v>
      </c>
      <c r="BG41" s="290">
        <f t="shared" si="26"/>
        <v>3342192.1220645569</v>
      </c>
      <c r="BH41" s="290">
        <f t="shared" si="63"/>
        <v>131458.20043482166</v>
      </c>
      <c r="BI41" s="290">
        <f t="shared" si="27"/>
        <v>5570.3202034409287</v>
      </c>
      <c r="BJ41" s="291">
        <f t="shared" si="28"/>
        <v>125887.88023138072</v>
      </c>
      <c r="BK41" s="290">
        <f t="shared" si="64"/>
        <v>3216304.241833176</v>
      </c>
      <c r="BL41" s="304">
        <f t="shared" si="65"/>
        <v>35</v>
      </c>
      <c r="BM41" s="289">
        <f t="shared" si="66"/>
        <v>3</v>
      </c>
      <c r="BN41" s="290">
        <f t="shared" si="29"/>
        <v>0</v>
      </c>
      <c r="BO41" s="290">
        <f t="shared" si="67"/>
        <v>0</v>
      </c>
      <c r="BP41" s="290">
        <f t="shared" si="30"/>
        <v>0</v>
      </c>
      <c r="BQ41" s="291">
        <f t="shared" si="31"/>
        <v>0</v>
      </c>
      <c r="BR41" s="292">
        <f t="shared" si="68"/>
        <v>0</v>
      </c>
    </row>
    <row r="42" spans="1:70">
      <c r="A42" s="288">
        <v>36</v>
      </c>
      <c r="B42" s="289">
        <f t="shared" si="0"/>
        <v>3</v>
      </c>
      <c r="C42" s="290">
        <f t="shared" si="1"/>
        <v>3216304.240960463</v>
      </c>
      <c r="D42" s="290">
        <f t="shared" si="69"/>
        <v>131458.2003991518</v>
      </c>
      <c r="E42" s="290">
        <f t="shared" si="2"/>
        <v>5360.5070682674386</v>
      </c>
      <c r="F42" s="291">
        <f t="shared" si="3"/>
        <v>126097.69333088436</v>
      </c>
      <c r="G42" s="290">
        <f t="shared" si="70"/>
        <v>3090206.5476295785</v>
      </c>
      <c r="H42" s="289">
        <f t="shared" si="33"/>
        <v>36</v>
      </c>
      <c r="I42" s="289">
        <f t="shared" si="34"/>
        <v>3</v>
      </c>
      <c r="J42" s="290">
        <f t="shared" si="5"/>
        <v>0</v>
      </c>
      <c r="K42" s="290">
        <f t="shared" si="71"/>
        <v>0</v>
      </c>
      <c r="L42" s="290">
        <f t="shared" si="6"/>
        <v>0</v>
      </c>
      <c r="M42" s="291">
        <f t="shared" si="7"/>
        <v>0</v>
      </c>
      <c r="N42" s="292">
        <f t="shared" si="72"/>
        <v>0</v>
      </c>
      <c r="O42" s="307">
        <f t="shared" si="37"/>
        <v>36</v>
      </c>
      <c r="P42" s="289">
        <f t="shared" si="38"/>
        <v>3</v>
      </c>
      <c r="Q42" s="290">
        <f t="shared" si="8"/>
        <v>3216304.2420502803</v>
      </c>
      <c r="R42" s="290">
        <f t="shared" si="39"/>
        <v>131458.2004436951</v>
      </c>
      <c r="S42" s="290">
        <f t="shared" si="9"/>
        <v>5360.5070700838005</v>
      </c>
      <c r="T42" s="291">
        <f t="shared" si="10"/>
        <v>126097.6933736113</v>
      </c>
      <c r="U42" s="290">
        <f t="shared" si="40"/>
        <v>3090206.5486766691</v>
      </c>
      <c r="V42" s="304">
        <f t="shared" si="41"/>
        <v>36</v>
      </c>
      <c r="W42" s="289">
        <f t="shared" si="42"/>
        <v>3</v>
      </c>
      <c r="X42" s="290">
        <f t="shared" si="11"/>
        <v>0</v>
      </c>
      <c r="Y42" s="290">
        <f t="shared" si="43"/>
        <v>0</v>
      </c>
      <c r="Z42" s="290">
        <f t="shared" si="12"/>
        <v>0</v>
      </c>
      <c r="AA42" s="291">
        <f t="shared" si="13"/>
        <v>0</v>
      </c>
      <c r="AB42" s="292">
        <f t="shared" si="44"/>
        <v>0</v>
      </c>
      <c r="AC42" s="307">
        <f t="shared" si="45"/>
        <v>36</v>
      </c>
      <c r="AD42" s="289">
        <f t="shared" si="46"/>
        <v>3</v>
      </c>
      <c r="AE42" s="290">
        <f t="shared" si="14"/>
        <v>3216304.2403102554</v>
      </c>
      <c r="AF42" s="290">
        <f t="shared" si="47"/>
        <v>131458.20037257622</v>
      </c>
      <c r="AG42" s="290">
        <f t="shared" si="15"/>
        <v>5360.5070671837593</v>
      </c>
      <c r="AH42" s="291">
        <f t="shared" si="16"/>
        <v>126097.69330539246</v>
      </c>
      <c r="AI42" s="290">
        <f t="shared" si="48"/>
        <v>3090206.5470048632</v>
      </c>
      <c r="AJ42" s="304">
        <f t="shared" si="49"/>
        <v>36</v>
      </c>
      <c r="AK42" s="289">
        <f t="shared" si="50"/>
        <v>3</v>
      </c>
      <c r="AL42" s="290">
        <f t="shared" si="17"/>
        <v>0</v>
      </c>
      <c r="AM42" s="290">
        <f t="shared" si="51"/>
        <v>0</v>
      </c>
      <c r="AN42" s="290">
        <f t="shared" si="18"/>
        <v>0</v>
      </c>
      <c r="AO42" s="291">
        <f t="shared" si="19"/>
        <v>0</v>
      </c>
      <c r="AP42" s="292">
        <f t="shared" si="52"/>
        <v>0</v>
      </c>
      <c r="AQ42" s="307">
        <f t="shared" si="53"/>
        <v>36</v>
      </c>
      <c r="AR42" s="289">
        <f t="shared" si="54"/>
        <v>3</v>
      </c>
      <c r="AS42" s="290">
        <f t="shared" si="20"/>
        <v>3216304.2412000555</v>
      </c>
      <c r="AT42" s="290">
        <f t="shared" si="55"/>
        <v>131458.20040894439</v>
      </c>
      <c r="AU42" s="290">
        <f t="shared" si="21"/>
        <v>5360.5070686667596</v>
      </c>
      <c r="AV42" s="291">
        <f t="shared" si="22"/>
        <v>126097.69334027763</v>
      </c>
      <c r="AW42" s="290">
        <f t="shared" si="56"/>
        <v>3090206.5478597777</v>
      </c>
      <c r="AX42" s="304">
        <f t="shared" si="57"/>
        <v>36</v>
      </c>
      <c r="AY42" s="289">
        <f t="shared" si="58"/>
        <v>3</v>
      </c>
      <c r="AZ42" s="290">
        <f t="shared" si="23"/>
        <v>0</v>
      </c>
      <c r="BA42" s="290">
        <f t="shared" si="59"/>
        <v>0</v>
      </c>
      <c r="BB42" s="290">
        <f t="shared" si="24"/>
        <v>0</v>
      </c>
      <c r="BC42" s="291">
        <f t="shared" si="25"/>
        <v>0</v>
      </c>
      <c r="BD42" s="292">
        <f t="shared" si="60"/>
        <v>0</v>
      </c>
      <c r="BE42" s="307">
        <f t="shared" si="61"/>
        <v>36</v>
      </c>
      <c r="BF42" s="289">
        <f t="shared" si="62"/>
        <v>3</v>
      </c>
      <c r="BG42" s="290">
        <f t="shared" si="26"/>
        <v>3216304.241833176</v>
      </c>
      <c r="BH42" s="290">
        <f t="shared" si="63"/>
        <v>131458.20043482166</v>
      </c>
      <c r="BI42" s="290">
        <f t="shared" si="27"/>
        <v>5360.5070697219608</v>
      </c>
      <c r="BJ42" s="291">
        <f t="shared" si="28"/>
        <v>126097.69336509969</v>
      </c>
      <c r="BK42" s="290">
        <f t="shared" si="64"/>
        <v>3090206.5484680762</v>
      </c>
      <c r="BL42" s="304">
        <f t="shared" si="65"/>
        <v>36</v>
      </c>
      <c r="BM42" s="289">
        <f t="shared" si="66"/>
        <v>3</v>
      </c>
      <c r="BN42" s="290">
        <f t="shared" si="29"/>
        <v>0</v>
      </c>
      <c r="BO42" s="290">
        <f t="shared" si="67"/>
        <v>0</v>
      </c>
      <c r="BP42" s="290">
        <f t="shared" si="30"/>
        <v>0</v>
      </c>
      <c r="BQ42" s="291">
        <f t="shared" si="31"/>
        <v>0</v>
      </c>
      <c r="BR42" s="292">
        <f t="shared" si="68"/>
        <v>0</v>
      </c>
    </row>
    <row r="43" spans="1:70">
      <c r="A43" s="288">
        <v>37</v>
      </c>
      <c r="B43" s="289">
        <f t="shared" si="0"/>
        <v>4</v>
      </c>
      <c r="C43" s="290">
        <f t="shared" si="1"/>
        <v>3090206.5476295785</v>
      </c>
      <c r="D43" s="290">
        <f t="shared" si="69"/>
        <v>131458.2003991518</v>
      </c>
      <c r="E43" s="290">
        <f t="shared" si="2"/>
        <v>5150.3442460492979</v>
      </c>
      <c r="F43" s="291">
        <f t="shared" si="3"/>
        <v>126307.8561531025</v>
      </c>
      <c r="G43" s="290">
        <f t="shared" si="70"/>
        <v>2963898.6914764759</v>
      </c>
      <c r="H43" s="289">
        <f t="shared" si="33"/>
        <v>37</v>
      </c>
      <c r="I43" s="289">
        <f t="shared" si="34"/>
        <v>4</v>
      </c>
      <c r="J43" s="290">
        <f t="shared" si="5"/>
        <v>0</v>
      </c>
      <c r="K43" s="290">
        <f t="shared" si="71"/>
        <v>0</v>
      </c>
      <c r="L43" s="290">
        <f t="shared" si="6"/>
        <v>0</v>
      </c>
      <c r="M43" s="291">
        <f t="shared" si="7"/>
        <v>0</v>
      </c>
      <c r="N43" s="292">
        <f t="shared" si="72"/>
        <v>0</v>
      </c>
      <c r="O43" s="307">
        <f t="shared" si="37"/>
        <v>37</v>
      </c>
      <c r="P43" s="289">
        <f t="shared" si="38"/>
        <v>4</v>
      </c>
      <c r="Q43" s="290">
        <f t="shared" si="8"/>
        <v>3090206.5486766691</v>
      </c>
      <c r="R43" s="290">
        <f t="shared" si="39"/>
        <v>131458.2004436951</v>
      </c>
      <c r="S43" s="290">
        <f t="shared" si="9"/>
        <v>5150.3442477944491</v>
      </c>
      <c r="T43" s="291">
        <f t="shared" si="10"/>
        <v>126307.85619590065</v>
      </c>
      <c r="U43" s="290">
        <f t="shared" si="40"/>
        <v>2963898.6924807685</v>
      </c>
      <c r="V43" s="304">
        <f t="shared" si="41"/>
        <v>37</v>
      </c>
      <c r="W43" s="289">
        <f t="shared" si="42"/>
        <v>4</v>
      </c>
      <c r="X43" s="290">
        <f t="shared" si="11"/>
        <v>0</v>
      </c>
      <c r="Y43" s="290">
        <f t="shared" si="43"/>
        <v>0</v>
      </c>
      <c r="Z43" s="290">
        <f t="shared" si="12"/>
        <v>0</v>
      </c>
      <c r="AA43" s="291">
        <f t="shared" si="13"/>
        <v>0</v>
      </c>
      <c r="AB43" s="292">
        <f t="shared" si="44"/>
        <v>0</v>
      </c>
      <c r="AC43" s="307">
        <f t="shared" si="45"/>
        <v>37</v>
      </c>
      <c r="AD43" s="289">
        <f t="shared" si="46"/>
        <v>4</v>
      </c>
      <c r="AE43" s="290">
        <f t="shared" si="14"/>
        <v>3090206.5470048632</v>
      </c>
      <c r="AF43" s="290">
        <f t="shared" si="47"/>
        <v>131458.20037257622</v>
      </c>
      <c r="AG43" s="290">
        <f t="shared" si="15"/>
        <v>5150.3442450081056</v>
      </c>
      <c r="AH43" s="291">
        <f t="shared" si="16"/>
        <v>126307.85612756811</v>
      </c>
      <c r="AI43" s="290">
        <f t="shared" si="48"/>
        <v>2963898.6908772951</v>
      </c>
      <c r="AJ43" s="304">
        <f t="shared" si="49"/>
        <v>37</v>
      </c>
      <c r="AK43" s="289">
        <f t="shared" si="50"/>
        <v>4</v>
      </c>
      <c r="AL43" s="290">
        <f t="shared" si="17"/>
        <v>0</v>
      </c>
      <c r="AM43" s="290">
        <f t="shared" si="51"/>
        <v>0</v>
      </c>
      <c r="AN43" s="290">
        <f t="shared" si="18"/>
        <v>0</v>
      </c>
      <c r="AO43" s="291">
        <f t="shared" si="19"/>
        <v>0</v>
      </c>
      <c r="AP43" s="292">
        <f t="shared" si="52"/>
        <v>0</v>
      </c>
      <c r="AQ43" s="307">
        <f t="shared" si="53"/>
        <v>37</v>
      </c>
      <c r="AR43" s="289">
        <f t="shared" si="54"/>
        <v>4</v>
      </c>
      <c r="AS43" s="290">
        <f t="shared" si="20"/>
        <v>3090206.5478597777</v>
      </c>
      <c r="AT43" s="290">
        <f t="shared" si="55"/>
        <v>131458.20040894439</v>
      </c>
      <c r="AU43" s="290">
        <f t="shared" si="21"/>
        <v>5150.3442464329628</v>
      </c>
      <c r="AV43" s="291">
        <f t="shared" si="22"/>
        <v>126307.85616251144</v>
      </c>
      <c r="AW43" s="290">
        <f t="shared" si="56"/>
        <v>2963898.6916972664</v>
      </c>
      <c r="AX43" s="304">
        <f t="shared" si="57"/>
        <v>37</v>
      </c>
      <c r="AY43" s="289">
        <f t="shared" si="58"/>
        <v>4</v>
      </c>
      <c r="AZ43" s="290">
        <f t="shared" si="23"/>
        <v>0</v>
      </c>
      <c r="BA43" s="290">
        <f t="shared" si="59"/>
        <v>0</v>
      </c>
      <c r="BB43" s="290">
        <f t="shared" si="24"/>
        <v>0</v>
      </c>
      <c r="BC43" s="291">
        <f t="shared" si="25"/>
        <v>0</v>
      </c>
      <c r="BD43" s="292">
        <f t="shared" si="60"/>
        <v>0</v>
      </c>
      <c r="BE43" s="307">
        <f t="shared" si="61"/>
        <v>37</v>
      </c>
      <c r="BF43" s="289">
        <f t="shared" si="62"/>
        <v>4</v>
      </c>
      <c r="BG43" s="290">
        <f t="shared" si="26"/>
        <v>3090206.5484680762</v>
      </c>
      <c r="BH43" s="290">
        <f t="shared" si="63"/>
        <v>131458.20043482166</v>
      </c>
      <c r="BI43" s="290">
        <f t="shared" si="27"/>
        <v>5150.3442474467938</v>
      </c>
      <c r="BJ43" s="291">
        <f t="shared" si="28"/>
        <v>126307.85618737487</v>
      </c>
      <c r="BK43" s="290">
        <f t="shared" si="64"/>
        <v>2963898.6922807014</v>
      </c>
      <c r="BL43" s="304">
        <f t="shared" si="65"/>
        <v>37</v>
      </c>
      <c r="BM43" s="289">
        <f t="shared" si="66"/>
        <v>4</v>
      </c>
      <c r="BN43" s="290">
        <f t="shared" si="29"/>
        <v>0</v>
      </c>
      <c r="BO43" s="290">
        <f t="shared" si="67"/>
        <v>0</v>
      </c>
      <c r="BP43" s="290">
        <f t="shared" si="30"/>
        <v>0</v>
      </c>
      <c r="BQ43" s="291">
        <f t="shared" si="31"/>
        <v>0</v>
      </c>
      <c r="BR43" s="292">
        <f t="shared" si="68"/>
        <v>0</v>
      </c>
    </row>
    <row r="44" spans="1:70">
      <c r="A44" s="288">
        <v>38</v>
      </c>
      <c r="B44" s="289">
        <f t="shared" si="0"/>
        <v>4</v>
      </c>
      <c r="C44" s="290">
        <f t="shared" si="1"/>
        <v>2963898.6914764759</v>
      </c>
      <c r="D44" s="290">
        <f t="shared" si="69"/>
        <v>131458.2003991518</v>
      </c>
      <c r="E44" s="290">
        <f t="shared" si="2"/>
        <v>4939.8311524607934</v>
      </c>
      <c r="F44" s="291">
        <f t="shared" si="3"/>
        <v>126518.369246691</v>
      </c>
      <c r="G44" s="290">
        <f t="shared" si="70"/>
        <v>2837380.3222297849</v>
      </c>
      <c r="H44" s="289">
        <f t="shared" si="33"/>
        <v>38</v>
      </c>
      <c r="I44" s="289">
        <f t="shared" si="34"/>
        <v>4</v>
      </c>
      <c r="J44" s="290">
        <f t="shared" si="5"/>
        <v>0</v>
      </c>
      <c r="K44" s="290">
        <f t="shared" si="71"/>
        <v>0</v>
      </c>
      <c r="L44" s="290">
        <f t="shared" si="6"/>
        <v>0</v>
      </c>
      <c r="M44" s="291">
        <f t="shared" si="7"/>
        <v>0</v>
      </c>
      <c r="N44" s="292">
        <f t="shared" si="72"/>
        <v>0</v>
      </c>
      <c r="O44" s="307">
        <f t="shared" si="37"/>
        <v>38</v>
      </c>
      <c r="P44" s="289">
        <f t="shared" si="38"/>
        <v>4</v>
      </c>
      <c r="Q44" s="290">
        <f t="shared" si="8"/>
        <v>2963898.6924807685</v>
      </c>
      <c r="R44" s="290">
        <f t="shared" si="39"/>
        <v>131458.2004436951</v>
      </c>
      <c r="S44" s="290">
        <f t="shared" si="9"/>
        <v>4939.8311541346147</v>
      </c>
      <c r="T44" s="291">
        <f t="shared" si="10"/>
        <v>126518.36928956048</v>
      </c>
      <c r="U44" s="290">
        <f t="shared" si="40"/>
        <v>2837380.3231912078</v>
      </c>
      <c r="V44" s="304">
        <f t="shared" si="41"/>
        <v>38</v>
      </c>
      <c r="W44" s="289">
        <f t="shared" si="42"/>
        <v>4</v>
      </c>
      <c r="X44" s="290">
        <f t="shared" si="11"/>
        <v>0</v>
      </c>
      <c r="Y44" s="290">
        <f t="shared" si="43"/>
        <v>0</v>
      </c>
      <c r="Z44" s="290">
        <f t="shared" si="12"/>
        <v>0</v>
      </c>
      <c r="AA44" s="291">
        <f t="shared" si="13"/>
        <v>0</v>
      </c>
      <c r="AB44" s="292">
        <f t="shared" si="44"/>
        <v>0</v>
      </c>
      <c r="AC44" s="307">
        <f t="shared" si="45"/>
        <v>38</v>
      </c>
      <c r="AD44" s="289">
        <f t="shared" si="46"/>
        <v>4</v>
      </c>
      <c r="AE44" s="290">
        <f t="shared" si="14"/>
        <v>2963898.6908772951</v>
      </c>
      <c r="AF44" s="290">
        <f t="shared" si="47"/>
        <v>131458.20037257622</v>
      </c>
      <c r="AG44" s="290">
        <f t="shared" si="15"/>
        <v>4939.8311514621591</v>
      </c>
      <c r="AH44" s="291">
        <f t="shared" si="16"/>
        <v>126518.36922111406</v>
      </c>
      <c r="AI44" s="290">
        <f t="shared" si="48"/>
        <v>2837380.321656181</v>
      </c>
      <c r="AJ44" s="304">
        <f t="shared" si="49"/>
        <v>38</v>
      </c>
      <c r="AK44" s="289">
        <f t="shared" si="50"/>
        <v>4</v>
      </c>
      <c r="AL44" s="290">
        <f t="shared" si="17"/>
        <v>0</v>
      </c>
      <c r="AM44" s="290">
        <f t="shared" si="51"/>
        <v>0</v>
      </c>
      <c r="AN44" s="290">
        <f t="shared" si="18"/>
        <v>0</v>
      </c>
      <c r="AO44" s="291">
        <f t="shared" si="19"/>
        <v>0</v>
      </c>
      <c r="AP44" s="292">
        <f t="shared" si="52"/>
        <v>0</v>
      </c>
      <c r="AQ44" s="307">
        <f t="shared" si="53"/>
        <v>38</v>
      </c>
      <c r="AR44" s="289">
        <f t="shared" si="54"/>
        <v>4</v>
      </c>
      <c r="AS44" s="290">
        <f t="shared" si="20"/>
        <v>2963898.6916972664</v>
      </c>
      <c r="AT44" s="290">
        <f t="shared" si="55"/>
        <v>131458.20040894439</v>
      </c>
      <c r="AU44" s="290">
        <f t="shared" si="21"/>
        <v>4939.8311528287777</v>
      </c>
      <c r="AV44" s="291">
        <f t="shared" si="22"/>
        <v>126518.36925611562</v>
      </c>
      <c r="AW44" s="290">
        <f t="shared" si="56"/>
        <v>2837380.3224411509</v>
      </c>
      <c r="AX44" s="304">
        <f t="shared" si="57"/>
        <v>38</v>
      </c>
      <c r="AY44" s="289">
        <f t="shared" si="58"/>
        <v>4</v>
      </c>
      <c r="AZ44" s="290">
        <f t="shared" si="23"/>
        <v>0</v>
      </c>
      <c r="BA44" s="290">
        <f t="shared" si="59"/>
        <v>0</v>
      </c>
      <c r="BB44" s="290">
        <f t="shared" si="24"/>
        <v>0</v>
      </c>
      <c r="BC44" s="291">
        <f t="shared" si="25"/>
        <v>0</v>
      </c>
      <c r="BD44" s="292">
        <f t="shared" si="60"/>
        <v>0</v>
      </c>
      <c r="BE44" s="307">
        <f t="shared" si="61"/>
        <v>38</v>
      </c>
      <c r="BF44" s="289">
        <f t="shared" si="62"/>
        <v>4</v>
      </c>
      <c r="BG44" s="290">
        <f t="shared" si="26"/>
        <v>2963898.6922807014</v>
      </c>
      <c r="BH44" s="290">
        <f t="shared" si="63"/>
        <v>131458.20043482166</v>
      </c>
      <c r="BI44" s="290">
        <f t="shared" si="27"/>
        <v>4939.8311538011694</v>
      </c>
      <c r="BJ44" s="291">
        <f t="shared" si="28"/>
        <v>126518.36928102048</v>
      </c>
      <c r="BK44" s="290">
        <f t="shared" si="64"/>
        <v>2837380.3229996809</v>
      </c>
      <c r="BL44" s="304">
        <f t="shared" si="65"/>
        <v>38</v>
      </c>
      <c r="BM44" s="289">
        <f t="shared" si="66"/>
        <v>4</v>
      </c>
      <c r="BN44" s="290">
        <f t="shared" si="29"/>
        <v>0</v>
      </c>
      <c r="BO44" s="290">
        <f t="shared" si="67"/>
        <v>0</v>
      </c>
      <c r="BP44" s="290">
        <f t="shared" si="30"/>
        <v>0</v>
      </c>
      <c r="BQ44" s="291">
        <f t="shared" si="31"/>
        <v>0</v>
      </c>
      <c r="BR44" s="292">
        <f t="shared" si="68"/>
        <v>0</v>
      </c>
    </row>
    <row r="45" spans="1:70">
      <c r="A45" s="288">
        <v>39</v>
      </c>
      <c r="B45" s="289">
        <f t="shared" si="0"/>
        <v>4</v>
      </c>
      <c r="C45" s="290">
        <f t="shared" si="1"/>
        <v>2837380.3222297849</v>
      </c>
      <c r="D45" s="290">
        <f t="shared" si="69"/>
        <v>131458.2003991518</v>
      </c>
      <c r="E45" s="290">
        <f t="shared" si="2"/>
        <v>4728.9672037163082</v>
      </c>
      <c r="F45" s="291">
        <f t="shared" si="3"/>
        <v>126729.23319543549</v>
      </c>
      <c r="G45" s="290">
        <f t="shared" si="70"/>
        <v>2710651.0890343497</v>
      </c>
      <c r="H45" s="289">
        <f t="shared" si="33"/>
        <v>39</v>
      </c>
      <c r="I45" s="289">
        <f t="shared" si="34"/>
        <v>4</v>
      </c>
      <c r="J45" s="290">
        <f t="shared" si="5"/>
        <v>0</v>
      </c>
      <c r="K45" s="290">
        <f t="shared" si="71"/>
        <v>0</v>
      </c>
      <c r="L45" s="290">
        <f t="shared" si="6"/>
        <v>0</v>
      </c>
      <c r="M45" s="291">
        <f t="shared" si="7"/>
        <v>0</v>
      </c>
      <c r="N45" s="292">
        <f t="shared" si="72"/>
        <v>0</v>
      </c>
      <c r="O45" s="307">
        <f t="shared" si="37"/>
        <v>39</v>
      </c>
      <c r="P45" s="289">
        <f t="shared" si="38"/>
        <v>4</v>
      </c>
      <c r="Q45" s="290">
        <f t="shared" si="8"/>
        <v>2837380.3231912078</v>
      </c>
      <c r="R45" s="290">
        <f t="shared" si="39"/>
        <v>131458.2004436951</v>
      </c>
      <c r="S45" s="290">
        <f t="shared" si="9"/>
        <v>4728.9672053186796</v>
      </c>
      <c r="T45" s="291">
        <f t="shared" si="10"/>
        <v>126729.23323837642</v>
      </c>
      <c r="U45" s="290">
        <f t="shared" si="40"/>
        <v>2710651.0899528316</v>
      </c>
      <c r="V45" s="304">
        <f t="shared" si="41"/>
        <v>39</v>
      </c>
      <c r="W45" s="289">
        <f t="shared" si="42"/>
        <v>4</v>
      </c>
      <c r="X45" s="290">
        <f t="shared" si="11"/>
        <v>0</v>
      </c>
      <c r="Y45" s="290">
        <f t="shared" si="43"/>
        <v>0</v>
      </c>
      <c r="Z45" s="290">
        <f t="shared" si="12"/>
        <v>0</v>
      </c>
      <c r="AA45" s="291">
        <f t="shared" si="13"/>
        <v>0</v>
      </c>
      <c r="AB45" s="292">
        <f t="shared" si="44"/>
        <v>0</v>
      </c>
      <c r="AC45" s="307">
        <f t="shared" si="45"/>
        <v>39</v>
      </c>
      <c r="AD45" s="289">
        <f t="shared" si="46"/>
        <v>4</v>
      </c>
      <c r="AE45" s="290">
        <f t="shared" si="14"/>
        <v>2837380.321656181</v>
      </c>
      <c r="AF45" s="290">
        <f t="shared" si="47"/>
        <v>131458.20037257622</v>
      </c>
      <c r="AG45" s="290">
        <f t="shared" si="15"/>
        <v>4728.9672027603019</v>
      </c>
      <c r="AH45" s="291">
        <f t="shared" si="16"/>
        <v>126729.23316981591</v>
      </c>
      <c r="AI45" s="290">
        <f t="shared" si="48"/>
        <v>2710651.088486365</v>
      </c>
      <c r="AJ45" s="304">
        <f t="shared" si="49"/>
        <v>39</v>
      </c>
      <c r="AK45" s="289">
        <f t="shared" si="50"/>
        <v>4</v>
      </c>
      <c r="AL45" s="290">
        <f t="shared" si="17"/>
        <v>0</v>
      </c>
      <c r="AM45" s="290">
        <f t="shared" si="51"/>
        <v>0</v>
      </c>
      <c r="AN45" s="290">
        <f t="shared" si="18"/>
        <v>0</v>
      </c>
      <c r="AO45" s="291">
        <f t="shared" si="19"/>
        <v>0</v>
      </c>
      <c r="AP45" s="292">
        <f t="shared" si="52"/>
        <v>0</v>
      </c>
      <c r="AQ45" s="307">
        <f t="shared" si="53"/>
        <v>39</v>
      </c>
      <c r="AR45" s="289">
        <f t="shared" si="54"/>
        <v>4</v>
      </c>
      <c r="AS45" s="290">
        <f t="shared" si="20"/>
        <v>2837380.3224411509</v>
      </c>
      <c r="AT45" s="290">
        <f t="shared" si="55"/>
        <v>131458.20040894439</v>
      </c>
      <c r="AU45" s="290">
        <f t="shared" si="21"/>
        <v>4728.9672040685855</v>
      </c>
      <c r="AV45" s="291">
        <f t="shared" si="22"/>
        <v>126729.23320487581</v>
      </c>
      <c r="AW45" s="290">
        <f t="shared" si="56"/>
        <v>2710651.0892362753</v>
      </c>
      <c r="AX45" s="304">
        <f t="shared" si="57"/>
        <v>39</v>
      </c>
      <c r="AY45" s="289">
        <f t="shared" si="58"/>
        <v>4</v>
      </c>
      <c r="AZ45" s="290">
        <f t="shared" si="23"/>
        <v>0</v>
      </c>
      <c r="BA45" s="290">
        <f t="shared" si="59"/>
        <v>0</v>
      </c>
      <c r="BB45" s="290">
        <f t="shared" si="24"/>
        <v>0</v>
      </c>
      <c r="BC45" s="291">
        <f t="shared" si="25"/>
        <v>0</v>
      </c>
      <c r="BD45" s="292">
        <f t="shared" si="60"/>
        <v>0</v>
      </c>
      <c r="BE45" s="307">
        <f t="shared" si="61"/>
        <v>39</v>
      </c>
      <c r="BF45" s="289">
        <f t="shared" si="62"/>
        <v>4</v>
      </c>
      <c r="BG45" s="290">
        <f t="shared" si="26"/>
        <v>2837380.3229996809</v>
      </c>
      <c r="BH45" s="290">
        <f t="shared" si="63"/>
        <v>131458.20043482166</v>
      </c>
      <c r="BI45" s="290">
        <f t="shared" si="27"/>
        <v>4728.9672049994688</v>
      </c>
      <c r="BJ45" s="291">
        <f t="shared" si="28"/>
        <v>126729.23322982219</v>
      </c>
      <c r="BK45" s="290">
        <f t="shared" si="64"/>
        <v>2710651.0897698589</v>
      </c>
      <c r="BL45" s="304">
        <f t="shared" si="65"/>
        <v>39</v>
      </c>
      <c r="BM45" s="289">
        <f t="shared" si="66"/>
        <v>4</v>
      </c>
      <c r="BN45" s="290">
        <f t="shared" si="29"/>
        <v>0</v>
      </c>
      <c r="BO45" s="290">
        <f t="shared" si="67"/>
        <v>0</v>
      </c>
      <c r="BP45" s="290">
        <f t="shared" si="30"/>
        <v>0</v>
      </c>
      <c r="BQ45" s="291">
        <f t="shared" si="31"/>
        <v>0</v>
      </c>
      <c r="BR45" s="292">
        <f t="shared" si="68"/>
        <v>0</v>
      </c>
    </row>
    <row r="46" spans="1:70">
      <c r="A46" s="288">
        <v>40</v>
      </c>
      <c r="B46" s="289">
        <f t="shared" si="0"/>
        <v>4</v>
      </c>
      <c r="C46" s="290">
        <f t="shared" si="1"/>
        <v>2710651.0890343497</v>
      </c>
      <c r="D46" s="290">
        <f t="shared" si="69"/>
        <v>131458.2003991518</v>
      </c>
      <c r="E46" s="290">
        <f t="shared" si="2"/>
        <v>4517.7518150572496</v>
      </c>
      <c r="F46" s="291">
        <f t="shared" si="3"/>
        <v>126940.44858409456</v>
      </c>
      <c r="G46" s="290">
        <f t="shared" si="70"/>
        <v>2583710.640450255</v>
      </c>
      <c r="H46" s="289">
        <f t="shared" si="33"/>
        <v>40</v>
      </c>
      <c r="I46" s="289">
        <f t="shared" si="34"/>
        <v>4</v>
      </c>
      <c r="J46" s="290">
        <f t="shared" si="5"/>
        <v>0</v>
      </c>
      <c r="K46" s="290">
        <f t="shared" si="71"/>
        <v>0</v>
      </c>
      <c r="L46" s="290">
        <f t="shared" si="6"/>
        <v>0</v>
      </c>
      <c r="M46" s="291">
        <f t="shared" si="7"/>
        <v>0</v>
      </c>
      <c r="N46" s="292">
        <f t="shared" si="72"/>
        <v>0</v>
      </c>
      <c r="O46" s="307">
        <f t="shared" si="37"/>
        <v>40</v>
      </c>
      <c r="P46" s="289">
        <f t="shared" si="38"/>
        <v>4</v>
      </c>
      <c r="Q46" s="290">
        <f t="shared" si="8"/>
        <v>2710651.0899528316</v>
      </c>
      <c r="R46" s="290">
        <f t="shared" si="39"/>
        <v>131458.2004436951</v>
      </c>
      <c r="S46" s="290">
        <f t="shared" si="9"/>
        <v>4517.7518165880529</v>
      </c>
      <c r="T46" s="291">
        <f t="shared" si="10"/>
        <v>126940.44862710705</v>
      </c>
      <c r="U46" s="290">
        <f t="shared" si="40"/>
        <v>2583710.6413257248</v>
      </c>
      <c r="V46" s="304">
        <f t="shared" si="41"/>
        <v>40</v>
      </c>
      <c r="W46" s="289">
        <f t="shared" si="42"/>
        <v>4</v>
      </c>
      <c r="X46" s="290">
        <f t="shared" si="11"/>
        <v>0</v>
      </c>
      <c r="Y46" s="290">
        <f t="shared" si="43"/>
        <v>0</v>
      </c>
      <c r="Z46" s="290">
        <f t="shared" si="12"/>
        <v>0</v>
      </c>
      <c r="AA46" s="291">
        <f t="shared" si="13"/>
        <v>0</v>
      </c>
      <c r="AB46" s="292">
        <f t="shared" si="44"/>
        <v>0</v>
      </c>
      <c r="AC46" s="307">
        <f t="shared" si="45"/>
        <v>40</v>
      </c>
      <c r="AD46" s="289">
        <f t="shared" si="46"/>
        <v>4</v>
      </c>
      <c r="AE46" s="290">
        <f t="shared" si="14"/>
        <v>2710651.088486365</v>
      </c>
      <c r="AF46" s="290">
        <f t="shared" si="47"/>
        <v>131458.20037257622</v>
      </c>
      <c r="AG46" s="290">
        <f t="shared" si="15"/>
        <v>4517.7518141439423</v>
      </c>
      <c r="AH46" s="291">
        <f t="shared" si="16"/>
        <v>126940.44855843228</v>
      </c>
      <c r="AI46" s="290">
        <f t="shared" si="48"/>
        <v>2583710.639927933</v>
      </c>
      <c r="AJ46" s="304">
        <f t="shared" si="49"/>
        <v>40</v>
      </c>
      <c r="AK46" s="289">
        <f t="shared" si="50"/>
        <v>4</v>
      </c>
      <c r="AL46" s="290">
        <f t="shared" si="17"/>
        <v>0</v>
      </c>
      <c r="AM46" s="290">
        <f t="shared" si="51"/>
        <v>0</v>
      </c>
      <c r="AN46" s="290">
        <f t="shared" si="18"/>
        <v>0</v>
      </c>
      <c r="AO46" s="291">
        <f t="shared" si="19"/>
        <v>0</v>
      </c>
      <c r="AP46" s="292">
        <f t="shared" si="52"/>
        <v>0</v>
      </c>
      <c r="AQ46" s="307">
        <f t="shared" si="53"/>
        <v>40</v>
      </c>
      <c r="AR46" s="289">
        <f t="shared" si="54"/>
        <v>4</v>
      </c>
      <c r="AS46" s="290">
        <f t="shared" si="20"/>
        <v>2710651.0892362753</v>
      </c>
      <c r="AT46" s="290">
        <f t="shared" si="55"/>
        <v>131458.20040894439</v>
      </c>
      <c r="AU46" s="290">
        <f t="shared" si="21"/>
        <v>4517.7518153937926</v>
      </c>
      <c r="AV46" s="291">
        <f t="shared" si="22"/>
        <v>126940.44859355059</v>
      </c>
      <c r="AW46" s="290">
        <f t="shared" si="56"/>
        <v>2583710.6406427249</v>
      </c>
      <c r="AX46" s="304">
        <f t="shared" si="57"/>
        <v>40</v>
      </c>
      <c r="AY46" s="289">
        <f t="shared" si="58"/>
        <v>4</v>
      </c>
      <c r="AZ46" s="290">
        <f t="shared" si="23"/>
        <v>0</v>
      </c>
      <c r="BA46" s="290">
        <f t="shared" si="59"/>
        <v>0</v>
      </c>
      <c r="BB46" s="290">
        <f t="shared" si="24"/>
        <v>0</v>
      </c>
      <c r="BC46" s="291">
        <f t="shared" si="25"/>
        <v>0</v>
      </c>
      <c r="BD46" s="292">
        <f t="shared" si="60"/>
        <v>0</v>
      </c>
      <c r="BE46" s="307">
        <f t="shared" si="61"/>
        <v>40</v>
      </c>
      <c r="BF46" s="289">
        <f t="shared" si="62"/>
        <v>4</v>
      </c>
      <c r="BG46" s="290">
        <f t="shared" si="26"/>
        <v>2710651.0897698589</v>
      </c>
      <c r="BH46" s="290">
        <f t="shared" si="63"/>
        <v>131458.20043482166</v>
      </c>
      <c r="BI46" s="290">
        <f t="shared" si="27"/>
        <v>4517.7518162830984</v>
      </c>
      <c r="BJ46" s="291">
        <f t="shared" si="28"/>
        <v>126940.44861853856</v>
      </c>
      <c r="BK46" s="290">
        <f t="shared" si="64"/>
        <v>2583710.6411513202</v>
      </c>
      <c r="BL46" s="304">
        <f t="shared" si="65"/>
        <v>40</v>
      </c>
      <c r="BM46" s="289">
        <f t="shared" si="66"/>
        <v>4</v>
      </c>
      <c r="BN46" s="290">
        <f t="shared" si="29"/>
        <v>0</v>
      </c>
      <c r="BO46" s="290">
        <f t="shared" si="67"/>
        <v>0</v>
      </c>
      <c r="BP46" s="290">
        <f t="shared" si="30"/>
        <v>0</v>
      </c>
      <c r="BQ46" s="291">
        <f t="shared" si="31"/>
        <v>0</v>
      </c>
      <c r="BR46" s="292">
        <f t="shared" si="68"/>
        <v>0</v>
      </c>
    </row>
    <row r="47" spans="1:70">
      <c r="A47" s="288">
        <v>41</v>
      </c>
      <c r="B47" s="289">
        <f t="shared" si="0"/>
        <v>4</v>
      </c>
      <c r="C47" s="290">
        <f t="shared" si="1"/>
        <v>2583710.640450255</v>
      </c>
      <c r="D47" s="290">
        <f t="shared" si="69"/>
        <v>131458.2003991518</v>
      </c>
      <c r="E47" s="290">
        <f t="shared" si="2"/>
        <v>4306.1844007504251</v>
      </c>
      <c r="F47" s="291">
        <f t="shared" si="3"/>
        <v>127152.01599840137</v>
      </c>
      <c r="G47" s="290">
        <f t="shared" si="70"/>
        <v>2456558.6244518538</v>
      </c>
      <c r="H47" s="289">
        <f t="shared" si="33"/>
        <v>41</v>
      </c>
      <c r="I47" s="289">
        <f t="shared" si="34"/>
        <v>4</v>
      </c>
      <c r="J47" s="290">
        <f t="shared" si="5"/>
        <v>0</v>
      </c>
      <c r="K47" s="290">
        <f t="shared" si="71"/>
        <v>0</v>
      </c>
      <c r="L47" s="290">
        <f t="shared" si="6"/>
        <v>0</v>
      </c>
      <c r="M47" s="291">
        <f t="shared" si="7"/>
        <v>0</v>
      </c>
      <c r="N47" s="292">
        <f t="shared" si="72"/>
        <v>0</v>
      </c>
      <c r="O47" s="307">
        <f t="shared" si="37"/>
        <v>41</v>
      </c>
      <c r="P47" s="289">
        <f t="shared" si="38"/>
        <v>4</v>
      </c>
      <c r="Q47" s="290">
        <f t="shared" si="8"/>
        <v>2583710.6413257248</v>
      </c>
      <c r="R47" s="290">
        <f t="shared" si="39"/>
        <v>131458.2004436951</v>
      </c>
      <c r="S47" s="290">
        <f t="shared" si="9"/>
        <v>4306.184402209542</v>
      </c>
      <c r="T47" s="291">
        <f t="shared" si="10"/>
        <v>127152.01604148555</v>
      </c>
      <c r="U47" s="290">
        <f t="shared" si="40"/>
        <v>2456558.6252842392</v>
      </c>
      <c r="V47" s="304">
        <f t="shared" si="41"/>
        <v>41</v>
      </c>
      <c r="W47" s="289">
        <f t="shared" si="42"/>
        <v>4</v>
      </c>
      <c r="X47" s="290">
        <f t="shared" si="11"/>
        <v>0</v>
      </c>
      <c r="Y47" s="290">
        <f t="shared" si="43"/>
        <v>0</v>
      </c>
      <c r="Z47" s="290">
        <f t="shared" si="12"/>
        <v>0</v>
      </c>
      <c r="AA47" s="291">
        <f t="shared" si="13"/>
        <v>0</v>
      </c>
      <c r="AB47" s="292">
        <f t="shared" si="44"/>
        <v>0</v>
      </c>
      <c r="AC47" s="307">
        <f t="shared" si="45"/>
        <v>41</v>
      </c>
      <c r="AD47" s="289">
        <f t="shared" si="46"/>
        <v>4</v>
      </c>
      <c r="AE47" s="290">
        <f t="shared" si="14"/>
        <v>2583710.639927933</v>
      </c>
      <c r="AF47" s="290">
        <f t="shared" si="47"/>
        <v>131458.20037257622</v>
      </c>
      <c r="AG47" s="290">
        <f t="shared" si="15"/>
        <v>4306.1843998798886</v>
      </c>
      <c r="AH47" s="291">
        <f t="shared" si="16"/>
        <v>127152.01597269633</v>
      </c>
      <c r="AI47" s="290">
        <f t="shared" si="48"/>
        <v>2456558.6239552367</v>
      </c>
      <c r="AJ47" s="304">
        <f t="shared" si="49"/>
        <v>41</v>
      </c>
      <c r="AK47" s="289">
        <f t="shared" si="50"/>
        <v>4</v>
      </c>
      <c r="AL47" s="290">
        <f t="shared" si="17"/>
        <v>0</v>
      </c>
      <c r="AM47" s="290">
        <f t="shared" si="51"/>
        <v>0</v>
      </c>
      <c r="AN47" s="290">
        <f t="shared" si="18"/>
        <v>0</v>
      </c>
      <c r="AO47" s="291">
        <f t="shared" si="19"/>
        <v>0</v>
      </c>
      <c r="AP47" s="292">
        <f t="shared" si="52"/>
        <v>0</v>
      </c>
      <c r="AQ47" s="307">
        <f t="shared" si="53"/>
        <v>41</v>
      </c>
      <c r="AR47" s="289">
        <f t="shared" si="54"/>
        <v>4</v>
      </c>
      <c r="AS47" s="290">
        <f t="shared" si="20"/>
        <v>2583710.6406427249</v>
      </c>
      <c r="AT47" s="290">
        <f t="shared" si="55"/>
        <v>131458.20040894439</v>
      </c>
      <c r="AU47" s="290">
        <f t="shared" si="21"/>
        <v>4306.1844010712084</v>
      </c>
      <c r="AV47" s="291">
        <f t="shared" si="22"/>
        <v>127152.01600787319</v>
      </c>
      <c r="AW47" s="290">
        <f t="shared" si="56"/>
        <v>2456558.6246348517</v>
      </c>
      <c r="AX47" s="304">
        <f t="shared" si="57"/>
        <v>41</v>
      </c>
      <c r="AY47" s="289">
        <f t="shared" si="58"/>
        <v>4</v>
      </c>
      <c r="AZ47" s="290">
        <f t="shared" si="23"/>
        <v>0</v>
      </c>
      <c r="BA47" s="290">
        <f t="shared" si="59"/>
        <v>0</v>
      </c>
      <c r="BB47" s="290">
        <f t="shared" si="24"/>
        <v>0</v>
      </c>
      <c r="BC47" s="291">
        <f t="shared" si="25"/>
        <v>0</v>
      </c>
      <c r="BD47" s="292">
        <f t="shared" si="60"/>
        <v>0</v>
      </c>
      <c r="BE47" s="307">
        <f t="shared" si="61"/>
        <v>41</v>
      </c>
      <c r="BF47" s="289">
        <f t="shared" si="62"/>
        <v>4</v>
      </c>
      <c r="BG47" s="290">
        <f t="shared" si="26"/>
        <v>2583710.6411513202</v>
      </c>
      <c r="BH47" s="290">
        <f t="shared" si="63"/>
        <v>131458.20043482166</v>
      </c>
      <c r="BI47" s="290">
        <f t="shared" si="27"/>
        <v>4306.1844019188675</v>
      </c>
      <c r="BJ47" s="291">
        <f t="shared" si="28"/>
        <v>127152.01603290279</v>
      </c>
      <c r="BK47" s="290">
        <f t="shared" si="64"/>
        <v>2456558.6251184172</v>
      </c>
      <c r="BL47" s="304">
        <f t="shared" si="65"/>
        <v>41</v>
      </c>
      <c r="BM47" s="289">
        <f t="shared" si="66"/>
        <v>4</v>
      </c>
      <c r="BN47" s="290">
        <f t="shared" si="29"/>
        <v>0</v>
      </c>
      <c r="BO47" s="290">
        <f t="shared" si="67"/>
        <v>0</v>
      </c>
      <c r="BP47" s="290">
        <f t="shared" si="30"/>
        <v>0</v>
      </c>
      <c r="BQ47" s="291">
        <f t="shared" si="31"/>
        <v>0</v>
      </c>
      <c r="BR47" s="292">
        <f t="shared" si="68"/>
        <v>0</v>
      </c>
    </row>
    <row r="48" spans="1:70">
      <c r="A48" s="288">
        <v>42</v>
      </c>
      <c r="B48" s="289">
        <f t="shared" si="0"/>
        <v>4</v>
      </c>
      <c r="C48" s="290">
        <f t="shared" si="1"/>
        <v>2456558.6244518538</v>
      </c>
      <c r="D48" s="290">
        <f t="shared" si="69"/>
        <v>131458.2003991518</v>
      </c>
      <c r="E48" s="290">
        <f t="shared" si="2"/>
        <v>4094.2643740864232</v>
      </c>
      <c r="F48" s="291">
        <f t="shared" si="3"/>
        <v>127363.93602506537</v>
      </c>
      <c r="G48" s="290">
        <f t="shared" si="70"/>
        <v>2329194.6884267884</v>
      </c>
      <c r="H48" s="289">
        <f t="shared" si="33"/>
        <v>42</v>
      </c>
      <c r="I48" s="289">
        <f t="shared" si="34"/>
        <v>4</v>
      </c>
      <c r="J48" s="290">
        <f t="shared" si="5"/>
        <v>0</v>
      </c>
      <c r="K48" s="290">
        <f t="shared" si="71"/>
        <v>0</v>
      </c>
      <c r="L48" s="290">
        <f t="shared" si="6"/>
        <v>0</v>
      </c>
      <c r="M48" s="291">
        <f t="shared" si="7"/>
        <v>0</v>
      </c>
      <c r="N48" s="292">
        <f t="shared" si="72"/>
        <v>0</v>
      </c>
      <c r="O48" s="307">
        <f t="shared" si="37"/>
        <v>42</v>
      </c>
      <c r="P48" s="289">
        <f t="shared" si="38"/>
        <v>4</v>
      </c>
      <c r="Q48" s="290">
        <f t="shared" si="8"/>
        <v>2456558.6252842392</v>
      </c>
      <c r="R48" s="290">
        <f t="shared" si="39"/>
        <v>131458.2004436951</v>
      </c>
      <c r="S48" s="290">
        <f t="shared" si="9"/>
        <v>4094.2643754737323</v>
      </c>
      <c r="T48" s="291">
        <f t="shared" si="10"/>
        <v>127363.93606822136</v>
      </c>
      <c r="U48" s="290">
        <f t="shared" si="40"/>
        <v>2329194.6892160177</v>
      </c>
      <c r="V48" s="304">
        <f t="shared" si="41"/>
        <v>42</v>
      </c>
      <c r="W48" s="289">
        <f t="shared" si="42"/>
        <v>4</v>
      </c>
      <c r="X48" s="290">
        <f t="shared" si="11"/>
        <v>0</v>
      </c>
      <c r="Y48" s="290">
        <f t="shared" si="43"/>
        <v>0</v>
      </c>
      <c r="Z48" s="290">
        <f t="shared" si="12"/>
        <v>0</v>
      </c>
      <c r="AA48" s="291">
        <f t="shared" si="13"/>
        <v>0</v>
      </c>
      <c r="AB48" s="292">
        <f t="shared" si="44"/>
        <v>0</v>
      </c>
      <c r="AC48" s="307">
        <f t="shared" si="45"/>
        <v>42</v>
      </c>
      <c r="AD48" s="289">
        <f t="shared" si="46"/>
        <v>4</v>
      </c>
      <c r="AE48" s="290">
        <f t="shared" si="14"/>
        <v>2456558.6239552367</v>
      </c>
      <c r="AF48" s="290">
        <f t="shared" si="47"/>
        <v>131458.20037257622</v>
      </c>
      <c r="AG48" s="290">
        <f t="shared" si="15"/>
        <v>4094.264373258728</v>
      </c>
      <c r="AH48" s="291">
        <f t="shared" si="16"/>
        <v>127363.93599931749</v>
      </c>
      <c r="AI48" s="290">
        <f t="shared" si="48"/>
        <v>2329194.6879559192</v>
      </c>
      <c r="AJ48" s="304">
        <f t="shared" si="49"/>
        <v>42</v>
      </c>
      <c r="AK48" s="289">
        <f t="shared" si="50"/>
        <v>4</v>
      </c>
      <c r="AL48" s="290">
        <f t="shared" si="17"/>
        <v>0</v>
      </c>
      <c r="AM48" s="290">
        <f t="shared" si="51"/>
        <v>0</v>
      </c>
      <c r="AN48" s="290">
        <f t="shared" si="18"/>
        <v>0</v>
      </c>
      <c r="AO48" s="291">
        <f t="shared" si="19"/>
        <v>0</v>
      </c>
      <c r="AP48" s="292">
        <f t="shared" si="52"/>
        <v>0</v>
      </c>
      <c r="AQ48" s="307">
        <f t="shared" si="53"/>
        <v>42</v>
      </c>
      <c r="AR48" s="289">
        <f t="shared" si="54"/>
        <v>4</v>
      </c>
      <c r="AS48" s="290">
        <f t="shared" si="20"/>
        <v>2456558.6246348517</v>
      </c>
      <c r="AT48" s="290">
        <f t="shared" si="55"/>
        <v>131458.20040894439</v>
      </c>
      <c r="AU48" s="290">
        <f t="shared" si="21"/>
        <v>4094.2643743914196</v>
      </c>
      <c r="AV48" s="291">
        <f t="shared" si="22"/>
        <v>127363.93603455297</v>
      </c>
      <c r="AW48" s="290">
        <f t="shared" si="56"/>
        <v>2329194.6886002989</v>
      </c>
      <c r="AX48" s="304">
        <f t="shared" si="57"/>
        <v>42</v>
      </c>
      <c r="AY48" s="289">
        <f t="shared" si="58"/>
        <v>4</v>
      </c>
      <c r="AZ48" s="290">
        <f t="shared" si="23"/>
        <v>0</v>
      </c>
      <c r="BA48" s="290">
        <f t="shared" si="59"/>
        <v>0</v>
      </c>
      <c r="BB48" s="290">
        <f t="shared" si="24"/>
        <v>0</v>
      </c>
      <c r="BC48" s="291">
        <f t="shared" si="25"/>
        <v>0</v>
      </c>
      <c r="BD48" s="292">
        <f t="shared" si="60"/>
        <v>0</v>
      </c>
      <c r="BE48" s="307">
        <f t="shared" si="61"/>
        <v>42</v>
      </c>
      <c r="BF48" s="289">
        <f t="shared" si="62"/>
        <v>4</v>
      </c>
      <c r="BG48" s="290">
        <f t="shared" si="26"/>
        <v>2456558.6251184172</v>
      </c>
      <c r="BH48" s="290">
        <f t="shared" si="63"/>
        <v>131458.20043482166</v>
      </c>
      <c r="BI48" s="290">
        <f t="shared" si="27"/>
        <v>4094.2643751973624</v>
      </c>
      <c r="BJ48" s="291">
        <f t="shared" si="28"/>
        <v>127363.93605962429</v>
      </c>
      <c r="BK48" s="290">
        <f t="shared" si="64"/>
        <v>2329194.6890587928</v>
      </c>
      <c r="BL48" s="304">
        <f t="shared" si="65"/>
        <v>42</v>
      </c>
      <c r="BM48" s="289">
        <f t="shared" si="66"/>
        <v>4</v>
      </c>
      <c r="BN48" s="290">
        <f t="shared" si="29"/>
        <v>0</v>
      </c>
      <c r="BO48" s="290">
        <f t="shared" si="67"/>
        <v>0</v>
      </c>
      <c r="BP48" s="290">
        <f t="shared" si="30"/>
        <v>0</v>
      </c>
      <c r="BQ48" s="291">
        <f t="shared" si="31"/>
        <v>0</v>
      </c>
      <c r="BR48" s="292">
        <f t="shared" si="68"/>
        <v>0</v>
      </c>
    </row>
    <row r="49" spans="1:70">
      <c r="A49" s="288">
        <v>43</v>
      </c>
      <c r="B49" s="289">
        <f t="shared" si="0"/>
        <v>4</v>
      </c>
      <c r="C49" s="290">
        <f t="shared" si="1"/>
        <v>2329194.6884267884</v>
      </c>
      <c r="D49" s="290">
        <f t="shared" si="69"/>
        <v>131458.2003991518</v>
      </c>
      <c r="E49" s="290">
        <f t="shared" si="2"/>
        <v>3881.9911473779812</v>
      </c>
      <c r="F49" s="291">
        <f t="shared" si="3"/>
        <v>127576.20925177382</v>
      </c>
      <c r="G49" s="290">
        <f t="shared" si="70"/>
        <v>2201618.4791750144</v>
      </c>
      <c r="H49" s="289">
        <f t="shared" si="33"/>
        <v>43</v>
      </c>
      <c r="I49" s="289">
        <f t="shared" si="34"/>
        <v>4</v>
      </c>
      <c r="J49" s="290">
        <f t="shared" si="5"/>
        <v>0</v>
      </c>
      <c r="K49" s="290">
        <f t="shared" si="71"/>
        <v>0</v>
      </c>
      <c r="L49" s="290">
        <f t="shared" si="6"/>
        <v>0</v>
      </c>
      <c r="M49" s="291">
        <f t="shared" si="7"/>
        <v>0</v>
      </c>
      <c r="N49" s="292">
        <f t="shared" si="72"/>
        <v>0</v>
      </c>
      <c r="O49" s="307">
        <f t="shared" si="37"/>
        <v>43</v>
      </c>
      <c r="P49" s="289">
        <f t="shared" si="38"/>
        <v>4</v>
      </c>
      <c r="Q49" s="290">
        <f t="shared" si="8"/>
        <v>2329194.6892160177</v>
      </c>
      <c r="R49" s="290">
        <f t="shared" si="39"/>
        <v>131458.2004436951</v>
      </c>
      <c r="S49" s="290">
        <f t="shared" si="9"/>
        <v>3881.9911486933629</v>
      </c>
      <c r="T49" s="291">
        <f t="shared" si="10"/>
        <v>127576.20929500174</v>
      </c>
      <c r="U49" s="290">
        <f t="shared" si="40"/>
        <v>2201618.4799210159</v>
      </c>
      <c r="V49" s="304">
        <f t="shared" si="41"/>
        <v>43</v>
      </c>
      <c r="W49" s="289">
        <f t="shared" si="42"/>
        <v>4</v>
      </c>
      <c r="X49" s="290">
        <f t="shared" si="11"/>
        <v>0</v>
      </c>
      <c r="Y49" s="290">
        <f t="shared" si="43"/>
        <v>0</v>
      </c>
      <c r="Z49" s="290">
        <f t="shared" si="12"/>
        <v>0</v>
      </c>
      <c r="AA49" s="291">
        <f t="shared" si="13"/>
        <v>0</v>
      </c>
      <c r="AB49" s="292">
        <f t="shared" si="44"/>
        <v>0</v>
      </c>
      <c r="AC49" s="307">
        <f t="shared" si="45"/>
        <v>43</v>
      </c>
      <c r="AD49" s="289">
        <f t="shared" si="46"/>
        <v>4</v>
      </c>
      <c r="AE49" s="290">
        <f t="shared" si="14"/>
        <v>2329194.6879559192</v>
      </c>
      <c r="AF49" s="290">
        <f t="shared" si="47"/>
        <v>131458.20037257622</v>
      </c>
      <c r="AG49" s="290">
        <f t="shared" si="15"/>
        <v>3881.9911465931991</v>
      </c>
      <c r="AH49" s="291">
        <f t="shared" si="16"/>
        <v>127576.20922598302</v>
      </c>
      <c r="AI49" s="290">
        <f t="shared" si="48"/>
        <v>2201618.4787299363</v>
      </c>
      <c r="AJ49" s="304">
        <f t="shared" si="49"/>
        <v>43</v>
      </c>
      <c r="AK49" s="289">
        <f t="shared" si="50"/>
        <v>4</v>
      </c>
      <c r="AL49" s="290">
        <f t="shared" si="17"/>
        <v>0</v>
      </c>
      <c r="AM49" s="290">
        <f t="shared" si="51"/>
        <v>0</v>
      </c>
      <c r="AN49" s="290">
        <f t="shared" si="18"/>
        <v>0</v>
      </c>
      <c r="AO49" s="291">
        <f t="shared" si="19"/>
        <v>0</v>
      </c>
      <c r="AP49" s="292">
        <f t="shared" si="52"/>
        <v>0</v>
      </c>
      <c r="AQ49" s="307">
        <f t="shared" si="53"/>
        <v>43</v>
      </c>
      <c r="AR49" s="289">
        <f t="shared" si="54"/>
        <v>4</v>
      </c>
      <c r="AS49" s="290">
        <f t="shared" si="20"/>
        <v>2329194.6886002989</v>
      </c>
      <c r="AT49" s="290">
        <f t="shared" si="55"/>
        <v>131458.20040894439</v>
      </c>
      <c r="AU49" s="290">
        <f t="shared" si="21"/>
        <v>3881.991147667165</v>
      </c>
      <c r="AV49" s="291">
        <f t="shared" si="22"/>
        <v>127576.20926127722</v>
      </c>
      <c r="AW49" s="290">
        <f t="shared" si="56"/>
        <v>2201618.4793390217</v>
      </c>
      <c r="AX49" s="304">
        <f t="shared" si="57"/>
        <v>43</v>
      </c>
      <c r="AY49" s="289">
        <f t="shared" si="58"/>
        <v>4</v>
      </c>
      <c r="AZ49" s="290">
        <f t="shared" si="23"/>
        <v>0</v>
      </c>
      <c r="BA49" s="290">
        <f t="shared" si="59"/>
        <v>0</v>
      </c>
      <c r="BB49" s="290">
        <f t="shared" si="24"/>
        <v>0</v>
      </c>
      <c r="BC49" s="291">
        <f t="shared" si="25"/>
        <v>0</v>
      </c>
      <c r="BD49" s="292">
        <f t="shared" si="60"/>
        <v>0</v>
      </c>
      <c r="BE49" s="307">
        <f t="shared" si="61"/>
        <v>43</v>
      </c>
      <c r="BF49" s="289">
        <f t="shared" si="62"/>
        <v>4</v>
      </c>
      <c r="BG49" s="290">
        <f t="shared" si="26"/>
        <v>2329194.6890587928</v>
      </c>
      <c r="BH49" s="290">
        <f t="shared" si="63"/>
        <v>131458.20043482166</v>
      </c>
      <c r="BI49" s="290">
        <f t="shared" si="27"/>
        <v>3881.9911484313216</v>
      </c>
      <c r="BJ49" s="291">
        <f t="shared" si="28"/>
        <v>127576.20928639034</v>
      </c>
      <c r="BK49" s="290">
        <f t="shared" si="64"/>
        <v>2201618.4797724024</v>
      </c>
      <c r="BL49" s="304">
        <f t="shared" si="65"/>
        <v>43</v>
      </c>
      <c r="BM49" s="289">
        <f t="shared" si="66"/>
        <v>4</v>
      </c>
      <c r="BN49" s="290">
        <f t="shared" si="29"/>
        <v>0</v>
      </c>
      <c r="BO49" s="290">
        <f t="shared" si="67"/>
        <v>0</v>
      </c>
      <c r="BP49" s="290">
        <f t="shared" si="30"/>
        <v>0</v>
      </c>
      <c r="BQ49" s="291">
        <f t="shared" si="31"/>
        <v>0</v>
      </c>
      <c r="BR49" s="292">
        <f t="shared" si="68"/>
        <v>0</v>
      </c>
    </row>
    <row r="50" spans="1:70">
      <c r="A50" s="288">
        <v>44</v>
      </c>
      <c r="B50" s="289">
        <f t="shared" si="0"/>
        <v>4</v>
      </c>
      <c r="C50" s="290">
        <f t="shared" si="1"/>
        <v>2201618.4791750144</v>
      </c>
      <c r="D50" s="290">
        <f t="shared" si="69"/>
        <v>131458.2003991518</v>
      </c>
      <c r="E50" s="290">
        <f t="shared" si="2"/>
        <v>3669.3641319583576</v>
      </c>
      <c r="F50" s="291">
        <f t="shared" si="3"/>
        <v>127788.83626719344</v>
      </c>
      <c r="G50" s="290">
        <f t="shared" si="70"/>
        <v>2073829.6429078209</v>
      </c>
      <c r="H50" s="289">
        <f t="shared" si="33"/>
        <v>44</v>
      </c>
      <c r="I50" s="289">
        <f t="shared" si="34"/>
        <v>4</v>
      </c>
      <c r="J50" s="290">
        <f t="shared" si="5"/>
        <v>0</v>
      </c>
      <c r="K50" s="290">
        <f t="shared" si="71"/>
        <v>0</v>
      </c>
      <c r="L50" s="290">
        <f t="shared" si="6"/>
        <v>0</v>
      </c>
      <c r="M50" s="291">
        <f t="shared" si="7"/>
        <v>0</v>
      </c>
      <c r="N50" s="292">
        <f t="shared" si="72"/>
        <v>0</v>
      </c>
      <c r="O50" s="307">
        <f t="shared" si="37"/>
        <v>44</v>
      </c>
      <c r="P50" s="289">
        <f t="shared" si="38"/>
        <v>4</v>
      </c>
      <c r="Q50" s="290">
        <f t="shared" si="8"/>
        <v>2201618.4799210159</v>
      </c>
      <c r="R50" s="290">
        <f t="shared" si="39"/>
        <v>131458.2004436951</v>
      </c>
      <c r="S50" s="290">
        <f t="shared" si="9"/>
        <v>3669.3641332016932</v>
      </c>
      <c r="T50" s="291">
        <f t="shared" si="10"/>
        <v>127788.8363104934</v>
      </c>
      <c r="U50" s="290">
        <f t="shared" si="40"/>
        <v>2073829.6436105226</v>
      </c>
      <c r="V50" s="304">
        <f t="shared" si="41"/>
        <v>44</v>
      </c>
      <c r="W50" s="289">
        <f t="shared" si="42"/>
        <v>4</v>
      </c>
      <c r="X50" s="290">
        <f t="shared" si="11"/>
        <v>0</v>
      </c>
      <c r="Y50" s="290">
        <f t="shared" si="43"/>
        <v>0</v>
      </c>
      <c r="Z50" s="290">
        <f t="shared" si="12"/>
        <v>0</v>
      </c>
      <c r="AA50" s="291">
        <f t="shared" si="13"/>
        <v>0</v>
      </c>
      <c r="AB50" s="292">
        <f t="shared" si="44"/>
        <v>0</v>
      </c>
      <c r="AC50" s="307">
        <f t="shared" si="45"/>
        <v>44</v>
      </c>
      <c r="AD50" s="289">
        <f t="shared" si="46"/>
        <v>4</v>
      </c>
      <c r="AE50" s="290">
        <f t="shared" si="14"/>
        <v>2201618.4787299363</v>
      </c>
      <c r="AF50" s="290">
        <f t="shared" si="47"/>
        <v>131458.20037257622</v>
      </c>
      <c r="AG50" s="290">
        <f t="shared" si="15"/>
        <v>3669.3641312165605</v>
      </c>
      <c r="AH50" s="291">
        <f t="shared" si="16"/>
        <v>127788.83624135966</v>
      </c>
      <c r="AI50" s="290">
        <f t="shared" si="48"/>
        <v>2073829.6424885767</v>
      </c>
      <c r="AJ50" s="304">
        <f t="shared" si="49"/>
        <v>44</v>
      </c>
      <c r="AK50" s="289">
        <f t="shared" si="50"/>
        <v>4</v>
      </c>
      <c r="AL50" s="290">
        <f t="shared" si="17"/>
        <v>0</v>
      </c>
      <c r="AM50" s="290">
        <f t="shared" si="51"/>
        <v>0</v>
      </c>
      <c r="AN50" s="290">
        <f t="shared" si="18"/>
        <v>0</v>
      </c>
      <c r="AO50" s="291">
        <f t="shared" si="19"/>
        <v>0</v>
      </c>
      <c r="AP50" s="292">
        <f t="shared" si="52"/>
        <v>0</v>
      </c>
      <c r="AQ50" s="307">
        <f t="shared" si="53"/>
        <v>44</v>
      </c>
      <c r="AR50" s="289">
        <f t="shared" si="54"/>
        <v>4</v>
      </c>
      <c r="AS50" s="290">
        <f t="shared" si="20"/>
        <v>2201618.4793390217</v>
      </c>
      <c r="AT50" s="290">
        <f t="shared" si="55"/>
        <v>131458.20040894439</v>
      </c>
      <c r="AU50" s="290">
        <f t="shared" si="21"/>
        <v>3669.364132231703</v>
      </c>
      <c r="AV50" s="291">
        <f t="shared" si="22"/>
        <v>127788.8362767127</v>
      </c>
      <c r="AW50" s="290">
        <f t="shared" si="56"/>
        <v>2073829.6430623091</v>
      </c>
      <c r="AX50" s="304">
        <f t="shared" si="57"/>
        <v>44</v>
      </c>
      <c r="AY50" s="289">
        <f t="shared" si="58"/>
        <v>4</v>
      </c>
      <c r="AZ50" s="290">
        <f t="shared" si="23"/>
        <v>0</v>
      </c>
      <c r="BA50" s="290">
        <f t="shared" si="59"/>
        <v>0</v>
      </c>
      <c r="BB50" s="290">
        <f t="shared" si="24"/>
        <v>0</v>
      </c>
      <c r="BC50" s="291">
        <f t="shared" si="25"/>
        <v>0</v>
      </c>
      <c r="BD50" s="292">
        <f t="shared" si="60"/>
        <v>0</v>
      </c>
      <c r="BE50" s="307">
        <f t="shared" si="61"/>
        <v>44</v>
      </c>
      <c r="BF50" s="289">
        <f t="shared" si="62"/>
        <v>4</v>
      </c>
      <c r="BG50" s="290">
        <f t="shared" si="26"/>
        <v>2201618.4797724024</v>
      </c>
      <c r="BH50" s="290">
        <f t="shared" si="63"/>
        <v>131458.20043482166</v>
      </c>
      <c r="BI50" s="290">
        <f t="shared" si="27"/>
        <v>3669.3641329540042</v>
      </c>
      <c r="BJ50" s="291">
        <f t="shared" si="28"/>
        <v>127788.83630186765</v>
      </c>
      <c r="BK50" s="290">
        <f t="shared" si="64"/>
        <v>2073829.6434705348</v>
      </c>
      <c r="BL50" s="304">
        <f t="shared" si="65"/>
        <v>44</v>
      </c>
      <c r="BM50" s="289">
        <f t="shared" si="66"/>
        <v>4</v>
      </c>
      <c r="BN50" s="290">
        <f t="shared" si="29"/>
        <v>0</v>
      </c>
      <c r="BO50" s="290">
        <f t="shared" si="67"/>
        <v>0</v>
      </c>
      <c r="BP50" s="290">
        <f t="shared" si="30"/>
        <v>0</v>
      </c>
      <c r="BQ50" s="291">
        <f t="shared" si="31"/>
        <v>0</v>
      </c>
      <c r="BR50" s="292">
        <f t="shared" si="68"/>
        <v>0</v>
      </c>
    </row>
    <row r="51" spans="1:70">
      <c r="A51" s="288">
        <v>45</v>
      </c>
      <c r="B51" s="289">
        <f t="shared" si="0"/>
        <v>4</v>
      </c>
      <c r="C51" s="290">
        <f t="shared" si="1"/>
        <v>2073829.6429078209</v>
      </c>
      <c r="D51" s="290">
        <f t="shared" si="69"/>
        <v>131458.2003991518</v>
      </c>
      <c r="E51" s="290">
        <f t="shared" si="2"/>
        <v>3456.3827381797018</v>
      </c>
      <c r="F51" s="291">
        <f t="shared" si="3"/>
        <v>128001.8176609721</v>
      </c>
      <c r="G51" s="290">
        <f t="shared" si="70"/>
        <v>1945827.8252468489</v>
      </c>
      <c r="H51" s="289">
        <f t="shared" si="33"/>
        <v>45</v>
      </c>
      <c r="I51" s="289">
        <f t="shared" si="34"/>
        <v>4</v>
      </c>
      <c r="J51" s="290">
        <f t="shared" si="5"/>
        <v>0</v>
      </c>
      <c r="K51" s="290">
        <f t="shared" si="71"/>
        <v>0</v>
      </c>
      <c r="L51" s="290">
        <f t="shared" si="6"/>
        <v>0</v>
      </c>
      <c r="M51" s="291">
        <f t="shared" si="7"/>
        <v>0</v>
      </c>
      <c r="N51" s="292">
        <f t="shared" si="72"/>
        <v>0</v>
      </c>
      <c r="O51" s="307">
        <f t="shared" si="37"/>
        <v>45</v>
      </c>
      <c r="P51" s="289">
        <f t="shared" si="38"/>
        <v>4</v>
      </c>
      <c r="Q51" s="290">
        <f t="shared" si="8"/>
        <v>2073829.6436105226</v>
      </c>
      <c r="R51" s="290">
        <f t="shared" si="39"/>
        <v>131458.2004436951</v>
      </c>
      <c r="S51" s="290">
        <f t="shared" si="9"/>
        <v>3456.3827393508714</v>
      </c>
      <c r="T51" s="291">
        <f t="shared" si="10"/>
        <v>128001.81770434423</v>
      </c>
      <c r="U51" s="290">
        <f t="shared" si="40"/>
        <v>1945827.8259061784</v>
      </c>
      <c r="V51" s="304">
        <f t="shared" si="41"/>
        <v>45</v>
      </c>
      <c r="W51" s="289">
        <f t="shared" si="42"/>
        <v>4</v>
      </c>
      <c r="X51" s="290">
        <f t="shared" si="11"/>
        <v>0</v>
      </c>
      <c r="Y51" s="290">
        <f t="shared" si="43"/>
        <v>0</v>
      </c>
      <c r="Z51" s="290">
        <f t="shared" si="12"/>
        <v>0</v>
      </c>
      <c r="AA51" s="291">
        <f t="shared" si="13"/>
        <v>0</v>
      </c>
      <c r="AB51" s="292">
        <f t="shared" si="44"/>
        <v>0</v>
      </c>
      <c r="AC51" s="307">
        <f t="shared" si="45"/>
        <v>45</v>
      </c>
      <c r="AD51" s="289">
        <f t="shared" si="46"/>
        <v>4</v>
      </c>
      <c r="AE51" s="290">
        <f t="shared" si="14"/>
        <v>2073829.6424885767</v>
      </c>
      <c r="AF51" s="290">
        <f t="shared" si="47"/>
        <v>131458.20037257622</v>
      </c>
      <c r="AG51" s="290">
        <f t="shared" si="15"/>
        <v>3456.3827374809616</v>
      </c>
      <c r="AH51" s="291">
        <f t="shared" si="16"/>
        <v>128001.81763509526</v>
      </c>
      <c r="AI51" s="290">
        <f t="shared" si="48"/>
        <v>1945827.8248534815</v>
      </c>
      <c r="AJ51" s="304">
        <f t="shared" si="49"/>
        <v>45</v>
      </c>
      <c r="AK51" s="289">
        <f t="shared" si="50"/>
        <v>4</v>
      </c>
      <c r="AL51" s="290">
        <f t="shared" si="17"/>
        <v>0</v>
      </c>
      <c r="AM51" s="290">
        <f t="shared" si="51"/>
        <v>0</v>
      </c>
      <c r="AN51" s="290">
        <f t="shared" si="18"/>
        <v>0</v>
      </c>
      <c r="AO51" s="291">
        <f t="shared" si="19"/>
        <v>0</v>
      </c>
      <c r="AP51" s="292">
        <f t="shared" si="52"/>
        <v>0</v>
      </c>
      <c r="AQ51" s="307">
        <f t="shared" si="53"/>
        <v>45</v>
      </c>
      <c r="AR51" s="289">
        <f t="shared" si="54"/>
        <v>4</v>
      </c>
      <c r="AS51" s="290">
        <f t="shared" si="20"/>
        <v>2073829.6430623091</v>
      </c>
      <c r="AT51" s="290">
        <f t="shared" si="55"/>
        <v>131458.20040894439</v>
      </c>
      <c r="AU51" s="290">
        <f t="shared" si="21"/>
        <v>3456.3827384371821</v>
      </c>
      <c r="AV51" s="291">
        <f t="shared" si="22"/>
        <v>128001.81767050721</v>
      </c>
      <c r="AW51" s="290">
        <f t="shared" si="56"/>
        <v>1945827.825391802</v>
      </c>
      <c r="AX51" s="304">
        <f t="shared" si="57"/>
        <v>45</v>
      </c>
      <c r="AY51" s="289">
        <f t="shared" si="58"/>
        <v>4</v>
      </c>
      <c r="AZ51" s="290">
        <f t="shared" si="23"/>
        <v>0</v>
      </c>
      <c r="BA51" s="290">
        <f t="shared" si="59"/>
        <v>0</v>
      </c>
      <c r="BB51" s="290">
        <f t="shared" si="24"/>
        <v>0</v>
      </c>
      <c r="BC51" s="291">
        <f t="shared" si="25"/>
        <v>0</v>
      </c>
      <c r="BD51" s="292">
        <f t="shared" si="60"/>
        <v>0</v>
      </c>
      <c r="BE51" s="307">
        <f t="shared" si="61"/>
        <v>45</v>
      </c>
      <c r="BF51" s="289">
        <f t="shared" si="62"/>
        <v>4</v>
      </c>
      <c r="BG51" s="290">
        <f t="shared" si="26"/>
        <v>2073829.6434705348</v>
      </c>
      <c r="BH51" s="290">
        <f t="shared" si="63"/>
        <v>131458.20043482166</v>
      </c>
      <c r="BI51" s="290">
        <f t="shared" si="27"/>
        <v>3456.3827391175582</v>
      </c>
      <c r="BJ51" s="291">
        <f t="shared" si="28"/>
        <v>128001.8176957041</v>
      </c>
      <c r="BK51" s="290">
        <f t="shared" si="64"/>
        <v>1945827.8257748308</v>
      </c>
      <c r="BL51" s="304">
        <f t="shared" si="65"/>
        <v>45</v>
      </c>
      <c r="BM51" s="289">
        <f t="shared" si="66"/>
        <v>4</v>
      </c>
      <c r="BN51" s="290">
        <f t="shared" si="29"/>
        <v>0</v>
      </c>
      <c r="BO51" s="290">
        <f t="shared" si="67"/>
        <v>0</v>
      </c>
      <c r="BP51" s="290">
        <f t="shared" si="30"/>
        <v>0</v>
      </c>
      <c r="BQ51" s="291">
        <f t="shared" si="31"/>
        <v>0</v>
      </c>
      <c r="BR51" s="292">
        <f t="shared" si="68"/>
        <v>0</v>
      </c>
    </row>
    <row r="52" spans="1:70">
      <c r="A52" s="288">
        <v>46</v>
      </c>
      <c r="B52" s="289">
        <f t="shared" si="0"/>
        <v>4</v>
      </c>
      <c r="C52" s="290">
        <f t="shared" si="1"/>
        <v>1945827.8252468489</v>
      </c>
      <c r="D52" s="290">
        <f t="shared" si="69"/>
        <v>131458.2003991518</v>
      </c>
      <c r="E52" s="290">
        <f t="shared" si="2"/>
        <v>3243.0463754114148</v>
      </c>
      <c r="F52" s="291">
        <f t="shared" si="3"/>
        <v>128215.15402374038</v>
      </c>
      <c r="G52" s="290">
        <f t="shared" si="70"/>
        <v>1817612.6712231084</v>
      </c>
      <c r="H52" s="289">
        <f t="shared" si="33"/>
        <v>46</v>
      </c>
      <c r="I52" s="289">
        <f t="shared" si="34"/>
        <v>4</v>
      </c>
      <c r="J52" s="290">
        <f t="shared" si="5"/>
        <v>0</v>
      </c>
      <c r="K52" s="290">
        <f t="shared" si="71"/>
        <v>0</v>
      </c>
      <c r="L52" s="290">
        <f t="shared" si="6"/>
        <v>0</v>
      </c>
      <c r="M52" s="291">
        <f t="shared" si="7"/>
        <v>0</v>
      </c>
      <c r="N52" s="292">
        <f t="shared" si="72"/>
        <v>0</v>
      </c>
      <c r="O52" s="307">
        <f t="shared" si="37"/>
        <v>46</v>
      </c>
      <c r="P52" s="289">
        <f t="shared" si="38"/>
        <v>4</v>
      </c>
      <c r="Q52" s="290">
        <f t="shared" si="8"/>
        <v>1945827.8259061784</v>
      </c>
      <c r="R52" s="290">
        <f t="shared" si="39"/>
        <v>131458.2004436951</v>
      </c>
      <c r="S52" s="290">
        <f t="shared" si="9"/>
        <v>3243.0463765102977</v>
      </c>
      <c r="T52" s="291">
        <f t="shared" si="10"/>
        <v>128215.15406718481</v>
      </c>
      <c r="U52" s="290">
        <f t="shared" si="40"/>
        <v>1817612.6718389937</v>
      </c>
      <c r="V52" s="304">
        <f t="shared" si="41"/>
        <v>46</v>
      </c>
      <c r="W52" s="289">
        <f t="shared" si="42"/>
        <v>4</v>
      </c>
      <c r="X52" s="290">
        <f t="shared" si="11"/>
        <v>0</v>
      </c>
      <c r="Y52" s="290">
        <f t="shared" si="43"/>
        <v>0</v>
      </c>
      <c r="Z52" s="290">
        <f t="shared" si="12"/>
        <v>0</v>
      </c>
      <c r="AA52" s="291">
        <f t="shared" si="13"/>
        <v>0</v>
      </c>
      <c r="AB52" s="292">
        <f t="shared" si="44"/>
        <v>0</v>
      </c>
      <c r="AC52" s="307">
        <f t="shared" si="45"/>
        <v>46</v>
      </c>
      <c r="AD52" s="289">
        <f t="shared" si="46"/>
        <v>4</v>
      </c>
      <c r="AE52" s="290">
        <f t="shared" si="14"/>
        <v>1945827.8248534815</v>
      </c>
      <c r="AF52" s="290">
        <f t="shared" si="47"/>
        <v>131458.20037257622</v>
      </c>
      <c r="AG52" s="290">
        <f t="shared" si="15"/>
        <v>3243.0463747558028</v>
      </c>
      <c r="AH52" s="291">
        <f t="shared" si="16"/>
        <v>128215.15399782041</v>
      </c>
      <c r="AI52" s="290">
        <f t="shared" si="48"/>
        <v>1817612.6708556612</v>
      </c>
      <c r="AJ52" s="304">
        <f t="shared" si="49"/>
        <v>46</v>
      </c>
      <c r="AK52" s="289">
        <f t="shared" si="50"/>
        <v>4</v>
      </c>
      <c r="AL52" s="290">
        <f t="shared" si="17"/>
        <v>0</v>
      </c>
      <c r="AM52" s="290">
        <f t="shared" si="51"/>
        <v>0</v>
      </c>
      <c r="AN52" s="290">
        <f t="shared" si="18"/>
        <v>0</v>
      </c>
      <c r="AO52" s="291">
        <f t="shared" si="19"/>
        <v>0</v>
      </c>
      <c r="AP52" s="292">
        <f t="shared" si="52"/>
        <v>0</v>
      </c>
      <c r="AQ52" s="307">
        <f t="shared" si="53"/>
        <v>46</v>
      </c>
      <c r="AR52" s="289">
        <f t="shared" si="54"/>
        <v>4</v>
      </c>
      <c r="AS52" s="290">
        <f t="shared" si="20"/>
        <v>1945827.825391802</v>
      </c>
      <c r="AT52" s="290">
        <f t="shared" si="55"/>
        <v>131458.20040894439</v>
      </c>
      <c r="AU52" s="290">
        <f t="shared" si="21"/>
        <v>3243.0463756530035</v>
      </c>
      <c r="AV52" s="291">
        <f t="shared" si="22"/>
        <v>128215.15403329139</v>
      </c>
      <c r="AW52" s="290">
        <f t="shared" si="56"/>
        <v>1817612.6713585106</v>
      </c>
      <c r="AX52" s="304">
        <f t="shared" si="57"/>
        <v>46</v>
      </c>
      <c r="AY52" s="289">
        <f t="shared" si="58"/>
        <v>4</v>
      </c>
      <c r="AZ52" s="290">
        <f t="shared" si="23"/>
        <v>0</v>
      </c>
      <c r="BA52" s="290">
        <f t="shared" si="59"/>
        <v>0</v>
      </c>
      <c r="BB52" s="290">
        <f t="shared" si="24"/>
        <v>0</v>
      </c>
      <c r="BC52" s="291">
        <f t="shared" si="25"/>
        <v>0</v>
      </c>
      <c r="BD52" s="292">
        <f t="shared" si="60"/>
        <v>0</v>
      </c>
      <c r="BE52" s="307">
        <f t="shared" si="61"/>
        <v>46</v>
      </c>
      <c r="BF52" s="289">
        <f t="shared" si="62"/>
        <v>4</v>
      </c>
      <c r="BG52" s="290">
        <f t="shared" si="26"/>
        <v>1945827.8257748308</v>
      </c>
      <c r="BH52" s="290">
        <f t="shared" si="63"/>
        <v>131458.20043482166</v>
      </c>
      <c r="BI52" s="290">
        <f t="shared" si="27"/>
        <v>3243.0463762913846</v>
      </c>
      <c r="BJ52" s="291">
        <f t="shared" si="28"/>
        <v>128215.15405853027</v>
      </c>
      <c r="BK52" s="290">
        <f t="shared" si="64"/>
        <v>1817612.6717163005</v>
      </c>
      <c r="BL52" s="304">
        <f t="shared" si="65"/>
        <v>46</v>
      </c>
      <c r="BM52" s="289">
        <f t="shared" si="66"/>
        <v>4</v>
      </c>
      <c r="BN52" s="290">
        <f t="shared" si="29"/>
        <v>0</v>
      </c>
      <c r="BO52" s="290">
        <f t="shared" si="67"/>
        <v>0</v>
      </c>
      <c r="BP52" s="290">
        <f t="shared" si="30"/>
        <v>0</v>
      </c>
      <c r="BQ52" s="291">
        <f t="shared" si="31"/>
        <v>0</v>
      </c>
      <c r="BR52" s="292">
        <f t="shared" si="68"/>
        <v>0</v>
      </c>
    </row>
    <row r="53" spans="1:70">
      <c r="A53" s="288">
        <v>47</v>
      </c>
      <c r="B53" s="289">
        <f t="shared" si="0"/>
        <v>4</v>
      </c>
      <c r="C53" s="290">
        <f t="shared" si="1"/>
        <v>1817612.6712231084</v>
      </c>
      <c r="D53" s="290">
        <f t="shared" si="69"/>
        <v>131458.2003991518</v>
      </c>
      <c r="E53" s="290">
        <f t="shared" si="2"/>
        <v>3029.3544520385144</v>
      </c>
      <c r="F53" s="291">
        <f t="shared" si="3"/>
        <v>128428.84594711328</v>
      </c>
      <c r="G53" s="290">
        <f t="shared" si="70"/>
        <v>1689183.8252759951</v>
      </c>
      <c r="H53" s="289">
        <f t="shared" si="33"/>
        <v>47</v>
      </c>
      <c r="I53" s="289">
        <f t="shared" si="34"/>
        <v>4</v>
      </c>
      <c r="J53" s="290">
        <f t="shared" si="5"/>
        <v>0</v>
      </c>
      <c r="K53" s="290">
        <f t="shared" si="71"/>
        <v>0</v>
      </c>
      <c r="L53" s="290">
        <f t="shared" si="6"/>
        <v>0</v>
      </c>
      <c r="M53" s="291">
        <f t="shared" si="7"/>
        <v>0</v>
      </c>
      <c r="N53" s="292">
        <f t="shared" si="72"/>
        <v>0</v>
      </c>
      <c r="O53" s="307">
        <f t="shared" si="37"/>
        <v>47</v>
      </c>
      <c r="P53" s="289">
        <f t="shared" si="38"/>
        <v>4</v>
      </c>
      <c r="Q53" s="290">
        <f t="shared" si="8"/>
        <v>1817612.6718389937</v>
      </c>
      <c r="R53" s="290">
        <f t="shared" si="39"/>
        <v>131458.2004436951</v>
      </c>
      <c r="S53" s="290">
        <f t="shared" si="9"/>
        <v>3029.3544530649897</v>
      </c>
      <c r="T53" s="291">
        <f t="shared" si="10"/>
        <v>128428.8459906301</v>
      </c>
      <c r="U53" s="290">
        <f t="shared" si="40"/>
        <v>1689183.8258483636</v>
      </c>
      <c r="V53" s="304">
        <f t="shared" si="41"/>
        <v>47</v>
      </c>
      <c r="W53" s="289">
        <f t="shared" si="42"/>
        <v>4</v>
      </c>
      <c r="X53" s="290">
        <f t="shared" si="11"/>
        <v>0</v>
      </c>
      <c r="Y53" s="290">
        <f t="shared" si="43"/>
        <v>0</v>
      </c>
      <c r="Z53" s="290">
        <f t="shared" si="12"/>
        <v>0</v>
      </c>
      <c r="AA53" s="291">
        <f t="shared" si="13"/>
        <v>0</v>
      </c>
      <c r="AB53" s="292">
        <f t="shared" si="44"/>
        <v>0</v>
      </c>
      <c r="AC53" s="307">
        <f t="shared" si="45"/>
        <v>47</v>
      </c>
      <c r="AD53" s="289">
        <f t="shared" si="46"/>
        <v>4</v>
      </c>
      <c r="AE53" s="290">
        <f t="shared" si="14"/>
        <v>1817612.6708556612</v>
      </c>
      <c r="AF53" s="290">
        <f t="shared" si="47"/>
        <v>131458.20037257622</v>
      </c>
      <c r="AG53" s="290">
        <f t="shared" si="15"/>
        <v>3029.3544514261021</v>
      </c>
      <c r="AH53" s="291">
        <f t="shared" si="16"/>
        <v>128428.84592115012</v>
      </c>
      <c r="AI53" s="290">
        <f t="shared" si="48"/>
        <v>1689183.824934511</v>
      </c>
      <c r="AJ53" s="304">
        <f t="shared" si="49"/>
        <v>47</v>
      </c>
      <c r="AK53" s="289">
        <f t="shared" si="50"/>
        <v>4</v>
      </c>
      <c r="AL53" s="290">
        <f t="shared" si="17"/>
        <v>0</v>
      </c>
      <c r="AM53" s="290">
        <f t="shared" si="51"/>
        <v>0</v>
      </c>
      <c r="AN53" s="290">
        <f t="shared" si="18"/>
        <v>0</v>
      </c>
      <c r="AO53" s="291">
        <f t="shared" si="19"/>
        <v>0</v>
      </c>
      <c r="AP53" s="292">
        <f t="shared" si="52"/>
        <v>0</v>
      </c>
      <c r="AQ53" s="307">
        <f t="shared" si="53"/>
        <v>47</v>
      </c>
      <c r="AR53" s="289">
        <f t="shared" si="54"/>
        <v>4</v>
      </c>
      <c r="AS53" s="290">
        <f t="shared" si="20"/>
        <v>1817612.6713585106</v>
      </c>
      <c r="AT53" s="290">
        <f t="shared" si="55"/>
        <v>131458.20040894439</v>
      </c>
      <c r="AU53" s="290">
        <f t="shared" si="21"/>
        <v>3029.3544522641846</v>
      </c>
      <c r="AV53" s="291">
        <f t="shared" si="22"/>
        <v>128428.8459566802</v>
      </c>
      <c r="AW53" s="290">
        <f t="shared" si="56"/>
        <v>1689183.8254018305</v>
      </c>
      <c r="AX53" s="304">
        <f t="shared" si="57"/>
        <v>47</v>
      </c>
      <c r="AY53" s="289">
        <f t="shared" si="58"/>
        <v>4</v>
      </c>
      <c r="AZ53" s="290">
        <f t="shared" si="23"/>
        <v>0</v>
      </c>
      <c r="BA53" s="290">
        <f t="shared" si="59"/>
        <v>0</v>
      </c>
      <c r="BB53" s="290">
        <f t="shared" si="24"/>
        <v>0</v>
      </c>
      <c r="BC53" s="291">
        <f t="shared" si="25"/>
        <v>0</v>
      </c>
      <c r="BD53" s="292">
        <f t="shared" si="60"/>
        <v>0</v>
      </c>
      <c r="BE53" s="307">
        <f t="shared" si="61"/>
        <v>47</v>
      </c>
      <c r="BF53" s="289">
        <f t="shared" si="62"/>
        <v>4</v>
      </c>
      <c r="BG53" s="290">
        <f t="shared" si="26"/>
        <v>1817612.6717163005</v>
      </c>
      <c r="BH53" s="290">
        <f t="shared" si="63"/>
        <v>131458.20043482166</v>
      </c>
      <c r="BI53" s="290">
        <f t="shared" si="27"/>
        <v>3029.3544528605012</v>
      </c>
      <c r="BJ53" s="291">
        <f t="shared" si="28"/>
        <v>128428.84598196116</v>
      </c>
      <c r="BK53" s="290">
        <f t="shared" si="64"/>
        <v>1689183.8257343394</v>
      </c>
      <c r="BL53" s="304">
        <f t="shared" si="65"/>
        <v>47</v>
      </c>
      <c r="BM53" s="289">
        <f t="shared" si="66"/>
        <v>4</v>
      </c>
      <c r="BN53" s="290">
        <f t="shared" si="29"/>
        <v>0</v>
      </c>
      <c r="BO53" s="290">
        <f t="shared" si="67"/>
        <v>0</v>
      </c>
      <c r="BP53" s="290">
        <f t="shared" si="30"/>
        <v>0</v>
      </c>
      <c r="BQ53" s="291">
        <f t="shared" si="31"/>
        <v>0</v>
      </c>
      <c r="BR53" s="292">
        <f t="shared" si="68"/>
        <v>0</v>
      </c>
    </row>
    <row r="54" spans="1:70">
      <c r="A54" s="288">
        <v>48</v>
      </c>
      <c r="B54" s="289">
        <f t="shared" si="0"/>
        <v>4</v>
      </c>
      <c r="C54" s="290">
        <f t="shared" si="1"/>
        <v>1689183.8252759951</v>
      </c>
      <c r="D54" s="290">
        <f t="shared" si="69"/>
        <v>131458.2003991518</v>
      </c>
      <c r="E54" s="290">
        <f t="shared" si="2"/>
        <v>2815.3063754599921</v>
      </c>
      <c r="F54" s="291">
        <f t="shared" si="3"/>
        <v>128642.89402369181</v>
      </c>
      <c r="G54" s="290">
        <f t="shared" si="70"/>
        <v>1560540.9312523033</v>
      </c>
      <c r="H54" s="289">
        <f t="shared" si="33"/>
        <v>48</v>
      </c>
      <c r="I54" s="289">
        <f t="shared" si="34"/>
        <v>4</v>
      </c>
      <c r="J54" s="290">
        <f t="shared" si="5"/>
        <v>0</v>
      </c>
      <c r="K54" s="290">
        <f t="shared" si="71"/>
        <v>0</v>
      </c>
      <c r="L54" s="290">
        <f t="shared" si="6"/>
        <v>0</v>
      </c>
      <c r="M54" s="291">
        <f t="shared" si="7"/>
        <v>0</v>
      </c>
      <c r="N54" s="292">
        <f t="shared" si="72"/>
        <v>0</v>
      </c>
      <c r="O54" s="307">
        <f t="shared" si="37"/>
        <v>48</v>
      </c>
      <c r="P54" s="289">
        <f t="shared" si="38"/>
        <v>4</v>
      </c>
      <c r="Q54" s="290">
        <f t="shared" si="8"/>
        <v>1689183.8258483636</v>
      </c>
      <c r="R54" s="290">
        <f t="shared" si="39"/>
        <v>131458.2004436951</v>
      </c>
      <c r="S54" s="290">
        <f t="shared" si="9"/>
        <v>2815.3063764139397</v>
      </c>
      <c r="T54" s="291">
        <f t="shared" si="10"/>
        <v>128642.89406728116</v>
      </c>
      <c r="U54" s="290">
        <f t="shared" si="40"/>
        <v>1560540.9317810824</v>
      </c>
      <c r="V54" s="304">
        <f t="shared" si="41"/>
        <v>48</v>
      </c>
      <c r="W54" s="289">
        <f t="shared" si="42"/>
        <v>4</v>
      </c>
      <c r="X54" s="290">
        <f t="shared" si="11"/>
        <v>0</v>
      </c>
      <c r="Y54" s="290">
        <f t="shared" si="43"/>
        <v>0</v>
      </c>
      <c r="Z54" s="290">
        <f t="shared" si="12"/>
        <v>0</v>
      </c>
      <c r="AA54" s="291">
        <f t="shared" si="13"/>
        <v>0</v>
      </c>
      <c r="AB54" s="292">
        <f t="shared" si="44"/>
        <v>0</v>
      </c>
      <c r="AC54" s="307">
        <f t="shared" si="45"/>
        <v>48</v>
      </c>
      <c r="AD54" s="289">
        <f t="shared" si="46"/>
        <v>4</v>
      </c>
      <c r="AE54" s="290">
        <f t="shared" si="14"/>
        <v>1689183.824934511</v>
      </c>
      <c r="AF54" s="290">
        <f t="shared" si="47"/>
        <v>131458.20037257622</v>
      </c>
      <c r="AG54" s="290">
        <f t="shared" si="15"/>
        <v>2815.3063748908517</v>
      </c>
      <c r="AH54" s="291">
        <f t="shared" si="16"/>
        <v>128642.89399768537</v>
      </c>
      <c r="AI54" s="290">
        <f t="shared" si="48"/>
        <v>1560540.9309368257</v>
      </c>
      <c r="AJ54" s="304">
        <f t="shared" si="49"/>
        <v>48</v>
      </c>
      <c r="AK54" s="289">
        <f t="shared" si="50"/>
        <v>4</v>
      </c>
      <c r="AL54" s="290">
        <f t="shared" si="17"/>
        <v>0</v>
      </c>
      <c r="AM54" s="290">
        <f t="shared" si="51"/>
        <v>0</v>
      </c>
      <c r="AN54" s="290">
        <f t="shared" si="18"/>
        <v>0</v>
      </c>
      <c r="AO54" s="291">
        <f t="shared" si="19"/>
        <v>0</v>
      </c>
      <c r="AP54" s="292">
        <f t="shared" si="52"/>
        <v>0</v>
      </c>
      <c r="AQ54" s="307">
        <f t="shared" si="53"/>
        <v>48</v>
      </c>
      <c r="AR54" s="289">
        <f t="shared" si="54"/>
        <v>4</v>
      </c>
      <c r="AS54" s="290">
        <f t="shared" si="20"/>
        <v>1689183.8254018305</v>
      </c>
      <c r="AT54" s="290">
        <f t="shared" si="55"/>
        <v>131458.20040894439</v>
      </c>
      <c r="AU54" s="290">
        <f t="shared" si="21"/>
        <v>2815.3063756697175</v>
      </c>
      <c r="AV54" s="291">
        <f t="shared" si="22"/>
        <v>128642.89403327467</v>
      </c>
      <c r="AW54" s="290">
        <f t="shared" si="56"/>
        <v>1560540.9313685559</v>
      </c>
      <c r="AX54" s="304">
        <f t="shared" si="57"/>
        <v>48</v>
      </c>
      <c r="AY54" s="289">
        <f t="shared" si="58"/>
        <v>4</v>
      </c>
      <c r="AZ54" s="290">
        <f t="shared" si="23"/>
        <v>0</v>
      </c>
      <c r="BA54" s="290">
        <f t="shared" si="59"/>
        <v>0</v>
      </c>
      <c r="BB54" s="290">
        <f t="shared" si="24"/>
        <v>0</v>
      </c>
      <c r="BC54" s="291">
        <f t="shared" si="25"/>
        <v>0</v>
      </c>
      <c r="BD54" s="292">
        <f t="shared" si="60"/>
        <v>0</v>
      </c>
      <c r="BE54" s="307">
        <f t="shared" si="61"/>
        <v>48</v>
      </c>
      <c r="BF54" s="289">
        <f t="shared" si="62"/>
        <v>4</v>
      </c>
      <c r="BG54" s="290">
        <f t="shared" si="26"/>
        <v>1689183.8257343394</v>
      </c>
      <c r="BH54" s="290">
        <f t="shared" si="63"/>
        <v>131458.20043482166</v>
      </c>
      <c r="BI54" s="290">
        <f t="shared" si="27"/>
        <v>2815.3063762238994</v>
      </c>
      <c r="BJ54" s="291">
        <f t="shared" si="28"/>
        <v>128642.89405859775</v>
      </c>
      <c r="BK54" s="290">
        <f t="shared" si="64"/>
        <v>1560540.9316757417</v>
      </c>
      <c r="BL54" s="304">
        <f t="shared" si="65"/>
        <v>48</v>
      </c>
      <c r="BM54" s="289">
        <f t="shared" si="66"/>
        <v>4</v>
      </c>
      <c r="BN54" s="290">
        <f t="shared" si="29"/>
        <v>0</v>
      </c>
      <c r="BO54" s="290">
        <f t="shared" si="67"/>
        <v>0</v>
      </c>
      <c r="BP54" s="290">
        <f t="shared" si="30"/>
        <v>0</v>
      </c>
      <c r="BQ54" s="291">
        <f t="shared" si="31"/>
        <v>0</v>
      </c>
      <c r="BR54" s="292">
        <f t="shared" si="68"/>
        <v>0</v>
      </c>
    </row>
    <row r="55" spans="1:70">
      <c r="A55" s="288">
        <v>49</v>
      </c>
      <c r="B55" s="289">
        <f t="shared" si="0"/>
        <v>5</v>
      </c>
      <c r="C55" s="290">
        <f t="shared" si="1"/>
        <v>1560540.9312523033</v>
      </c>
      <c r="D55" s="290">
        <f t="shared" si="69"/>
        <v>131458.2003991518</v>
      </c>
      <c r="E55" s="290">
        <f t="shared" si="2"/>
        <v>2600.9015520871721</v>
      </c>
      <c r="F55" s="291">
        <f t="shared" si="3"/>
        <v>128857.29884706462</v>
      </c>
      <c r="G55" s="290">
        <f t="shared" si="70"/>
        <v>1431683.6324052387</v>
      </c>
      <c r="H55" s="289">
        <f t="shared" si="33"/>
        <v>49</v>
      </c>
      <c r="I55" s="289">
        <f t="shared" si="34"/>
        <v>5</v>
      </c>
      <c r="J55" s="290">
        <f t="shared" si="5"/>
        <v>0</v>
      </c>
      <c r="K55" s="290">
        <f t="shared" si="71"/>
        <v>0</v>
      </c>
      <c r="L55" s="290">
        <f t="shared" si="6"/>
        <v>0</v>
      </c>
      <c r="M55" s="291">
        <f t="shared" si="7"/>
        <v>0</v>
      </c>
      <c r="N55" s="292">
        <f t="shared" si="72"/>
        <v>0</v>
      </c>
      <c r="O55" s="307">
        <f t="shared" si="37"/>
        <v>49</v>
      </c>
      <c r="P55" s="289">
        <f t="shared" si="38"/>
        <v>5</v>
      </c>
      <c r="Q55" s="290">
        <f t="shared" si="8"/>
        <v>1560540.9317810824</v>
      </c>
      <c r="R55" s="290">
        <f t="shared" si="39"/>
        <v>131458.2004436951</v>
      </c>
      <c r="S55" s="290">
        <f t="shared" si="9"/>
        <v>2600.9015529684707</v>
      </c>
      <c r="T55" s="291">
        <f t="shared" si="10"/>
        <v>128857.29889072663</v>
      </c>
      <c r="U55" s="290">
        <f t="shared" si="40"/>
        <v>1431683.6328903558</v>
      </c>
      <c r="V55" s="304">
        <f t="shared" si="41"/>
        <v>49</v>
      </c>
      <c r="W55" s="289">
        <f t="shared" si="42"/>
        <v>5</v>
      </c>
      <c r="X55" s="290">
        <f t="shared" si="11"/>
        <v>0</v>
      </c>
      <c r="Y55" s="290">
        <f t="shared" si="43"/>
        <v>0</v>
      </c>
      <c r="Z55" s="290">
        <f t="shared" si="12"/>
        <v>0</v>
      </c>
      <c r="AA55" s="291">
        <f t="shared" si="13"/>
        <v>0</v>
      </c>
      <c r="AB55" s="292">
        <f t="shared" si="44"/>
        <v>0</v>
      </c>
      <c r="AC55" s="307">
        <f t="shared" si="45"/>
        <v>49</v>
      </c>
      <c r="AD55" s="289">
        <f t="shared" si="46"/>
        <v>5</v>
      </c>
      <c r="AE55" s="290">
        <f t="shared" si="14"/>
        <v>1560540.9309368257</v>
      </c>
      <c r="AF55" s="290">
        <f t="shared" si="47"/>
        <v>131458.20037257622</v>
      </c>
      <c r="AG55" s="290">
        <f t="shared" si="15"/>
        <v>2600.9015515613764</v>
      </c>
      <c r="AH55" s="291">
        <f t="shared" si="16"/>
        <v>128857.29882101485</v>
      </c>
      <c r="AI55" s="290">
        <f t="shared" si="48"/>
        <v>1431683.6321158109</v>
      </c>
      <c r="AJ55" s="304">
        <f t="shared" si="49"/>
        <v>49</v>
      </c>
      <c r="AK55" s="289">
        <f t="shared" si="50"/>
        <v>5</v>
      </c>
      <c r="AL55" s="290">
        <f t="shared" si="17"/>
        <v>0</v>
      </c>
      <c r="AM55" s="290">
        <f t="shared" si="51"/>
        <v>0</v>
      </c>
      <c r="AN55" s="290">
        <f t="shared" si="18"/>
        <v>0</v>
      </c>
      <c r="AO55" s="291">
        <f t="shared" si="19"/>
        <v>0</v>
      </c>
      <c r="AP55" s="292">
        <f t="shared" si="52"/>
        <v>0</v>
      </c>
      <c r="AQ55" s="307">
        <f t="shared" si="53"/>
        <v>49</v>
      </c>
      <c r="AR55" s="289">
        <f t="shared" si="54"/>
        <v>5</v>
      </c>
      <c r="AS55" s="290">
        <f t="shared" si="20"/>
        <v>1560540.9313685559</v>
      </c>
      <c r="AT55" s="290">
        <f t="shared" si="55"/>
        <v>131458.20040894439</v>
      </c>
      <c r="AU55" s="290">
        <f t="shared" si="21"/>
        <v>2600.9015522809268</v>
      </c>
      <c r="AV55" s="291">
        <f t="shared" si="22"/>
        <v>128857.29885666347</v>
      </c>
      <c r="AW55" s="290">
        <f t="shared" si="56"/>
        <v>1431683.6325118924</v>
      </c>
      <c r="AX55" s="304">
        <f t="shared" si="57"/>
        <v>49</v>
      </c>
      <c r="AY55" s="289">
        <f t="shared" si="58"/>
        <v>5</v>
      </c>
      <c r="AZ55" s="290">
        <f t="shared" si="23"/>
        <v>0</v>
      </c>
      <c r="BA55" s="290">
        <f t="shared" si="59"/>
        <v>0</v>
      </c>
      <c r="BB55" s="290">
        <f t="shared" si="24"/>
        <v>0</v>
      </c>
      <c r="BC55" s="291">
        <f t="shared" si="25"/>
        <v>0</v>
      </c>
      <c r="BD55" s="292">
        <f t="shared" si="60"/>
        <v>0</v>
      </c>
      <c r="BE55" s="307">
        <f t="shared" si="61"/>
        <v>49</v>
      </c>
      <c r="BF55" s="289">
        <f t="shared" si="62"/>
        <v>5</v>
      </c>
      <c r="BG55" s="290">
        <f t="shared" si="26"/>
        <v>1560540.9316757417</v>
      </c>
      <c r="BH55" s="290">
        <f t="shared" si="63"/>
        <v>131458.20043482166</v>
      </c>
      <c r="BI55" s="290">
        <f t="shared" si="27"/>
        <v>2600.9015527929027</v>
      </c>
      <c r="BJ55" s="291">
        <f t="shared" si="28"/>
        <v>128857.29888202876</v>
      </c>
      <c r="BK55" s="290">
        <f t="shared" si="64"/>
        <v>1431683.6327937129</v>
      </c>
      <c r="BL55" s="304">
        <f t="shared" si="65"/>
        <v>49</v>
      </c>
      <c r="BM55" s="289">
        <f t="shared" si="66"/>
        <v>5</v>
      </c>
      <c r="BN55" s="290">
        <f t="shared" si="29"/>
        <v>0</v>
      </c>
      <c r="BO55" s="290">
        <f t="shared" si="67"/>
        <v>0</v>
      </c>
      <c r="BP55" s="290">
        <f t="shared" si="30"/>
        <v>0</v>
      </c>
      <c r="BQ55" s="291">
        <f t="shared" si="31"/>
        <v>0</v>
      </c>
      <c r="BR55" s="292">
        <f t="shared" si="68"/>
        <v>0</v>
      </c>
    </row>
    <row r="56" spans="1:70">
      <c r="A56" s="288">
        <v>50</v>
      </c>
      <c r="B56" s="289">
        <f t="shared" si="0"/>
        <v>5</v>
      </c>
      <c r="C56" s="290">
        <f t="shared" si="1"/>
        <v>1431683.6324052387</v>
      </c>
      <c r="D56" s="290">
        <f t="shared" si="69"/>
        <v>131458.2003991518</v>
      </c>
      <c r="E56" s="290">
        <f t="shared" si="2"/>
        <v>2386.1393873420648</v>
      </c>
      <c r="F56" s="291">
        <f t="shared" si="3"/>
        <v>129072.06101180974</v>
      </c>
      <c r="G56" s="290">
        <f t="shared" si="70"/>
        <v>1302611.5713934288</v>
      </c>
      <c r="H56" s="289">
        <f t="shared" si="33"/>
        <v>50</v>
      </c>
      <c r="I56" s="289">
        <f t="shared" si="34"/>
        <v>5</v>
      </c>
      <c r="J56" s="290">
        <f t="shared" si="5"/>
        <v>0</v>
      </c>
      <c r="K56" s="290">
        <f t="shared" si="71"/>
        <v>0</v>
      </c>
      <c r="L56" s="290">
        <f t="shared" si="6"/>
        <v>0</v>
      </c>
      <c r="M56" s="291">
        <f t="shared" si="7"/>
        <v>0</v>
      </c>
      <c r="N56" s="292">
        <f t="shared" si="72"/>
        <v>0</v>
      </c>
      <c r="O56" s="307">
        <f t="shared" si="37"/>
        <v>50</v>
      </c>
      <c r="P56" s="289">
        <f t="shared" si="38"/>
        <v>5</v>
      </c>
      <c r="Q56" s="290">
        <f t="shared" si="8"/>
        <v>1431683.6328903558</v>
      </c>
      <c r="R56" s="290">
        <f t="shared" si="39"/>
        <v>131458.2004436951</v>
      </c>
      <c r="S56" s="290">
        <f t="shared" si="9"/>
        <v>2386.1393881505933</v>
      </c>
      <c r="T56" s="291">
        <f t="shared" si="10"/>
        <v>129072.0610555445</v>
      </c>
      <c r="U56" s="290">
        <f t="shared" si="40"/>
        <v>1302611.5718348112</v>
      </c>
      <c r="V56" s="304">
        <f t="shared" si="41"/>
        <v>50</v>
      </c>
      <c r="W56" s="289">
        <f t="shared" si="42"/>
        <v>5</v>
      </c>
      <c r="X56" s="290">
        <f t="shared" si="11"/>
        <v>0</v>
      </c>
      <c r="Y56" s="290">
        <f t="shared" si="43"/>
        <v>0</v>
      </c>
      <c r="Z56" s="290">
        <f t="shared" si="12"/>
        <v>0</v>
      </c>
      <c r="AA56" s="291">
        <f t="shared" si="13"/>
        <v>0</v>
      </c>
      <c r="AB56" s="292">
        <f t="shared" si="44"/>
        <v>0</v>
      </c>
      <c r="AC56" s="307">
        <f t="shared" si="45"/>
        <v>50</v>
      </c>
      <c r="AD56" s="289">
        <f t="shared" si="46"/>
        <v>5</v>
      </c>
      <c r="AE56" s="290">
        <f t="shared" si="14"/>
        <v>1431683.6321158109</v>
      </c>
      <c r="AF56" s="290">
        <f t="shared" si="47"/>
        <v>131458.20037257622</v>
      </c>
      <c r="AG56" s="290">
        <f t="shared" si="15"/>
        <v>2386.1393868596851</v>
      </c>
      <c r="AH56" s="291">
        <f t="shared" si="16"/>
        <v>129072.06098571654</v>
      </c>
      <c r="AI56" s="290">
        <f t="shared" si="48"/>
        <v>1302611.5711300944</v>
      </c>
      <c r="AJ56" s="304">
        <f t="shared" si="49"/>
        <v>50</v>
      </c>
      <c r="AK56" s="289">
        <f t="shared" si="50"/>
        <v>5</v>
      </c>
      <c r="AL56" s="290">
        <f t="shared" si="17"/>
        <v>0</v>
      </c>
      <c r="AM56" s="290">
        <f t="shared" si="51"/>
        <v>0</v>
      </c>
      <c r="AN56" s="290">
        <f t="shared" si="18"/>
        <v>0</v>
      </c>
      <c r="AO56" s="291">
        <f t="shared" si="19"/>
        <v>0</v>
      </c>
      <c r="AP56" s="292">
        <f t="shared" si="52"/>
        <v>0</v>
      </c>
      <c r="AQ56" s="307">
        <f t="shared" si="53"/>
        <v>50</v>
      </c>
      <c r="AR56" s="289">
        <f t="shared" si="54"/>
        <v>5</v>
      </c>
      <c r="AS56" s="290">
        <f t="shared" si="20"/>
        <v>1431683.6325118924</v>
      </c>
      <c r="AT56" s="290">
        <f t="shared" si="55"/>
        <v>131458.20040894439</v>
      </c>
      <c r="AU56" s="290">
        <f t="shared" si="21"/>
        <v>2386.139387519821</v>
      </c>
      <c r="AV56" s="291">
        <f t="shared" si="22"/>
        <v>129072.06102142457</v>
      </c>
      <c r="AW56" s="290">
        <f t="shared" si="56"/>
        <v>1302611.5714904678</v>
      </c>
      <c r="AX56" s="304">
        <f t="shared" si="57"/>
        <v>50</v>
      </c>
      <c r="AY56" s="289">
        <f t="shared" si="58"/>
        <v>5</v>
      </c>
      <c r="AZ56" s="290">
        <f t="shared" si="23"/>
        <v>0</v>
      </c>
      <c r="BA56" s="290">
        <f t="shared" si="59"/>
        <v>0</v>
      </c>
      <c r="BB56" s="290">
        <f t="shared" si="24"/>
        <v>0</v>
      </c>
      <c r="BC56" s="291">
        <f t="shared" si="25"/>
        <v>0</v>
      </c>
      <c r="BD56" s="292">
        <f t="shared" si="60"/>
        <v>0</v>
      </c>
      <c r="BE56" s="307">
        <f t="shared" si="61"/>
        <v>50</v>
      </c>
      <c r="BF56" s="289">
        <f t="shared" si="62"/>
        <v>5</v>
      </c>
      <c r="BG56" s="290">
        <f t="shared" si="26"/>
        <v>1431683.6327937129</v>
      </c>
      <c r="BH56" s="290">
        <f t="shared" si="63"/>
        <v>131458.20043482166</v>
      </c>
      <c r="BI56" s="290">
        <f t="shared" si="27"/>
        <v>2386.1393879895218</v>
      </c>
      <c r="BJ56" s="291">
        <f t="shared" si="28"/>
        <v>129072.06104683214</v>
      </c>
      <c r="BK56" s="290">
        <f t="shared" si="64"/>
        <v>1302611.5717468807</v>
      </c>
      <c r="BL56" s="304">
        <f t="shared" si="65"/>
        <v>50</v>
      </c>
      <c r="BM56" s="289">
        <f t="shared" si="66"/>
        <v>5</v>
      </c>
      <c r="BN56" s="290">
        <f t="shared" si="29"/>
        <v>0</v>
      </c>
      <c r="BO56" s="290">
        <f t="shared" si="67"/>
        <v>0</v>
      </c>
      <c r="BP56" s="290">
        <f t="shared" si="30"/>
        <v>0</v>
      </c>
      <c r="BQ56" s="291">
        <f t="shared" si="31"/>
        <v>0</v>
      </c>
      <c r="BR56" s="292">
        <f t="shared" si="68"/>
        <v>0</v>
      </c>
    </row>
    <row r="57" spans="1:70">
      <c r="A57" s="288">
        <v>51</v>
      </c>
      <c r="B57" s="289">
        <f t="shared" si="0"/>
        <v>5</v>
      </c>
      <c r="C57" s="290">
        <f t="shared" si="1"/>
        <v>1302611.5713934288</v>
      </c>
      <c r="D57" s="290">
        <f t="shared" si="69"/>
        <v>131458.2003991518</v>
      </c>
      <c r="E57" s="290">
        <f t="shared" si="2"/>
        <v>2171.0192856557151</v>
      </c>
      <c r="F57" s="291">
        <f t="shared" si="3"/>
        <v>129287.18111349609</v>
      </c>
      <c r="G57" s="290">
        <f t="shared" si="70"/>
        <v>1173324.3902799326</v>
      </c>
      <c r="H57" s="289">
        <f t="shared" si="33"/>
        <v>51</v>
      </c>
      <c r="I57" s="289">
        <f t="shared" si="34"/>
        <v>5</v>
      </c>
      <c r="J57" s="290">
        <f t="shared" si="5"/>
        <v>0</v>
      </c>
      <c r="K57" s="290">
        <f t="shared" si="71"/>
        <v>0</v>
      </c>
      <c r="L57" s="290">
        <f t="shared" si="6"/>
        <v>0</v>
      </c>
      <c r="M57" s="291">
        <f t="shared" si="7"/>
        <v>0</v>
      </c>
      <c r="N57" s="292">
        <f t="shared" si="72"/>
        <v>0</v>
      </c>
      <c r="O57" s="307">
        <f t="shared" si="37"/>
        <v>51</v>
      </c>
      <c r="P57" s="289">
        <f t="shared" si="38"/>
        <v>5</v>
      </c>
      <c r="Q57" s="290">
        <f t="shared" si="8"/>
        <v>1302611.5718348112</v>
      </c>
      <c r="R57" s="290">
        <f t="shared" si="39"/>
        <v>131458.2004436951</v>
      </c>
      <c r="S57" s="290">
        <f t="shared" si="9"/>
        <v>2171.0192863913521</v>
      </c>
      <c r="T57" s="291">
        <f t="shared" si="10"/>
        <v>129287.18115730374</v>
      </c>
      <c r="U57" s="290">
        <f t="shared" si="40"/>
        <v>1173324.3906775075</v>
      </c>
      <c r="V57" s="304">
        <f t="shared" si="41"/>
        <v>51</v>
      </c>
      <c r="W57" s="289">
        <f t="shared" si="42"/>
        <v>5</v>
      </c>
      <c r="X57" s="290">
        <f t="shared" si="11"/>
        <v>0</v>
      </c>
      <c r="Y57" s="290">
        <f t="shared" si="43"/>
        <v>0</v>
      </c>
      <c r="Z57" s="290">
        <f t="shared" si="12"/>
        <v>0</v>
      </c>
      <c r="AA57" s="291">
        <f t="shared" si="13"/>
        <v>0</v>
      </c>
      <c r="AB57" s="292">
        <f t="shared" si="44"/>
        <v>0</v>
      </c>
      <c r="AC57" s="307">
        <f t="shared" si="45"/>
        <v>51</v>
      </c>
      <c r="AD57" s="289">
        <f t="shared" si="46"/>
        <v>5</v>
      </c>
      <c r="AE57" s="290">
        <f t="shared" si="14"/>
        <v>1302611.5711300944</v>
      </c>
      <c r="AF57" s="290">
        <f t="shared" si="47"/>
        <v>131458.20037257622</v>
      </c>
      <c r="AG57" s="290">
        <f t="shared" si="15"/>
        <v>2171.0192852168238</v>
      </c>
      <c r="AH57" s="291">
        <f t="shared" si="16"/>
        <v>129287.18108735939</v>
      </c>
      <c r="AI57" s="290">
        <f t="shared" si="48"/>
        <v>1173324.390042735</v>
      </c>
      <c r="AJ57" s="304">
        <f t="shared" si="49"/>
        <v>51</v>
      </c>
      <c r="AK57" s="289">
        <f t="shared" si="50"/>
        <v>5</v>
      </c>
      <c r="AL57" s="290">
        <f t="shared" si="17"/>
        <v>0</v>
      </c>
      <c r="AM57" s="290">
        <f t="shared" si="51"/>
        <v>0</v>
      </c>
      <c r="AN57" s="290">
        <f t="shared" si="18"/>
        <v>0</v>
      </c>
      <c r="AO57" s="291">
        <f t="shared" si="19"/>
        <v>0</v>
      </c>
      <c r="AP57" s="292">
        <f t="shared" si="52"/>
        <v>0</v>
      </c>
      <c r="AQ57" s="307">
        <f t="shared" si="53"/>
        <v>51</v>
      </c>
      <c r="AR57" s="289">
        <f t="shared" si="54"/>
        <v>5</v>
      </c>
      <c r="AS57" s="290">
        <f t="shared" si="20"/>
        <v>1302611.5714904678</v>
      </c>
      <c r="AT57" s="290">
        <f t="shared" si="55"/>
        <v>131458.20040894439</v>
      </c>
      <c r="AU57" s="290">
        <f t="shared" si="21"/>
        <v>2171.0192858174464</v>
      </c>
      <c r="AV57" s="291">
        <f t="shared" si="22"/>
        <v>129287.18112312695</v>
      </c>
      <c r="AW57" s="290">
        <f t="shared" si="56"/>
        <v>1173324.3903673408</v>
      </c>
      <c r="AX57" s="304">
        <f t="shared" si="57"/>
        <v>51</v>
      </c>
      <c r="AY57" s="289">
        <f t="shared" si="58"/>
        <v>5</v>
      </c>
      <c r="AZ57" s="290">
        <f t="shared" si="23"/>
        <v>0</v>
      </c>
      <c r="BA57" s="290">
        <f t="shared" si="59"/>
        <v>0</v>
      </c>
      <c r="BB57" s="290">
        <f t="shared" si="24"/>
        <v>0</v>
      </c>
      <c r="BC57" s="291">
        <f t="shared" si="25"/>
        <v>0</v>
      </c>
      <c r="BD57" s="292">
        <f t="shared" si="60"/>
        <v>0</v>
      </c>
      <c r="BE57" s="307">
        <f t="shared" si="61"/>
        <v>51</v>
      </c>
      <c r="BF57" s="289">
        <f t="shared" si="62"/>
        <v>5</v>
      </c>
      <c r="BG57" s="290">
        <f t="shared" si="26"/>
        <v>1302611.5717468807</v>
      </c>
      <c r="BH57" s="290">
        <f t="shared" si="63"/>
        <v>131458.20043482166</v>
      </c>
      <c r="BI57" s="290">
        <f t="shared" si="27"/>
        <v>2171.0192862448012</v>
      </c>
      <c r="BJ57" s="291">
        <f t="shared" si="28"/>
        <v>129287.18114857686</v>
      </c>
      <c r="BK57" s="290">
        <f t="shared" si="64"/>
        <v>1173324.3905983039</v>
      </c>
      <c r="BL57" s="304">
        <f t="shared" si="65"/>
        <v>51</v>
      </c>
      <c r="BM57" s="289">
        <f t="shared" si="66"/>
        <v>5</v>
      </c>
      <c r="BN57" s="290">
        <f t="shared" si="29"/>
        <v>0</v>
      </c>
      <c r="BO57" s="290">
        <f t="shared" si="67"/>
        <v>0</v>
      </c>
      <c r="BP57" s="290">
        <f t="shared" si="30"/>
        <v>0</v>
      </c>
      <c r="BQ57" s="291">
        <f t="shared" si="31"/>
        <v>0</v>
      </c>
      <c r="BR57" s="292">
        <f t="shared" si="68"/>
        <v>0</v>
      </c>
    </row>
    <row r="58" spans="1:70">
      <c r="A58" s="288">
        <v>52</v>
      </c>
      <c r="B58" s="289">
        <f t="shared" si="0"/>
        <v>5</v>
      </c>
      <c r="C58" s="290">
        <f t="shared" si="1"/>
        <v>1173324.3902799326</v>
      </c>
      <c r="D58" s="290">
        <f t="shared" si="69"/>
        <v>131458.2003991518</v>
      </c>
      <c r="E58" s="290">
        <f t="shared" si="2"/>
        <v>1955.5406504665546</v>
      </c>
      <c r="F58" s="291">
        <f t="shared" si="3"/>
        <v>129502.65974868524</v>
      </c>
      <c r="G58" s="290">
        <f t="shared" si="70"/>
        <v>1043821.7305312474</v>
      </c>
      <c r="H58" s="289">
        <f t="shared" si="33"/>
        <v>52</v>
      </c>
      <c r="I58" s="289">
        <f t="shared" si="34"/>
        <v>5</v>
      </c>
      <c r="J58" s="290">
        <f t="shared" si="5"/>
        <v>0</v>
      </c>
      <c r="K58" s="290">
        <f t="shared" si="71"/>
        <v>0</v>
      </c>
      <c r="L58" s="290">
        <f t="shared" si="6"/>
        <v>0</v>
      </c>
      <c r="M58" s="291">
        <f t="shared" si="7"/>
        <v>0</v>
      </c>
      <c r="N58" s="292">
        <f t="shared" si="72"/>
        <v>0</v>
      </c>
      <c r="O58" s="307">
        <f t="shared" si="37"/>
        <v>52</v>
      </c>
      <c r="P58" s="289">
        <f t="shared" si="38"/>
        <v>5</v>
      </c>
      <c r="Q58" s="290">
        <f t="shared" si="8"/>
        <v>1173324.3906775075</v>
      </c>
      <c r="R58" s="290">
        <f t="shared" si="39"/>
        <v>131458.2004436951</v>
      </c>
      <c r="S58" s="290">
        <f t="shared" si="9"/>
        <v>1955.5406511291792</v>
      </c>
      <c r="T58" s="291">
        <f t="shared" si="10"/>
        <v>129502.65979256592</v>
      </c>
      <c r="U58" s="290">
        <f t="shared" si="40"/>
        <v>1043821.7308849415</v>
      </c>
      <c r="V58" s="304">
        <f t="shared" si="41"/>
        <v>52</v>
      </c>
      <c r="W58" s="289">
        <f t="shared" si="42"/>
        <v>5</v>
      </c>
      <c r="X58" s="290">
        <f t="shared" si="11"/>
        <v>0</v>
      </c>
      <c r="Y58" s="290">
        <f t="shared" si="43"/>
        <v>0</v>
      </c>
      <c r="Z58" s="290">
        <f t="shared" si="12"/>
        <v>0</v>
      </c>
      <c r="AA58" s="291">
        <f t="shared" si="13"/>
        <v>0</v>
      </c>
      <c r="AB58" s="292">
        <f t="shared" si="44"/>
        <v>0</v>
      </c>
      <c r="AC58" s="307">
        <f t="shared" si="45"/>
        <v>52</v>
      </c>
      <c r="AD58" s="289">
        <f t="shared" si="46"/>
        <v>5</v>
      </c>
      <c r="AE58" s="290">
        <f t="shared" si="14"/>
        <v>1173324.390042735</v>
      </c>
      <c r="AF58" s="290">
        <f t="shared" si="47"/>
        <v>131458.20037257622</v>
      </c>
      <c r="AG58" s="290">
        <f t="shared" si="15"/>
        <v>1955.5406500712252</v>
      </c>
      <c r="AH58" s="291">
        <f t="shared" si="16"/>
        <v>129502.65972250499</v>
      </c>
      <c r="AI58" s="290">
        <f t="shared" si="48"/>
        <v>1043821.73032023</v>
      </c>
      <c r="AJ58" s="304">
        <f t="shared" si="49"/>
        <v>52</v>
      </c>
      <c r="AK58" s="289">
        <f t="shared" si="50"/>
        <v>5</v>
      </c>
      <c r="AL58" s="290">
        <f t="shared" si="17"/>
        <v>0</v>
      </c>
      <c r="AM58" s="290">
        <f t="shared" si="51"/>
        <v>0</v>
      </c>
      <c r="AN58" s="290">
        <f t="shared" si="18"/>
        <v>0</v>
      </c>
      <c r="AO58" s="291">
        <f t="shared" si="19"/>
        <v>0</v>
      </c>
      <c r="AP58" s="292">
        <f t="shared" si="52"/>
        <v>0</v>
      </c>
      <c r="AQ58" s="307">
        <f t="shared" si="53"/>
        <v>52</v>
      </c>
      <c r="AR58" s="289">
        <f t="shared" si="54"/>
        <v>5</v>
      </c>
      <c r="AS58" s="290">
        <f t="shared" si="20"/>
        <v>1173324.3903673408</v>
      </c>
      <c r="AT58" s="290">
        <f t="shared" si="55"/>
        <v>131458.20040894439</v>
      </c>
      <c r="AU58" s="290">
        <f t="shared" si="21"/>
        <v>1955.5406506122347</v>
      </c>
      <c r="AV58" s="291">
        <f t="shared" si="22"/>
        <v>129502.65975833216</v>
      </c>
      <c r="AW58" s="290">
        <f t="shared" si="56"/>
        <v>1043821.7306090086</v>
      </c>
      <c r="AX58" s="304">
        <f t="shared" si="57"/>
        <v>52</v>
      </c>
      <c r="AY58" s="289">
        <f t="shared" si="58"/>
        <v>5</v>
      </c>
      <c r="AZ58" s="290">
        <f t="shared" si="23"/>
        <v>0</v>
      </c>
      <c r="BA58" s="290">
        <f t="shared" si="59"/>
        <v>0</v>
      </c>
      <c r="BB58" s="290">
        <f t="shared" si="24"/>
        <v>0</v>
      </c>
      <c r="BC58" s="291">
        <f t="shared" si="25"/>
        <v>0</v>
      </c>
      <c r="BD58" s="292">
        <f t="shared" si="60"/>
        <v>0</v>
      </c>
      <c r="BE58" s="307">
        <f t="shared" si="61"/>
        <v>52</v>
      </c>
      <c r="BF58" s="289">
        <f t="shared" si="62"/>
        <v>5</v>
      </c>
      <c r="BG58" s="290">
        <f t="shared" si="26"/>
        <v>1173324.3905983039</v>
      </c>
      <c r="BH58" s="290">
        <f t="shared" si="63"/>
        <v>131458.20043482166</v>
      </c>
      <c r="BI58" s="290">
        <f t="shared" si="27"/>
        <v>1955.5406509971733</v>
      </c>
      <c r="BJ58" s="291">
        <f t="shared" si="28"/>
        <v>129502.65978382448</v>
      </c>
      <c r="BK58" s="290">
        <f t="shared" si="64"/>
        <v>1043821.7308144794</v>
      </c>
      <c r="BL58" s="304">
        <f t="shared" si="65"/>
        <v>52</v>
      </c>
      <c r="BM58" s="289">
        <f t="shared" si="66"/>
        <v>5</v>
      </c>
      <c r="BN58" s="290">
        <f t="shared" si="29"/>
        <v>0</v>
      </c>
      <c r="BO58" s="290">
        <f t="shared" si="67"/>
        <v>0</v>
      </c>
      <c r="BP58" s="290">
        <f t="shared" si="30"/>
        <v>0</v>
      </c>
      <c r="BQ58" s="291">
        <f t="shared" si="31"/>
        <v>0</v>
      </c>
      <c r="BR58" s="292">
        <f t="shared" si="68"/>
        <v>0</v>
      </c>
    </row>
    <row r="59" spans="1:70">
      <c r="A59" s="288">
        <v>53</v>
      </c>
      <c r="B59" s="289">
        <f t="shared" si="0"/>
        <v>5</v>
      </c>
      <c r="C59" s="290">
        <f t="shared" si="1"/>
        <v>1043821.7305312474</v>
      </c>
      <c r="D59" s="290">
        <f t="shared" si="69"/>
        <v>131458.2003991518</v>
      </c>
      <c r="E59" s="290">
        <f t="shared" si="2"/>
        <v>1739.7028842187458</v>
      </c>
      <c r="F59" s="291">
        <f t="shared" si="3"/>
        <v>129718.49751493306</v>
      </c>
      <c r="G59" s="290">
        <f t="shared" si="70"/>
        <v>914103.23301631445</v>
      </c>
      <c r="H59" s="289">
        <f t="shared" si="33"/>
        <v>53</v>
      </c>
      <c r="I59" s="289">
        <f t="shared" si="34"/>
        <v>5</v>
      </c>
      <c r="J59" s="290">
        <f t="shared" si="5"/>
        <v>0</v>
      </c>
      <c r="K59" s="290">
        <f t="shared" si="71"/>
        <v>0</v>
      </c>
      <c r="L59" s="290">
        <f t="shared" si="6"/>
        <v>0</v>
      </c>
      <c r="M59" s="291">
        <f t="shared" si="7"/>
        <v>0</v>
      </c>
      <c r="N59" s="292">
        <f t="shared" si="72"/>
        <v>0</v>
      </c>
      <c r="O59" s="307">
        <f t="shared" si="37"/>
        <v>53</v>
      </c>
      <c r="P59" s="289">
        <f t="shared" si="38"/>
        <v>5</v>
      </c>
      <c r="Q59" s="290">
        <f t="shared" si="8"/>
        <v>1043821.7308849415</v>
      </c>
      <c r="R59" s="290">
        <f t="shared" si="39"/>
        <v>131458.2004436951</v>
      </c>
      <c r="S59" s="290">
        <f t="shared" si="9"/>
        <v>1739.7028848082359</v>
      </c>
      <c r="T59" s="291">
        <f t="shared" si="10"/>
        <v>129718.49755888685</v>
      </c>
      <c r="U59" s="290">
        <f t="shared" si="40"/>
        <v>914103.23332605464</v>
      </c>
      <c r="V59" s="304">
        <f t="shared" si="41"/>
        <v>53</v>
      </c>
      <c r="W59" s="289">
        <f t="shared" si="42"/>
        <v>5</v>
      </c>
      <c r="X59" s="290">
        <f t="shared" si="11"/>
        <v>0</v>
      </c>
      <c r="Y59" s="290">
        <f t="shared" si="43"/>
        <v>0</v>
      </c>
      <c r="Z59" s="290">
        <f t="shared" si="12"/>
        <v>0</v>
      </c>
      <c r="AA59" s="291">
        <f t="shared" si="13"/>
        <v>0</v>
      </c>
      <c r="AB59" s="292">
        <f t="shared" si="44"/>
        <v>0</v>
      </c>
      <c r="AC59" s="307">
        <f t="shared" si="45"/>
        <v>53</v>
      </c>
      <c r="AD59" s="289">
        <f t="shared" si="46"/>
        <v>5</v>
      </c>
      <c r="AE59" s="290">
        <f t="shared" si="14"/>
        <v>1043821.73032023</v>
      </c>
      <c r="AF59" s="290">
        <f t="shared" si="47"/>
        <v>131458.20037257622</v>
      </c>
      <c r="AG59" s="290">
        <f t="shared" si="15"/>
        <v>1739.7028838670501</v>
      </c>
      <c r="AH59" s="291">
        <f t="shared" si="16"/>
        <v>129718.49748870917</v>
      </c>
      <c r="AI59" s="290">
        <f t="shared" si="48"/>
        <v>914103.23283152084</v>
      </c>
      <c r="AJ59" s="304">
        <f t="shared" si="49"/>
        <v>53</v>
      </c>
      <c r="AK59" s="289">
        <f t="shared" si="50"/>
        <v>5</v>
      </c>
      <c r="AL59" s="290">
        <f t="shared" si="17"/>
        <v>0</v>
      </c>
      <c r="AM59" s="290">
        <f t="shared" si="51"/>
        <v>0</v>
      </c>
      <c r="AN59" s="290">
        <f t="shared" si="18"/>
        <v>0</v>
      </c>
      <c r="AO59" s="291">
        <f t="shared" si="19"/>
        <v>0</v>
      </c>
      <c r="AP59" s="292">
        <f t="shared" si="52"/>
        <v>0</v>
      </c>
      <c r="AQ59" s="307">
        <f t="shared" si="53"/>
        <v>53</v>
      </c>
      <c r="AR59" s="289">
        <f t="shared" si="54"/>
        <v>5</v>
      </c>
      <c r="AS59" s="290">
        <f t="shared" si="20"/>
        <v>1043821.7306090086</v>
      </c>
      <c r="AT59" s="290">
        <f t="shared" si="55"/>
        <v>131458.20040894439</v>
      </c>
      <c r="AU59" s="290">
        <f t="shared" si="21"/>
        <v>1739.7028843483477</v>
      </c>
      <c r="AV59" s="291">
        <f t="shared" si="22"/>
        <v>129718.49752459605</v>
      </c>
      <c r="AW59" s="290">
        <f t="shared" si="56"/>
        <v>914103.23308441252</v>
      </c>
      <c r="AX59" s="304">
        <f t="shared" si="57"/>
        <v>53</v>
      </c>
      <c r="AY59" s="289">
        <f t="shared" si="58"/>
        <v>5</v>
      </c>
      <c r="AZ59" s="290">
        <f t="shared" si="23"/>
        <v>0</v>
      </c>
      <c r="BA59" s="290">
        <f t="shared" si="59"/>
        <v>0</v>
      </c>
      <c r="BB59" s="290">
        <f t="shared" si="24"/>
        <v>0</v>
      </c>
      <c r="BC59" s="291">
        <f t="shared" si="25"/>
        <v>0</v>
      </c>
      <c r="BD59" s="292">
        <f t="shared" si="60"/>
        <v>0</v>
      </c>
      <c r="BE59" s="307">
        <f t="shared" si="61"/>
        <v>53</v>
      </c>
      <c r="BF59" s="289">
        <f t="shared" si="62"/>
        <v>5</v>
      </c>
      <c r="BG59" s="290">
        <f t="shared" si="26"/>
        <v>1043821.7308144794</v>
      </c>
      <c r="BH59" s="290">
        <f t="shared" si="63"/>
        <v>131458.20043482166</v>
      </c>
      <c r="BI59" s="290">
        <f t="shared" si="27"/>
        <v>1739.7028846907992</v>
      </c>
      <c r="BJ59" s="291">
        <f t="shared" si="28"/>
        <v>129718.49755013087</v>
      </c>
      <c r="BK59" s="290">
        <f t="shared" si="64"/>
        <v>914103.23326434859</v>
      </c>
      <c r="BL59" s="304">
        <f t="shared" si="65"/>
        <v>53</v>
      </c>
      <c r="BM59" s="289">
        <f t="shared" si="66"/>
        <v>5</v>
      </c>
      <c r="BN59" s="290">
        <f t="shared" si="29"/>
        <v>0</v>
      </c>
      <c r="BO59" s="290">
        <f t="shared" si="67"/>
        <v>0</v>
      </c>
      <c r="BP59" s="290">
        <f t="shared" si="30"/>
        <v>0</v>
      </c>
      <c r="BQ59" s="291">
        <f t="shared" si="31"/>
        <v>0</v>
      </c>
      <c r="BR59" s="292">
        <f t="shared" si="68"/>
        <v>0</v>
      </c>
    </row>
    <row r="60" spans="1:70">
      <c r="A60" s="288">
        <v>54</v>
      </c>
      <c r="B60" s="289">
        <f t="shared" si="0"/>
        <v>5</v>
      </c>
      <c r="C60" s="290">
        <f t="shared" si="1"/>
        <v>914103.23301631445</v>
      </c>
      <c r="D60" s="290">
        <f t="shared" si="69"/>
        <v>131458.2003991518</v>
      </c>
      <c r="E60" s="290">
        <f t="shared" si="2"/>
        <v>1523.5053883605242</v>
      </c>
      <c r="F60" s="291">
        <f t="shared" si="3"/>
        <v>129934.69501079127</v>
      </c>
      <c r="G60" s="290">
        <f t="shared" si="70"/>
        <v>784168.53800552315</v>
      </c>
      <c r="H60" s="289">
        <f t="shared" si="33"/>
        <v>54</v>
      </c>
      <c r="I60" s="289">
        <f t="shared" si="34"/>
        <v>5</v>
      </c>
      <c r="J60" s="290">
        <f t="shared" si="5"/>
        <v>0</v>
      </c>
      <c r="K60" s="290">
        <f t="shared" si="71"/>
        <v>0</v>
      </c>
      <c r="L60" s="290">
        <f t="shared" si="6"/>
        <v>0</v>
      </c>
      <c r="M60" s="291">
        <f t="shared" si="7"/>
        <v>0</v>
      </c>
      <c r="N60" s="292">
        <f t="shared" si="72"/>
        <v>0</v>
      </c>
      <c r="O60" s="307">
        <f t="shared" si="37"/>
        <v>54</v>
      </c>
      <c r="P60" s="289">
        <f t="shared" si="38"/>
        <v>5</v>
      </c>
      <c r="Q60" s="290">
        <f t="shared" si="8"/>
        <v>914103.23332605464</v>
      </c>
      <c r="R60" s="290">
        <f t="shared" si="39"/>
        <v>131458.2004436951</v>
      </c>
      <c r="S60" s="290">
        <f t="shared" si="9"/>
        <v>1523.5053888767579</v>
      </c>
      <c r="T60" s="291">
        <f t="shared" si="10"/>
        <v>129934.69505481834</v>
      </c>
      <c r="U60" s="290">
        <f t="shared" si="40"/>
        <v>784168.53827123635</v>
      </c>
      <c r="V60" s="304">
        <f t="shared" si="41"/>
        <v>54</v>
      </c>
      <c r="W60" s="289">
        <f t="shared" si="42"/>
        <v>5</v>
      </c>
      <c r="X60" s="290">
        <f t="shared" si="11"/>
        <v>0</v>
      </c>
      <c r="Y60" s="290">
        <f t="shared" si="43"/>
        <v>0</v>
      </c>
      <c r="Z60" s="290">
        <f t="shared" si="12"/>
        <v>0</v>
      </c>
      <c r="AA60" s="291">
        <f t="shared" si="13"/>
        <v>0</v>
      </c>
      <c r="AB60" s="292">
        <f t="shared" si="44"/>
        <v>0</v>
      </c>
      <c r="AC60" s="307">
        <f t="shared" si="45"/>
        <v>54</v>
      </c>
      <c r="AD60" s="289">
        <f t="shared" si="46"/>
        <v>5</v>
      </c>
      <c r="AE60" s="290">
        <f t="shared" si="14"/>
        <v>914103.23283152084</v>
      </c>
      <c r="AF60" s="290">
        <f t="shared" si="47"/>
        <v>131458.20037257622</v>
      </c>
      <c r="AG60" s="290">
        <f t="shared" si="15"/>
        <v>1523.5053880525347</v>
      </c>
      <c r="AH60" s="291">
        <f t="shared" si="16"/>
        <v>129934.69498452368</v>
      </c>
      <c r="AI60" s="290">
        <f t="shared" si="48"/>
        <v>784168.53784699715</v>
      </c>
      <c r="AJ60" s="304">
        <f t="shared" si="49"/>
        <v>54</v>
      </c>
      <c r="AK60" s="289">
        <f t="shared" si="50"/>
        <v>5</v>
      </c>
      <c r="AL60" s="290">
        <f t="shared" si="17"/>
        <v>0</v>
      </c>
      <c r="AM60" s="290">
        <f t="shared" si="51"/>
        <v>0</v>
      </c>
      <c r="AN60" s="290">
        <f t="shared" si="18"/>
        <v>0</v>
      </c>
      <c r="AO60" s="291">
        <f t="shared" si="19"/>
        <v>0</v>
      </c>
      <c r="AP60" s="292">
        <f t="shared" si="52"/>
        <v>0</v>
      </c>
      <c r="AQ60" s="307">
        <f t="shared" si="53"/>
        <v>54</v>
      </c>
      <c r="AR60" s="289">
        <f t="shared" si="54"/>
        <v>5</v>
      </c>
      <c r="AS60" s="290">
        <f t="shared" si="20"/>
        <v>914103.23308441252</v>
      </c>
      <c r="AT60" s="290">
        <f t="shared" si="55"/>
        <v>131458.20040894439</v>
      </c>
      <c r="AU60" s="290">
        <f t="shared" si="21"/>
        <v>1523.5053884740209</v>
      </c>
      <c r="AV60" s="291">
        <f t="shared" si="22"/>
        <v>129934.69502047038</v>
      </c>
      <c r="AW60" s="290">
        <f t="shared" si="56"/>
        <v>784168.53806394211</v>
      </c>
      <c r="AX60" s="304">
        <f t="shared" si="57"/>
        <v>54</v>
      </c>
      <c r="AY60" s="289">
        <f t="shared" si="58"/>
        <v>5</v>
      </c>
      <c r="AZ60" s="290">
        <f t="shared" si="23"/>
        <v>0</v>
      </c>
      <c r="BA60" s="290">
        <f t="shared" si="59"/>
        <v>0</v>
      </c>
      <c r="BB60" s="290">
        <f t="shared" si="24"/>
        <v>0</v>
      </c>
      <c r="BC60" s="291">
        <f t="shared" si="25"/>
        <v>0</v>
      </c>
      <c r="BD60" s="292">
        <f t="shared" si="60"/>
        <v>0</v>
      </c>
      <c r="BE60" s="307">
        <f t="shared" si="61"/>
        <v>54</v>
      </c>
      <c r="BF60" s="289">
        <f t="shared" si="62"/>
        <v>5</v>
      </c>
      <c r="BG60" s="290">
        <f t="shared" si="26"/>
        <v>914103.23326434859</v>
      </c>
      <c r="BH60" s="290">
        <f t="shared" si="63"/>
        <v>131458.20043482166</v>
      </c>
      <c r="BI60" s="290">
        <f t="shared" si="27"/>
        <v>1523.5053887739143</v>
      </c>
      <c r="BJ60" s="291">
        <f t="shared" si="28"/>
        <v>129934.69504604774</v>
      </c>
      <c r="BK60" s="290">
        <f t="shared" si="64"/>
        <v>784168.53821830079</v>
      </c>
      <c r="BL60" s="304">
        <f t="shared" si="65"/>
        <v>54</v>
      </c>
      <c r="BM60" s="289">
        <f t="shared" si="66"/>
        <v>5</v>
      </c>
      <c r="BN60" s="290">
        <f t="shared" si="29"/>
        <v>0</v>
      </c>
      <c r="BO60" s="290">
        <f t="shared" si="67"/>
        <v>0</v>
      </c>
      <c r="BP60" s="290">
        <f t="shared" si="30"/>
        <v>0</v>
      </c>
      <c r="BQ60" s="291">
        <f t="shared" si="31"/>
        <v>0</v>
      </c>
      <c r="BR60" s="292">
        <f t="shared" si="68"/>
        <v>0</v>
      </c>
    </row>
    <row r="61" spans="1:70">
      <c r="A61" s="288">
        <v>55</v>
      </c>
      <c r="B61" s="289">
        <f t="shared" si="0"/>
        <v>5</v>
      </c>
      <c r="C61" s="290">
        <f t="shared" si="1"/>
        <v>784168.53800552315</v>
      </c>
      <c r="D61" s="290">
        <f t="shared" si="69"/>
        <v>131458.2003991518</v>
      </c>
      <c r="E61" s="290">
        <f t="shared" si="2"/>
        <v>1306.9475633425386</v>
      </c>
      <c r="F61" s="291">
        <f t="shared" si="3"/>
        <v>130151.25283580927</v>
      </c>
      <c r="G61" s="290">
        <f t="shared" si="70"/>
        <v>654017.2851697139</v>
      </c>
      <c r="H61" s="289">
        <f t="shared" si="33"/>
        <v>55</v>
      </c>
      <c r="I61" s="289">
        <f t="shared" si="34"/>
        <v>5</v>
      </c>
      <c r="J61" s="290">
        <f t="shared" si="5"/>
        <v>0</v>
      </c>
      <c r="K61" s="290">
        <f t="shared" si="71"/>
        <v>0</v>
      </c>
      <c r="L61" s="290">
        <f t="shared" si="6"/>
        <v>0</v>
      </c>
      <c r="M61" s="291">
        <f t="shared" si="7"/>
        <v>0</v>
      </c>
      <c r="N61" s="292">
        <f t="shared" si="72"/>
        <v>0</v>
      </c>
      <c r="O61" s="307">
        <f t="shared" si="37"/>
        <v>55</v>
      </c>
      <c r="P61" s="289">
        <f t="shared" si="38"/>
        <v>5</v>
      </c>
      <c r="Q61" s="290">
        <f t="shared" si="8"/>
        <v>784168.53827123635</v>
      </c>
      <c r="R61" s="290">
        <f t="shared" si="39"/>
        <v>131458.2004436951</v>
      </c>
      <c r="S61" s="290">
        <f t="shared" si="9"/>
        <v>1306.9475637853941</v>
      </c>
      <c r="T61" s="291">
        <f t="shared" si="10"/>
        <v>130151.25287990971</v>
      </c>
      <c r="U61" s="290">
        <f t="shared" si="40"/>
        <v>654017.28539132664</v>
      </c>
      <c r="V61" s="304">
        <f t="shared" si="41"/>
        <v>55</v>
      </c>
      <c r="W61" s="289">
        <f t="shared" si="42"/>
        <v>5</v>
      </c>
      <c r="X61" s="290">
        <f t="shared" si="11"/>
        <v>0</v>
      </c>
      <c r="Y61" s="290">
        <f t="shared" si="43"/>
        <v>0</v>
      </c>
      <c r="Z61" s="290">
        <f t="shared" si="12"/>
        <v>0</v>
      </c>
      <c r="AA61" s="291">
        <f t="shared" si="13"/>
        <v>0</v>
      </c>
      <c r="AB61" s="292">
        <f t="shared" si="44"/>
        <v>0</v>
      </c>
      <c r="AC61" s="307">
        <f t="shared" si="45"/>
        <v>55</v>
      </c>
      <c r="AD61" s="289">
        <f t="shared" si="46"/>
        <v>5</v>
      </c>
      <c r="AE61" s="290">
        <f t="shared" si="14"/>
        <v>784168.53784699715</v>
      </c>
      <c r="AF61" s="290">
        <f t="shared" si="47"/>
        <v>131458.20037257622</v>
      </c>
      <c r="AG61" s="290">
        <f t="shared" si="15"/>
        <v>1306.9475630783286</v>
      </c>
      <c r="AH61" s="291">
        <f t="shared" si="16"/>
        <v>130151.25280949789</v>
      </c>
      <c r="AI61" s="290">
        <f t="shared" si="48"/>
        <v>654017.28503749927</v>
      </c>
      <c r="AJ61" s="304">
        <f t="shared" si="49"/>
        <v>55</v>
      </c>
      <c r="AK61" s="289">
        <f t="shared" si="50"/>
        <v>5</v>
      </c>
      <c r="AL61" s="290">
        <f t="shared" si="17"/>
        <v>0</v>
      </c>
      <c r="AM61" s="290">
        <f t="shared" si="51"/>
        <v>0</v>
      </c>
      <c r="AN61" s="290">
        <f t="shared" si="18"/>
        <v>0</v>
      </c>
      <c r="AO61" s="291">
        <f t="shared" si="19"/>
        <v>0</v>
      </c>
      <c r="AP61" s="292">
        <f t="shared" si="52"/>
        <v>0</v>
      </c>
      <c r="AQ61" s="307">
        <f t="shared" si="53"/>
        <v>55</v>
      </c>
      <c r="AR61" s="289">
        <f t="shared" si="54"/>
        <v>5</v>
      </c>
      <c r="AS61" s="290">
        <f t="shared" si="20"/>
        <v>784168.53806394211</v>
      </c>
      <c r="AT61" s="290">
        <f t="shared" si="55"/>
        <v>131458.20040894439</v>
      </c>
      <c r="AU61" s="290">
        <f t="shared" si="21"/>
        <v>1306.9475634399037</v>
      </c>
      <c r="AV61" s="291">
        <f t="shared" si="22"/>
        <v>130151.2528455045</v>
      </c>
      <c r="AW61" s="290">
        <f t="shared" si="56"/>
        <v>654017.28521843767</v>
      </c>
      <c r="AX61" s="304">
        <f t="shared" si="57"/>
        <v>55</v>
      </c>
      <c r="AY61" s="289">
        <f t="shared" si="58"/>
        <v>5</v>
      </c>
      <c r="AZ61" s="290">
        <f t="shared" si="23"/>
        <v>0</v>
      </c>
      <c r="BA61" s="290">
        <f t="shared" si="59"/>
        <v>0</v>
      </c>
      <c r="BB61" s="290">
        <f t="shared" si="24"/>
        <v>0</v>
      </c>
      <c r="BC61" s="291">
        <f t="shared" si="25"/>
        <v>0</v>
      </c>
      <c r="BD61" s="292">
        <f t="shared" si="60"/>
        <v>0</v>
      </c>
      <c r="BE61" s="307">
        <f t="shared" si="61"/>
        <v>55</v>
      </c>
      <c r="BF61" s="289">
        <f t="shared" si="62"/>
        <v>5</v>
      </c>
      <c r="BG61" s="290">
        <f t="shared" si="26"/>
        <v>784168.53821830079</v>
      </c>
      <c r="BH61" s="290">
        <f t="shared" si="63"/>
        <v>131458.20043482166</v>
      </c>
      <c r="BI61" s="290">
        <f t="shared" si="27"/>
        <v>1306.9475636971681</v>
      </c>
      <c r="BJ61" s="291">
        <f t="shared" si="28"/>
        <v>130151.2528711245</v>
      </c>
      <c r="BK61" s="290">
        <f t="shared" si="64"/>
        <v>654017.28534717625</v>
      </c>
      <c r="BL61" s="304">
        <f t="shared" si="65"/>
        <v>55</v>
      </c>
      <c r="BM61" s="289">
        <f t="shared" si="66"/>
        <v>5</v>
      </c>
      <c r="BN61" s="290">
        <f t="shared" si="29"/>
        <v>0</v>
      </c>
      <c r="BO61" s="290">
        <f t="shared" si="67"/>
        <v>0</v>
      </c>
      <c r="BP61" s="290">
        <f t="shared" si="30"/>
        <v>0</v>
      </c>
      <c r="BQ61" s="291">
        <f t="shared" si="31"/>
        <v>0</v>
      </c>
      <c r="BR61" s="292">
        <f t="shared" si="68"/>
        <v>0</v>
      </c>
    </row>
    <row r="62" spans="1:70">
      <c r="A62" s="288">
        <v>56</v>
      </c>
      <c r="B62" s="289">
        <f t="shared" si="0"/>
        <v>5</v>
      </c>
      <c r="C62" s="290">
        <f t="shared" si="1"/>
        <v>654017.2851697139</v>
      </c>
      <c r="D62" s="290">
        <f t="shared" si="69"/>
        <v>131458.2003991518</v>
      </c>
      <c r="E62" s="290">
        <f t="shared" si="2"/>
        <v>1090.02880861619</v>
      </c>
      <c r="F62" s="291">
        <f t="shared" si="3"/>
        <v>130368.17159053561</v>
      </c>
      <c r="G62" s="290">
        <f t="shared" si="70"/>
        <v>523649.11357917829</v>
      </c>
      <c r="H62" s="289">
        <f t="shared" si="33"/>
        <v>56</v>
      </c>
      <c r="I62" s="289">
        <f t="shared" si="34"/>
        <v>5</v>
      </c>
      <c r="J62" s="290">
        <f t="shared" si="5"/>
        <v>0</v>
      </c>
      <c r="K62" s="290">
        <f t="shared" si="71"/>
        <v>0</v>
      </c>
      <c r="L62" s="290">
        <f t="shared" si="6"/>
        <v>0</v>
      </c>
      <c r="M62" s="291">
        <f t="shared" si="7"/>
        <v>0</v>
      </c>
      <c r="N62" s="292">
        <f t="shared" si="72"/>
        <v>0</v>
      </c>
      <c r="O62" s="307">
        <f t="shared" si="37"/>
        <v>56</v>
      </c>
      <c r="P62" s="289">
        <f t="shared" si="38"/>
        <v>5</v>
      </c>
      <c r="Q62" s="290">
        <f t="shared" si="8"/>
        <v>654017.28539132664</v>
      </c>
      <c r="R62" s="290">
        <f t="shared" si="39"/>
        <v>131458.2004436951</v>
      </c>
      <c r="S62" s="290">
        <f t="shared" si="9"/>
        <v>1090.0288089855444</v>
      </c>
      <c r="T62" s="291">
        <f t="shared" si="10"/>
        <v>130368.17163470955</v>
      </c>
      <c r="U62" s="290">
        <f t="shared" si="40"/>
        <v>523649.11375661707</v>
      </c>
      <c r="V62" s="304">
        <f t="shared" si="41"/>
        <v>56</v>
      </c>
      <c r="W62" s="289">
        <f t="shared" si="42"/>
        <v>5</v>
      </c>
      <c r="X62" s="290">
        <f t="shared" si="11"/>
        <v>0</v>
      </c>
      <c r="Y62" s="290">
        <f t="shared" si="43"/>
        <v>0</v>
      </c>
      <c r="Z62" s="290">
        <f t="shared" si="12"/>
        <v>0</v>
      </c>
      <c r="AA62" s="291">
        <f t="shared" si="13"/>
        <v>0</v>
      </c>
      <c r="AB62" s="292">
        <f t="shared" si="44"/>
        <v>0</v>
      </c>
      <c r="AC62" s="307">
        <f t="shared" si="45"/>
        <v>56</v>
      </c>
      <c r="AD62" s="289">
        <f t="shared" si="46"/>
        <v>5</v>
      </c>
      <c r="AE62" s="290">
        <f t="shared" si="14"/>
        <v>654017.28503749927</v>
      </c>
      <c r="AF62" s="290">
        <f t="shared" si="47"/>
        <v>131458.20037257622</v>
      </c>
      <c r="AG62" s="290">
        <f t="shared" si="15"/>
        <v>1090.0288083958321</v>
      </c>
      <c r="AH62" s="291">
        <f t="shared" si="16"/>
        <v>130368.17156418039</v>
      </c>
      <c r="AI62" s="290">
        <f t="shared" si="48"/>
        <v>523649.11347331887</v>
      </c>
      <c r="AJ62" s="304">
        <f t="shared" si="49"/>
        <v>56</v>
      </c>
      <c r="AK62" s="289">
        <f t="shared" si="50"/>
        <v>5</v>
      </c>
      <c r="AL62" s="290">
        <f t="shared" si="17"/>
        <v>0</v>
      </c>
      <c r="AM62" s="290">
        <f t="shared" si="51"/>
        <v>0</v>
      </c>
      <c r="AN62" s="290">
        <f t="shared" si="18"/>
        <v>0</v>
      </c>
      <c r="AO62" s="291">
        <f t="shared" si="19"/>
        <v>0</v>
      </c>
      <c r="AP62" s="292">
        <f t="shared" si="52"/>
        <v>0</v>
      </c>
      <c r="AQ62" s="307">
        <f t="shared" si="53"/>
        <v>56</v>
      </c>
      <c r="AR62" s="289">
        <f t="shared" si="54"/>
        <v>5</v>
      </c>
      <c r="AS62" s="290">
        <f t="shared" si="20"/>
        <v>654017.28521843767</v>
      </c>
      <c r="AT62" s="290">
        <f t="shared" si="55"/>
        <v>131458.20040894439</v>
      </c>
      <c r="AU62" s="290">
        <f t="shared" si="21"/>
        <v>1090.0288086973962</v>
      </c>
      <c r="AV62" s="291">
        <f t="shared" si="22"/>
        <v>130368.17160024699</v>
      </c>
      <c r="AW62" s="290">
        <f t="shared" si="56"/>
        <v>523649.11361819069</v>
      </c>
      <c r="AX62" s="304">
        <f t="shared" si="57"/>
        <v>56</v>
      </c>
      <c r="AY62" s="289">
        <f t="shared" si="58"/>
        <v>5</v>
      </c>
      <c r="AZ62" s="290">
        <f t="shared" si="23"/>
        <v>0</v>
      </c>
      <c r="BA62" s="290">
        <f t="shared" si="59"/>
        <v>0</v>
      </c>
      <c r="BB62" s="290">
        <f t="shared" si="24"/>
        <v>0</v>
      </c>
      <c r="BC62" s="291">
        <f t="shared" si="25"/>
        <v>0</v>
      </c>
      <c r="BD62" s="292">
        <f t="shared" si="60"/>
        <v>0</v>
      </c>
      <c r="BE62" s="307">
        <f t="shared" si="61"/>
        <v>56</v>
      </c>
      <c r="BF62" s="289">
        <f t="shared" si="62"/>
        <v>5</v>
      </c>
      <c r="BG62" s="290">
        <f t="shared" si="26"/>
        <v>654017.28534717625</v>
      </c>
      <c r="BH62" s="290">
        <f t="shared" si="63"/>
        <v>131458.20043482166</v>
      </c>
      <c r="BI62" s="290">
        <f t="shared" si="27"/>
        <v>1090.0288089119606</v>
      </c>
      <c r="BJ62" s="291">
        <f t="shared" si="28"/>
        <v>130368.1716259097</v>
      </c>
      <c r="BK62" s="290">
        <f t="shared" si="64"/>
        <v>523649.11372126656</v>
      </c>
      <c r="BL62" s="304">
        <f t="shared" si="65"/>
        <v>56</v>
      </c>
      <c r="BM62" s="289">
        <f t="shared" si="66"/>
        <v>5</v>
      </c>
      <c r="BN62" s="290">
        <f t="shared" si="29"/>
        <v>0</v>
      </c>
      <c r="BO62" s="290">
        <f t="shared" si="67"/>
        <v>0</v>
      </c>
      <c r="BP62" s="290">
        <f t="shared" si="30"/>
        <v>0</v>
      </c>
      <c r="BQ62" s="291">
        <f t="shared" si="31"/>
        <v>0</v>
      </c>
      <c r="BR62" s="292">
        <f t="shared" si="68"/>
        <v>0</v>
      </c>
    </row>
    <row r="63" spans="1:70">
      <c r="A63" s="288">
        <v>57</v>
      </c>
      <c r="B63" s="289">
        <f t="shared" si="0"/>
        <v>5</v>
      </c>
      <c r="C63" s="290">
        <f t="shared" si="1"/>
        <v>523649.11357917829</v>
      </c>
      <c r="D63" s="290">
        <f t="shared" si="69"/>
        <v>131458.2003991518</v>
      </c>
      <c r="E63" s="290">
        <f t="shared" si="2"/>
        <v>872.74852263196385</v>
      </c>
      <c r="F63" s="291">
        <f t="shared" si="3"/>
        <v>130585.45187651983</v>
      </c>
      <c r="G63" s="290">
        <f t="shared" si="70"/>
        <v>393063.66170265846</v>
      </c>
      <c r="H63" s="289">
        <f t="shared" si="33"/>
        <v>57</v>
      </c>
      <c r="I63" s="289">
        <f t="shared" si="34"/>
        <v>5</v>
      </c>
      <c r="J63" s="290">
        <f t="shared" si="5"/>
        <v>0</v>
      </c>
      <c r="K63" s="290">
        <f t="shared" si="71"/>
        <v>0</v>
      </c>
      <c r="L63" s="290">
        <f t="shared" si="6"/>
        <v>0</v>
      </c>
      <c r="M63" s="291">
        <f t="shared" si="7"/>
        <v>0</v>
      </c>
      <c r="N63" s="292">
        <f t="shared" si="72"/>
        <v>0</v>
      </c>
      <c r="O63" s="307">
        <f t="shared" si="37"/>
        <v>57</v>
      </c>
      <c r="P63" s="289">
        <f t="shared" si="38"/>
        <v>5</v>
      </c>
      <c r="Q63" s="290">
        <f t="shared" si="8"/>
        <v>523649.11375661707</v>
      </c>
      <c r="R63" s="290">
        <f t="shared" si="39"/>
        <v>131458.2004436951</v>
      </c>
      <c r="S63" s="290">
        <f t="shared" si="9"/>
        <v>872.74852292769515</v>
      </c>
      <c r="T63" s="291">
        <f t="shared" si="10"/>
        <v>130585.4519207674</v>
      </c>
      <c r="U63" s="290">
        <f t="shared" si="40"/>
        <v>393063.66183584963</v>
      </c>
      <c r="V63" s="304">
        <f t="shared" si="41"/>
        <v>57</v>
      </c>
      <c r="W63" s="289">
        <f t="shared" si="42"/>
        <v>5</v>
      </c>
      <c r="X63" s="290">
        <f t="shared" si="11"/>
        <v>0</v>
      </c>
      <c r="Y63" s="290">
        <f t="shared" si="43"/>
        <v>0</v>
      </c>
      <c r="Z63" s="290">
        <f t="shared" si="12"/>
        <v>0</v>
      </c>
      <c r="AA63" s="291">
        <f t="shared" si="13"/>
        <v>0</v>
      </c>
      <c r="AB63" s="292">
        <f t="shared" si="44"/>
        <v>0</v>
      </c>
      <c r="AC63" s="307">
        <f t="shared" si="45"/>
        <v>57</v>
      </c>
      <c r="AD63" s="289">
        <f t="shared" si="46"/>
        <v>5</v>
      </c>
      <c r="AE63" s="290">
        <f t="shared" si="14"/>
        <v>523649.11347331887</v>
      </c>
      <c r="AF63" s="290">
        <f t="shared" si="47"/>
        <v>131458.20037257622</v>
      </c>
      <c r="AG63" s="290">
        <f t="shared" si="15"/>
        <v>872.74852245553154</v>
      </c>
      <c r="AH63" s="291">
        <f t="shared" si="16"/>
        <v>130585.45185012069</v>
      </c>
      <c r="AI63" s="290">
        <f t="shared" si="48"/>
        <v>393063.66162319819</v>
      </c>
      <c r="AJ63" s="304">
        <f t="shared" si="49"/>
        <v>57</v>
      </c>
      <c r="AK63" s="289">
        <f t="shared" si="50"/>
        <v>5</v>
      </c>
      <c r="AL63" s="290">
        <f t="shared" si="17"/>
        <v>0</v>
      </c>
      <c r="AM63" s="290">
        <f t="shared" si="51"/>
        <v>0</v>
      </c>
      <c r="AN63" s="290">
        <f t="shared" si="18"/>
        <v>0</v>
      </c>
      <c r="AO63" s="291">
        <f t="shared" si="19"/>
        <v>0</v>
      </c>
      <c r="AP63" s="292">
        <f t="shared" si="52"/>
        <v>0</v>
      </c>
      <c r="AQ63" s="307">
        <f t="shared" si="53"/>
        <v>57</v>
      </c>
      <c r="AR63" s="289">
        <f t="shared" si="54"/>
        <v>5</v>
      </c>
      <c r="AS63" s="290">
        <f t="shared" si="20"/>
        <v>523649.11361819069</v>
      </c>
      <c r="AT63" s="290">
        <f t="shared" si="55"/>
        <v>131458.20040894439</v>
      </c>
      <c r="AU63" s="290">
        <f t="shared" si="21"/>
        <v>872.74852269698454</v>
      </c>
      <c r="AV63" s="291">
        <f t="shared" si="22"/>
        <v>130585.45188624741</v>
      </c>
      <c r="AW63" s="290">
        <f t="shared" si="56"/>
        <v>393063.66173194326</v>
      </c>
      <c r="AX63" s="304">
        <f t="shared" si="57"/>
        <v>57</v>
      </c>
      <c r="AY63" s="289">
        <f t="shared" si="58"/>
        <v>5</v>
      </c>
      <c r="AZ63" s="290">
        <f t="shared" si="23"/>
        <v>0</v>
      </c>
      <c r="BA63" s="290">
        <f t="shared" si="59"/>
        <v>0</v>
      </c>
      <c r="BB63" s="290">
        <f t="shared" si="24"/>
        <v>0</v>
      </c>
      <c r="BC63" s="291">
        <f t="shared" si="25"/>
        <v>0</v>
      </c>
      <c r="BD63" s="292">
        <f t="shared" si="60"/>
        <v>0</v>
      </c>
      <c r="BE63" s="307">
        <f t="shared" si="61"/>
        <v>57</v>
      </c>
      <c r="BF63" s="289">
        <f t="shared" si="62"/>
        <v>5</v>
      </c>
      <c r="BG63" s="290">
        <f t="shared" si="26"/>
        <v>523649.11372126656</v>
      </c>
      <c r="BH63" s="290">
        <f t="shared" si="63"/>
        <v>131458.20043482166</v>
      </c>
      <c r="BI63" s="290">
        <f t="shared" si="27"/>
        <v>872.74852286877763</v>
      </c>
      <c r="BJ63" s="291">
        <f t="shared" si="28"/>
        <v>130585.45191195288</v>
      </c>
      <c r="BK63" s="290">
        <f t="shared" si="64"/>
        <v>393063.66180931369</v>
      </c>
      <c r="BL63" s="304">
        <f t="shared" si="65"/>
        <v>57</v>
      </c>
      <c r="BM63" s="289">
        <f t="shared" si="66"/>
        <v>5</v>
      </c>
      <c r="BN63" s="290">
        <f t="shared" si="29"/>
        <v>0</v>
      </c>
      <c r="BO63" s="290">
        <f t="shared" si="67"/>
        <v>0</v>
      </c>
      <c r="BP63" s="290">
        <f t="shared" si="30"/>
        <v>0</v>
      </c>
      <c r="BQ63" s="291">
        <f t="shared" si="31"/>
        <v>0</v>
      </c>
      <c r="BR63" s="292">
        <f t="shared" si="68"/>
        <v>0</v>
      </c>
    </row>
    <row r="64" spans="1:70">
      <c r="A64" s="288">
        <v>58</v>
      </c>
      <c r="B64" s="289">
        <f t="shared" si="0"/>
        <v>5</v>
      </c>
      <c r="C64" s="290">
        <f t="shared" si="1"/>
        <v>393063.66170265846</v>
      </c>
      <c r="D64" s="290">
        <f t="shared" si="69"/>
        <v>131458.2003991518</v>
      </c>
      <c r="E64" s="290">
        <f t="shared" si="2"/>
        <v>655.10610283776418</v>
      </c>
      <c r="F64" s="291">
        <f t="shared" si="3"/>
        <v>130803.09429631404</v>
      </c>
      <c r="G64" s="290">
        <f t="shared" si="70"/>
        <v>262260.5674063444</v>
      </c>
      <c r="H64" s="289">
        <f t="shared" si="33"/>
        <v>58</v>
      </c>
      <c r="I64" s="289">
        <f t="shared" si="34"/>
        <v>5</v>
      </c>
      <c r="J64" s="290">
        <f t="shared" si="5"/>
        <v>0</v>
      </c>
      <c r="K64" s="290">
        <f t="shared" si="71"/>
        <v>0</v>
      </c>
      <c r="L64" s="290">
        <f t="shared" si="6"/>
        <v>0</v>
      </c>
      <c r="M64" s="291">
        <f t="shared" si="7"/>
        <v>0</v>
      </c>
      <c r="N64" s="292">
        <f t="shared" si="72"/>
        <v>0</v>
      </c>
      <c r="O64" s="307">
        <f t="shared" si="37"/>
        <v>58</v>
      </c>
      <c r="P64" s="289">
        <f t="shared" si="38"/>
        <v>5</v>
      </c>
      <c r="Q64" s="290">
        <f t="shared" si="8"/>
        <v>393063.66183584963</v>
      </c>
      <c r="R64" s="290">
        <f t="shared" si="39"/>
        <v>131458.2004436951</v>
      </c>
      <c r="S64" s="290">
        <f t="shared" si="9"/>
        <v>655.10610305974944</v>
      </c>
      <c r="T64" s="291">
        <f t="shared" si="10"/>
        <v>130803.09434063535</v>
      </c>
      <c r="U64" s="290">
        <f t="shared" si="40"/>
        <v>262260.56749521429</v>
      </c>
      <c r="V64" s="304">
        <f t="shared" si="41"/>
        <v>58</v>
      </c>
      <c r="W64" s="289">
        <f t="shared" si="42"/>
        <v>5</v>
      </c>
      <c r="X64" s="290">
        <f t="shared" si="11"/>
        <v>0</v>
      </c>
      <c r="Y64" s="290">
        <f t="shared" si="43"/>
        <v>0</v>
      </c>
      <c r="Z64" s="290">
        <f t="shared" si="12"/>
        <v>0</v>
      </c>
      <c r="AA64" s="291">
        <f t="shared" si="13"/>
        <v>0</v>
      </c>
      <c r="AB64" s="292">
        <f t="shared" si="44"/>
        <v>0</v>
      </c>
      <c r="AC64" s="307">
        <f t="shared" si="45"/>
        <v>58</v>
      </c>
      <c r="AD64" s="289">
        <f t="shared" si="46"/>
        <v>5</v>
      </c>
      <c r="AE64" s="290">
        <f t="shared" si="14"/>
        <v>393063.66162319819</v>
      </c>
      <c r="AF64" s="290">
        <f t="shared" si="47"/>
        <v>131458.20037257622</v>
      </c>
      <c r="AG64" s="290">
        <f t="shared" si="15"/>
        <v>655.10610270533039</v>
      </c>
      <c r="AH64" s="291">
        <f t="shared" si="16"/>
        <v>130803.09426987088</v>
      </c>
      <c r="AI64" s="290">
        <f t="shared" si="48"/>
        <v>262260.56735332729</v>
      </c>
      <c r="AJ64" s="304">
        <f t="shared" si="49"/>
        <v>58</v>
      </c>
      <c r="AK64" s="289">
        <f t="shared" si="50"/>
        <v>5</v>
      </c>
      <c r="AL64" s="290">
        <f t="shared" si="17"/>
        <v>0</v>
      </c>
      <c r="AM64" s="290">
        <f t="shared" si="51"/>
        <v>0</v>
      </c>
      <c r="AN64" s="290">
        <f t="shared" si="18"/>
        <v>0</v>
      </c>
      <c r="AO64" s="291">
        <f t="shared" si="19"/>
        <v>0</v>
      </c>
      <c r="AP64" s="292">
        <f t="shared" si="52"/>
        <v>0</v>
      </c>
      <c r="AQ64" s="307">
        <f t="shared" si="53"/>
        <v>58</v>
      </c>
      <c r="AR64" s="289">
        <f t="shared" si="54"/>
        <v>5</v>
      </c>
      <c r="AS64" s="290">
        <f t="shared" si="20"/>
        <v>393063.66173194326</v>
      </c>
      <c r="AT64" s="290">
        <f t="shared" si="55"/>
        <v>131458.20040894439</v>
      </c>
      <c r="AU64" s="290">
        <f t="shared" si="21"/>
        <v>655.1061028865721</v>
      </c>
      <c r="AV64" s="291">
        <f t="shared" si="22"/>
        <v>130803.09430605783</v>
      </c>
      <c r="AW64" s="290">
        <f t="shared" si="56"/>
        <v>262260.56742588541</v>
      </c>
      <c r="AX64" s="304">
        <f t="shared" si="57"/>
        <v>58</v>
      </c>
      <c r="AY64" s="289">
        <f t="shared" si="58"/>
        <v>5</v>
      </c>
      <c r="AZ64" s="290">
        <f t="shared" si="23"/>
        <v>0</v>
      </c>
      <c r="BA64" s="290">
        <f t="shared" si="59"/>
        <v>0</v>
      </c>
      <c r="BB64" s="290">
        <f t="shared" si="24"/>
        <v>0</v>
      </c>
      <c r="BC64" s="291">
        <f t="shared" si="25"/>
        <v>0</v>
      </c>
      <c r="BD64" s="292">
        <f t="shared" si="60"/>
        <v>0</v>
      </c>
      <c r="BE64" s="307">
        <f t="shared" si="61"/>
        <v>58</v>
      </c>
      <c r="BF64" s="289">
        <f t="shared" si="62"/>
        <v>5</v>
      </c>
      <c r="BG64" s="290">
        <f t="shared" si="26"/>
        <v>393063.66180931369</v>
      </c>
      <c r="BH64" s="290">
        <f t="shared" si="63"/>
        <v>131458.20043482166</v>
      </c>
      <c r="BI64" s="290">
        <f t="shared" si="27"/>
        <v>655.10610301552288</v>
      </c>
      <c r="BJ64" s="291">
        <f t="shared" si="28"/>
        <v>130803.09433180613</v>
      </c>
      <c r="BK64" s="290">
        <f t="shared" si="64"/>
        <v>262260.56747750757</v>
      </c>
      <c r="BL64" s="304">
        <f t="shared" si="65"/>
        <v>58</v>
      </c>
      <c r="BM64" s="289">
        <f t="shared" si="66"/>
        <v>5</v>
      </c>
      <c r="BN64" s="290">
        <f t="shared" si="29"/>
        <v>0</v>
      </c>
      <c r="BO64" s="290">
        <f t="shared" si="67"/>
        <v>0</v>
      </c>
      <c r="BP64" s="290">
        <f t="shared" si="30"/>
        <v>0</v>
      </c>
      <c r="BQ64" s="291">
        <f t="shared" si="31"/>
        <v>0</v>
      </c>
      <c r="BR64" s="292">
        <f t="shared" si="68"/>
        <v>0</v>
      </c>
    </row>
    <row r="65" spans="1:70">
      <c r="A65" s="288">
        <v>59</v>
      </c>
      <c r="B65" s="289">
        <f t="shared" si="0"/>
        <v>5</v>
      </c>
      <c r="C65" s="290">
        <f t="shared" si="1"/>
        <v>262260.5674063444</v>
      </c>
      <c r="D65" s="290">
        <f t="shared" si="69"/>
        <v>131458.2003991518</v>
      </c>
      <c r="E65" s="290">
        <f t="shared" si="2"/>
        <v>437.1009456772407</v>
      </c>
      <c r="F65" s="291">
        <f t="shared" si="3"/>
        <v>131021.09945347456</v>
      </c>
      <c r="G65" s="290">
        <f t="shared" si="70"/>
        <v>131239.46795286983</v>
      </c>
      <c r="H65" s="289">
        <f t="shared" si="33"/>
        <v>59</v>
      </c>
      <c r="I65" s="289">
        <f t="shared" si="34"/>
        <v>5</v>
      </c>
      <c r="J65" s="290">
        <f t="shared" si="5"/>
        <v>0</v>
      </c>
      <c r="K65" s="290">
        <f t="shared" si="71"/>
        <v>0</v>
      </c>
      <c r="L65" s="290">
        <f t="shared" si="6"/>
        <v>0</v>
      </c>
      <c r="M65" s="291">
        <f t="shared" si="7"/>
        <v>0</v>
      </c>
      <c r="N65" s="292">
        <f t="shared" si="72"/>
        <v>0</v>
      </c>
      <c r="O65" s="307">
        <f t="shared" si="37"/>
        <v>59</v>
      </c>
      <c r="P65" s="289">
        <f t="shared" si="38"/>
        <v>5</v>
      </c>
      <c r="Q65" s="290">
        <f t="shared" si="8"/>
        <v>262260.56749521429</v>
      </c>
      <c r="R65" s="290">
        <f t="shared" si="39"/>
        <v>131458.2004436951</v>
      </c>
      <c r="S65" s="290">
        <f t="shared" si="9"/>
        <v>437.1009458253572</v>
      </c>
      <c r="T65" s="291">
        <f t="shared" si="10"/>
        <v>131021.09949786974</v>
      </c>
      <c r="U65" s="290">
        <f t="shared" si="40"/>
        <v>131239.46799734456</v>
      </c>
      <c r="V65" s="304">
        <f t="shared" si="41"/>
        <v>59</v>
      </c>
      <c r="W65" s="289">
        <f t="shared" si="42"/>
        <v>5</v>
      </c>
      <c r="X65" s="290">
        <f t="shared" si="11"/>
        <v>0</v>
      </c>
      <c r="Y65" s="290">
        <f t="shared" si="43"/>
        <v>0</v>
      </c>
      <c r="Z65" s="290">
        <f t="shared" si="12"/>
        <v>0</v>
      </c>
      <c r="AA65" s="291">
        <f t="shared" si="13"/>
        <v>0</v>
      </c>
      <c r="AB65" s="292">
        <f t="shared" si="44"/>
        <v>0</v>
      </c>
      <c r="AC65" s="307">
        <f t="shared" si="45"/>
        <v>59</v>
      </c>
      <c r="AD65" s="289">
        <f t="shared" si="46"/>
        <v>5</v>
      </c>
      <c r="AE65" s="290">
        <f t="shared" si="14"/>
        <v>262260.56735332729</v>
      </c>
      <c r="AF65" s="290">
        <f t="shared" si="47"/>
        <v>131458.20037257622</v>
      </c>
      <c r="AG65" s="290">
        <f t="shared" si="15"/>
        <v>437.10094558887886</v>
      </c>
      <c r="AH65" s="291">
        <f t="shared" si="16"/>
        <v>131021.09942698733</v>
      </c>
      <c r="AI65" s="290">
        <f t="shared" si="48"/>
        <v>131239.46792633994</v>
      </c>
      <c r="AJ65" s="304">
        <f t="shared" si="49"/>
        <v>59</v>
      </c>
      <c r="AK65" s="289">
        <f t="shared" si="50"/>
        <v>5</v>
      </c>
      <c r="AL65" s="290">
        <f t="shared" si="17"/>
        <v>0</v>
      </c>
      <c r="AM65" s="290">
        <f t="shared" si="51"/>
        <v>0</v>
      </c>
      <c r="AN65" s="290">
        <f t="shared" si="18"/>
        <v>0</v>
      </c>
      <c r="AO65" s="291">
        <f t="shared" si="19"/>
        <v>0</v>
      </c>
      <c r="AP65" s="292">
        <f t="shared" si="52"/>
        <v>0</v>
      </c>
      <c r="AQ65" s="307">
        <f t="shared" si="53"/>
        <v>59</v>
      </c>
      <c r="AR65" s="289">
        <f t="shared" si="54"/>
        <v>5</v>
      </c>
      <c r="AS65" s="290">
        <f t="shared" si="20"/>
        <v>262260.56742588541</v>
      </c>
      <c r="AT65" s="290">
        <f t="shared" si="55"/>
        <v>131458.20040894439</v>
      </c>
      <c r="AU65" s="290">
        <f t="shared" si="21"/>
        <v>437.10094570980903</v>
      </c>
      <c r="AV65" s="291">
        <f t="shared" si="22"/>
        <v>131021.09946323458</v>
      </c>
      <c r="AW65" s="290">
        <f t="shared" si="56"/>
        <v>131239.46796265082</v>
      </c>
      <c r="AX65" s="304">
        <f t="shared" si="57"/>
        <v>59</v>
      </c>
      <c r="AY65" s="289">
        <f t="shared" si="58"/>
        <v>5</v>
      </c>
      <c r="AZ65" s="290">
        <f t="shared" si="23"/>
        <v>0</v>
      </c>
      <c r="BA65" s="290">
        <f t="shared" si="59"/>
        <v>0</v>
      </c>
      <c r="BB65" s="290">
        <f t="shared" si="24"/>
        <v>0</v>
      </c>
      <c r="BC65" s="291">
        <f t="shared" si="25"/>
        <v>0</v>
      </c>
      <c r="BD65" s="292">
        <f t="shared" si="60"/>
        <v>0</v>
      </c>
      <c r="BE65" s="307">
        <f t="shared" si="61"/>
        <v>59</v>
      </c>
      <c r="BF65" s="289">
        <f t="shared" si="62"/>
        <v>5</v>
      </c>
      <c r="BG65" s="290">
        <f t="shared" si="26"/>
        <v>262260.56747750757</v>
      </c>
      <c r="BH65" s="290">
        <f t="shared" si="63"/>
        <v>131458.20043482166</v>
      </c>
      <c r="BI65" s="290">
        <f t="shared" si="27"/>
        <v>437.10094579584597</v>
      </c>
      <c r="BJ65" s="291">
        <f t="shared" si="28"/>
        <v>131021.09948902582</v>
      </c>
      <c r="BK65" s="290">
        <f t="shared" si="64"/>
        <v>131239.46798848175</v>
      </c>
      <c r="BL65" s="304">
        <f t="shared" si="65"/>
        <v>59</v>
      </c>
      <c r="BM65" s="289">
        <f t="shared" si="66"/>
        <v>5</v>
      </c>
      <c r="BN65" s="290">
        <f t="shared" si="29"/>
        <v>0</v>
      </c>
      <c r="BO65" s="290">
        <f t="shared" si="67"/>
        <v>0</v>
      </c>
      <c r="BP65" s="290">
        <f t="shared" si="30"/>
        <v>0</v>
      </c>
      <c r="BQ65" s="291">
        <f t="shared" si="31"/>
        <v>0</v>
      </c>
      <c r="BR65" s="292">
        <f t="shared" si="68"/>
        <v>0</v>
      </c>
    </row>
    <row r="66" spans="1:70">
      <c r="A66" s="288">
        <v>60</v>
      </c>
      <c r="B66" s="289">
        <f t="shared" si="0"/>
        <v>5</v>
      </c>
      <c r="C66" s="290">
        <f t="shared" si="1"/>
        <v>131239.46795286983</v>
      </c>
      <c r="D66" s="290">
        <f t="shared" si="69"/>
        <v>131458.20039945794</v>
      </c>
      <c r="E66" s="290">
        <f t="shared" si="2"/>
        <v>218.7324465881164</v>
      </c>
      <c r="F66" s="291">
        <f t="shared" si="3"/>
        <v>131239.46795286983</v>
      </c>
      <c r="G66" s="290">
        <f t="shared" si="70"/>
        <v>0</v>
      </c>
      <c r="H66" s="289">
        <f t="shared" si="33"/>
        <v>60</v>
      </c>
      <c r="I66" s="289">
        <f t="shared" si="34"/>
        <v>5</v>
      </c>
      <c r="J66" s="290">
        <f t="shared" si="5"/>
        <v>0</v>
      </c>
      <c r="K66" s="290">
        <f t="shared" si="71"/>
        <v>0</v>
      </c>
      <c r="L66" s="290">
        <f t="shared" si="6"/>
        <v>0</v>
      </c>
      <c r="M66" s="291">
        <f t="shared" si="7"/>
        <v>0</v>
      </c>
      <c r="N66" s="292">
        <f t="shared" si="72"/>
        <v>0</v>
      </c>
      <c r="O66" s="307">
        <f t="shared" si="37"/>
        <v>60</v>
      </c>
      <c r="P66" s="289">
        <f t="shared" si="38"/>
        <v>5</v>
      </c>
      <c r="Q66" s="290">
        <f t="shared" si="8"/>
        <v>131239.46799734456</v>
      </c>
      <c r="R66" s="290">
        <f t="shared" si="39"/>
        <v>131458.2004440068</v>
      </c>
      <c r="S66" s="290">
        <f t="shared" si="9"/>
        <v>218.73244666224096</v>
      </c>
      <c r="T66" s="291">
        <f t="shared" si="10"/>
        <v>131239.46799734456</v>
      </c>
      <c r="U66" s="290">
        <f t="shared" si="40"/>
        <v>0</v>
      </c>
      <c r="V66" s="304">
        <f t="shared" si="41"/>
        <v>60</v>
      </c>
      <c r="W66" s="289">
        <f t="shared" si="42"/>
        <v>5</v>
      </c>
      <c r="X66" s="290">
        <f t="shared" si="11"/>
        <v>0</v>
      </c>
      <c r="Y66" s="290">
        <f t="shared" si="43"/>
        <v>0</v>
      </c>
      <c r="Z66" s="290">
        <f t="shared" si="12"/>
        <v>0</v>
      </c>
      <c r="AA66" s="291">
        <f t="shared" si="13"/>
        <v>0</v>
      </c>
      <c r="AB66" s="292">
        <f t="shared" si="44"/>
        <v>0</v>
      </c>
      <c r="AC66" s="307">
        <f t="shared" si="45"/>
        <v>60</v>
      </c>
      <c r="AD66" s="289">
        <f t="shared" si="46"/>
        <v>5</v>
      </c>
      <c r="AE66" s="290">
        <f t="shared" si="14"/>
        <v>131239.46792633994</v>
      </c>
      <c r="AF66" s="290">
        <f t="shared" si="47"/>
        <v>131458.20037288385</v>
      </c>
      <c r="AG66" s="290">
        <f t="shared" si="15"/>
        <v>218.73244654389993</v>
      </c>
      <c r="AH66" s="291">
        <f t="shared" si="16"/>
        <v>131239.46792633994</v>
      </c>
      <c r="AI66" s="290">
        <f t="shared" si="48"/>
        <v>0</v>
      </c>
      <c r="AJ66" s="304">
        <f t="shared" si="49"/>
        <v>60</v>
      </c>
      <c r="AK66" s="289">
        <f t="shared" si="50"/>
        <v>5</v>
      </c>
      <c r="AL66" s="290">
        <f t="shared" si="17"/>
        <v>0</v>
      </c>
      <c r="AM66" s="290">
        <f t="shared" si="51"/>
        <v>0</v>
      </c>
      <c r="AN66" s="290">
        <f t="shared" si="18"/>
        <v>0</v>
      </c>
      <c r="AO66" s="291">
        <f t="shared" si="19"/>
        <v>0</v>
      </c>
      <c r="AP66" s="292">
        <f t="shared" si="52"/>
        <v>0</v>
      </c>
      <c r="AQ66" s="307">
        <f t="shared" si="53"/>
        <v>60</v>
      </c>
      <c r="AR66" s="289">
        <f t="shared" si="54"/>
        <v>5</v>
      </c>
      <c r="AS66" s="290">
        <f t="shared" si="20"/>
        <v>131239.46796265082</v>
      </c>
      <c r="AT66" s="290">
        <f t="shared" si="55"/>
        <v>131458.20040925522</v>
      </c>
      <c r="AU66" s="290">
        <f t="shared" si="21"/>
        <v>218.73244660441804</v>
      </c>
      <c r="AV66" s="291">
        <f t="shared" si="22"/>
        <v>131239.46796265082</v>
      </c>
      <c r="AW66" s="290">
        <f t="shared" si="56"/>
        <v>0</v>
      </c>
      <c r="AX66" s="304">
        <f t="shared" si="57"/>
        <v>60</v>
      </c>
      <c r="AY66" s="289">
        <f t="shared" si="58"/>
        <v>5</v>
      </c>
      <c r="AZ66" s="290">
        <f t="shared" si="23"/>
        <v>0</v>
      </c>
      <c r="BA66" s="290">
        <f t="shared" si="59"/>
        <v>0</v>
      </c>
      <c r="BB66" s="290">
        <f t="shared" si="24"/>
        <v>0</v>
      </c>
      <c r="BC66" s="291">
        <f t="shared" si="25"/>
        <v>0</v>
      </c>
      <c r="BD66" s="292">
        <f t="shared" si="60"/>
        <v>0</v>
      </c>
      <c r="BE66" s="307">
        <f t="shared" si="61"/>
        <v>60</v>
      </c>
      <c r="BF66" s="289">
        <f t="shared" si="62"/>
        <v>5</v>
      </c>
      <c r="BG66" s="290">
        <f t="shared" si="26"/>
        <v>131239.46798848175</v>
      </c>
      <c r="BH66" s="290">
        <f t="shared" si="63"/>
        <v>131458.20043512923</v>
      </c>
      <c r="BI66" s="290">
        <f t="shared" si="27"/>
        <v>218.7324466474696</v>
      </c>
      <c r="BJ66" s="291">
        <f t="shared" si="28"/>
        <v>131239.46798848175</v>
      </c>
      <c r="BK66" s="290">
        <f t="shared" si="64"/>
        <v>0</v>
      </c>
      <c r="BL66" s="304">
        <f t="shared" si="65"/>
        <v>60</v>
      </c>
      <c r="BM66" s="289">
        <f t="shared" si="66"/>
        <v>5</v>
      </c>
      <c r="BN66" s="290">
        <f t="shared" si="29"/>
        <v>0</v>
      </c>
      <c r="BO66" s="290">
        <f t="shared" si="67"/>
        <v>0</v>
      </c>
      <c r="BP66" s="290">
        <f t="shared" si="30"/>
        <v>0</v>
      </c>
      <c r="BQ66" s="291">
        <f t="shared" si="31"/>
        <v>0</v>
      </c>
      <c r="BR66" s="292">
        <f t="shared" si="68"/>
        <v>0</v>
      </c>
    </row>
    <row r="67" spans="1:70">
      <c r="A67" s="288">
        <v>61</v>
      </c>
      <c r="B67" s="289">
        <f t="shared" si="0"/>
        <v>6</v>
      </c>
      <c r="C67" s="290">
        <f t="shared" si="1"/>
        <v>0</v>
      </c>
      <c r="D67" s="290">
        <f t="shared" si="69"/>
        <v>0</v>
      </c>
      <c r="E67" s="290">
        <f t="shared" si="2"/>
        <v>0</v>
      </c>
      <c r="F67" s="291">
        <f t="shared" si="3"/>
        <v>0</v>
      </c>
      <c r="G67" s="290">
        <f t="shared" si="70"/>
        <v>0</v>
      </c>
      <c r="H67" s="289">
        <f t="shared" si="33"/>
        <v>61</v>
      </c>
      <c r="I67" s="289">
        <f t="shared" si="34"/>
        <v>6</v>
      </c>
      <c r="J67" s="290">
        <f t="shared" si="5"/>
        <v>0</v>
      </c>
      <c r="K67" s="290">
        <f t="shared" si="71"/>
        <v>0</v>
      </c>
      <c r="L67" s="290">
        <f t="shared" si="6"/>
        <v>0</v>
      </c>
      <c r="M67" s="291">
        <f t="shared" si="7"/>
        <v>0</v>
      </c>
      <c r="N67" s="292">
        <f t="shared" si="72"/>
        <v>0</v>
      </c>
      <c r="O67" s="307">
        <f t="shared" si="37"/>
        <v>61</v>
      </c>
      <c r="P67" s="289">
        <f t="shared" si="38"/>
        <v>6</v>
      </c>
      <c r="Q67" s="290">
        <f t="shared" si="8"/>
        <v>0</v>
      </c>
      <c r="R67" s="290">
        <f t="shared" si="39"/>
        <v>0</v>
      </c>
      <c r="S67" s="290">
        <f t="shared" si="9"/>
        <v>0</v>
      </c>
      <c r="T67" s="291">
        <f t="shared" si="10"/>
        <v>0</v>
      </c>
      <c r="U67" s="290">
        <f t="shared" si="40"/>
        <v>0</v>
      </c>
      <c r="V67" s="304">
        <f t="shared" si="41"/>
        <v>61</v>
      </c>
      <c r="W67" s="289">
        <f t="shared" si="42"/>
        <v>6</v>
      </c>
      <c r="X67" s="290">
        <f t="shared" si="11"/>
        <v>0</v>
      </c>
      <c r="Y67" s="290">
        <f t="shared" si="43"/>
        <v>0</v>
      </c>
      <c r="Z67" s="290">
        <f t="shared" si="12"/>
        <v>0</v>
      </c>
      <c r="AA67" s="291">
        <f t="shared" si="13"/>
        <v>0</v>
      </c>
      <c r="AB67" s="292">
        <f t="shared" si="44"/>
        <v>0</v>
      </c>
      <c r="AC67" s="307">
        <f t="shared" si="45"/>
        <v>61</v>
      </c>
      <c r="AD67" s="289">
        <f t="shared" si="46"/>
        <v>6</v>
      </c>
      <c r="AE67" s="290">
        <f t="shared" si="14"/>
        <v>0</v>
      </c>
      <c r="AF67" s="290">
        <f t="shared" si="47"/>
        <v>0</v>
      </c>
      <c r="AG67" s="290">
        <f t="shared" si="15"/>
        <v>0</v>
      </c>
      <c r="AH67" s="291">
        <f t="shared" si="16"/>
        <v>0</v>
      </c>
      <c r="AI67" s="290">
        <f t="shared" si="48"/>
        <v>0</v>
      </c>
      <c r="AJ67" s="304">
        <f t="shared" si="49"/>
        <v>61</v>
      </c>
      <c r="AK67" s="289">
        <f t="shared" si="50"/>
        <v>6</v>
      </c>
      <c r="AL67" s="290">
        <f t="shared" si="17"/>
        <v>0</v>
      </c>
      <c r="AM67" s="290">
        <f t="shared" si="51"/>
        <v>0</v>
      </c>
      <c r="AN67" s="290">
        <f t="shared" si="18"/>
        <v>0</v>
      </c>
      <c r="AO67" s="291">
        <f t="shared" si="19"/>
        <v>0</v>
      </c>
      <c r="AP67" s="292">
        <f t="shared" si="52"/>
        <v>0</v>
      </c>
      <c r="AQ67" s="307">
        <f t="shared" si="53"/>
        <v>61</v>
      </c>
      <c r="AR67" s="289">
        <f t="shared" si="54"/>
        <v>6</v>
      </c>
      <c r="AS67" s="290">
        <f t="shared" si="20"/>
        <v>0</v>
      </c>
      <c r="AT67" s="290">
        <f t="shared" si="55"/>
        <v>0</v>
      </c>
      <c r="AU67" s="290">
        <f t="shared" si="21"/>
        <v>0</v>
      </c>
      <c r="AV67" s="291">
        <f t="shared" si="22"/>
        <v>0</v>
      </c>
      <c r="AW67" s="290">
        <f t="shared" si="56"/>
        <v>0</v>
      </c>
      <c r="AX67" s="304">
        <f t="shared" si="57"/>
        <v>61</v>
      </c>
      <c r="AY67" s="289">
        <f t="shared" si="58"/>
        <v>6</v>
      </c>
      <c r="AZ67" s="290">
        <f t="shared" si="23"/>
        <v>0</v>
      </c>
      <c r="BA67" s="290">
        <f t="shared" si="59"/>
        <v>0</v>
      </c>
      <c r="BB67" s="290">
        <f t="shared" si="24"/>
        <v>0</v>
      </c>
      <c r="BC67" s="291">
        <f t="shared" si="25"/>
        <v>0</v>
      </c>
      <c r="BD67" s="292">
        <f t="shared" si="60"/>
        <v>0</v>
      </c>
      <c r="BE67" s="307">
        <f t="shared" si="61"/>
        <v>61</v>
      </c>
      <c r="BF67" s="289">
        <f t="shared" si="62"/>
        <v>6</v>
      </c>
      <c r="BG67" s="290">
        <f t="shared" si="26"/>
        <v>0</v>
      </c>
      <c r="BH67" s="290">
        <f t="shared" si="63"/>
        <v>0</v>
      </c>
      <c r="BI67" s="290">
        <f t="shared" si="27"/>
        <v>0</v>
      </c>
      <c r="BJ67" s="291">
        <f t="shared" si="28"/>
        <v>0</v>
      </c>
      <c r="BK67" s="290">
        <f t="shared" si="64"/>
        <v>0</v>
      </c>
      <c r="BL67" s="304">
        <f t="shared" si="65"/>
        <v>61</v>
      </c>
      <c r="BM67" s="289">
        <f t="shared" si="66"/>
        <v>6</v>
      </c>
      <c r="BN67" s="290">
        <f t="shared" si="29"/>
        <v>0</v>
      </c>
      <c r="BO67" s="290">
        <f t="shared" si="67"/>
        <v>0</v>
      </c>
      <c r="BP67" s="290">
        <f t="shared" si="30"/>
        <v>0</v>
      </c>
      <c r="BQ67" s="291">
        <f t="shared" si="31"/>
        <v>0</v>
      </c>
      <c r="BR67" s="292">
        <f t="shared" si="68"/>
        <v>0</v>
      </c>
    </row>
    <row r="68" spans="1:70">
      <c r="A68" s="288">
        <v>62</v>
      </c>
      <c r="B68" s="289">
        <f t="shared" si="0"/>
        <v>6</v>
      </c>
      <c r="C68" s="290">
        <f t="shared" si="1"/>
        <v>0</v>
      </c>
      <c r="D68" s="290">
        <f t="shared" si="69"/>
        <v>0</v>
      </c>
      <c r="E68" s="290">
        <f t="shared" si="2"/>
        <v>0</v>
      </c>
      <c r="F68" s="291">
        <f t="shared" si="3"/>
        <v>0</v>
      </c>
      <c r="G68" s="290">
        <f t="shared" si="70"/>
        <v>0</v>
      </c>
      <c r="H68" s="289">
        <f t="shared" si="33"/>
        <v>62</v>
      </c>
      <c r="I68" s="289">
        <f t="shared" si="34"/>
        <v>6</v>
      </c>
      <c r="J68" s="290">
        <f t="shared" si="5"/>
        <v>0</v>
      </c>
      <c r="K68" s="290">
        <f t="shared" si="71"/>
        <v>0</v>
      </c>
      <c r="L68" s="290">
        <f t="shared" si="6"/>
        <v>0</v>
      </c>
      <c r="M68" s="291">
        <f t="shared" si="7"/>
        <v>0</v>
      </c>
      <c r="N68" s="292">
        <f t="shared" si="72"/>
        <v>0</v>
      </c>
      <c r="O68" s="307">
        <f t="shared" si="37"/>
        <v>62</v>
      </c>
      <c r="P68" s="289">
        <f t="shared" si="38"/>
        <v>6</v>
      </c>
      <c r="Q68" s="290">
        <f t="shared" si="8"/>
        <v>0</v>
      </c>
      <c r="R68" s="290">
        <f t="shared" si="39"/>
        <v>0</v>
      </c>
      <c r="S68" s="290">
        <f t="shared" si="9"/>
        <v>0</v>
      </c>
      <c r="T68" s="291">
        <f t="shared" si="10"/>
        <v>0</v>
      </c>
      <c r="U68" s="290">
        <f t="shared" si="40"/>
        <v>0</v>
      </c>
      <c r="V68" s="304">
        <f t="shared" si="41"/>
        <v>62</v>
      </c>
      <c r="W68" s="289">
        <f t="shared" si="42"/>
        <v>6</v>
      </c>
      <c r="X68" s="290">
        <f t="shared" si="11"/>
        <v>0</v>
      </c>
      <c r="Y68" s="290">
        <f t="shared" si="43"/>
        <v>0</v>
      </c>
      <c r="Z68" s="290">
        <f t="shared" si="12"/>
        <v>0</v>
      </c>
      <c r="AA68" s="291">
        <f t="shared" si="13"/>
        <v>0</v>
      </c>
      <c r="AB68" s="292">
        <f t="shared" si="44"/>
        <v>0</v>
      </c>
      <c r="AC68" s="307">
        <f t="shared" si="45"/>
        <v>62</v>
      </c>
      <c r="AD68" s="289">
        <f t="shared" si="46"/>
        <v>6</v>
      </c>
      <c r="AE68" s="290">
        <f t="shared" si="14"/>
        <v>0</v>
      </c>
      <c r="AF68" s="290">
        <f t="shared" si="47"/>
        <v>0</v>
      </c>
      <c r="AG68" s="290">
        <f t="shared" si="15"/>
        <v>0</v>
      </c>
      <c r="AH68" s="291">
        <f t="shared" si="16"/>
        <v>0</v>
      </c>
      <c r="AI68" s="290">
        <f t="shared" si="48"/>
        <v>0</v>
      </c>
      <c r="AJ68" s="304">
        <f t="shared" si="49"/>
        <v>62</v>
      </c>
      <c r="AK68" s="289">
        <f t="shared" si="50"/>
        <v>6</v>
      </c>
      <c r="AL68" s="290">
        <f t="shared" si="17"/>
        <v>0</v>
      </c>
      <c r="AM68" s="290">
        <f t="shared" si="51"/>
        <v>0</v>
      </c>
      <c r="AN68" s="290">
        <f t="shared" si="18"/>
        <v>0</v>
      </c>
      <c r="AO68" s="291">
        <f t="shared" si="19"/>
        <v>0</v>
      </c>
      <c r="AP68" s="292">
        <f t="shared" si="52"/>
        <v>0</v>
      </c>
      <c r="AQ68" s="307">
        <f t="shared" si="53"/>
        <v>62</v>
      </c>
      <c r="AR68" s="289">
        <f t="shared" si="54"/>
        <v>6</v>
      </c>
      <c r="AS68" s="290">
        <f t="shared" si="20"/>
        <v>0</v>
      </c>
      <c r="AT68" s="290">
        <f t="shared" si="55"/>
        <v>0</v>
      </c>
      <c r="AU68" s="290">
        <f t="shared" si="21"/>
        <v>0</v>
      </c>
      <c r="AV68" s="291">
        <f t="shared" si="22"/>
        <v>0</v>
      </c>
      <c r="AW68" s="290">
        <f t="shared" si="56"/>
        <v>0</v>
      </c>
      <c r="AX68" s="304">
        <f t="shared" si="57"/>
        <v>62</v>
      </c>
      <c r="AY68" s="289">
        <f t="shared" si="58"/>
        <v>6</v>
      </c>
      <c r="AZ68" s="290">
        <f t="shared" si="23"/>
        <v>0</v>
      </c>
      <c r="BA68" s="290">
        <f t="shared" si="59"/>
        <v>0</v>
      </c>
      <c r="BB68" s="290">
        <f t="shared" si="24"/>
        <v>0</v>
      </c>
      <c r="BC68" s="291">
        <f t="shared" si="25"/>
        <v>0</v>
      </c>
      <c r="BD68" s="292">
        <f t="shared" si="60"/>
        <v>0</v>
      </c>
      <c r="BE68" s="307">
        <f t="shared" si="61"/>
        <v>62</v>
      </c>
      <c r="BF68" s="289">
        <f t="shared" si="62"/>
        <v>6</v>
      </c>
      <c r="BG68" s="290">
        <f t="shared" si="26"/>
        <v>0</v>
      </c>
      <c r="BH68" s="290">
        <f t="shared" si="63"/>
        <v>0</v>
      </c>
      <c r="BI68" s="290">
        <f t="shared" si="27"/>
        <v>0</v>
      </c>
      <c r="BJ68" s="291">
        <f t="shared" si="28"/>
        <v>0</v>
      </c>
      <c r="BK68" s="290">
        <f t="shared" si="64"/>
        <v>0</v>
      </c>
      <c r="BL68" s="304">
        <f t="shared" si="65"/>
        <v>62</v>
      </c>
      <c r="BM68" s="289">
        <f t="shared" si="66"/>
        <v>6</v>
      </c>
      <c r="BN68" s="290">
        <f t="shared" si="29"/>
        <v>0</v>
      </c>
      <c r="BO68" s="290">
        <f t="shared" si="67"/>
        <v>0</v>
      </c>
      <c r="BP68" s="290">
        <f t="shared" si="30"/>
        <v>0</v>
      </c>
      <c r="BQ68" s="291">
        <f t="shared" si="31"/>
        <v>0</v>
      </c>
      <c r="BR68" s="292">
        <f t="shared" si="68"/>
        <v>0</v>
      </c>
    </row>
    <row r="69" spans="1:70">
      <c r="A69" s="288">
        <v>63</v>
      </c>
      <c r="B69" s="289">
        <f t="shared" si="0"/>
        <v>6</v>
      </c>
      <c r="C69" s="290">
        <f t="shared" si="1"/>
        <v>0</v>
      </c>
      <c r="D69" s="290">
        <f t="shared" si="69"/>
        <v>0</v>
      </c>
      <c r="E69" s="290">
        <f t="shared" si="2"/>
        <v>0</v>
      </c>
      <c r="F69" s="291">
        <f t="shared" si="3"/>
        <v>0</v>
      </c>
      <c r="G69" s="290">
        <f t="shared" si="70"/>
        <v>0</v>
      </c>
      <c r="H69" s="289">
        <f t="shared" si="33"/>
        <v>63</v>
      </c>
      <c r="I69" s="289">
        <f t="shared" si="34"/>
        <v>6</v>
      </c>
      <c r="J69" s="290">
        <f t="shared" si="5"/>
        <v>0</v>
      </c>
      <c r="K69" s="290">
        <f t="shared" si="71"/>
        <v>0</v>
      </c>
      <c r="L69" s="290">
        <f t="shared" si="6"/>
        <v>0</v>
      </c>
      <c r="M69" s="291">
        <f t="shared" si="7"/>
        <v>0</v>
      </c>
      <c r="N69" s="292">
        <f t="shared" si="72"/>
        <v>0</v>
      </c>
      <c r="O69" s="307">
        <f t="shared" si="37"/>
        <v>63</v>
      </c>
      <c r="P69" s="289">
        <f t="shared" si="38"/>
        <v>6</v>
      </c>
      <c r="Q69" s="290">
        <f t="shared" si="8"/>
        <v>0</v>
      </c>
      <c r="R69" s="290">
        <f t="shared" si="39"/>
        <v>0</v>
      </c>
      <c r="S69" s="290">
        <f t="shared" si="9"/>
        <v>0</v>
      </c>
      <c r="T69" s="291">
        <f t="shared" si="10"/>
        <v>0</v>
      </c>
      <c r="U69" s="290">
        <f t="shared" si="40"/>
        <v>0</v>
      </c>
      <c r="V69" s="304">
        <f t="shared" si="41"/>
        <v>63</v>
      </c>
      <c r="W69" s="289">
        <f t="shared" si="42"/>
        <v>6</v>
      </c>
      <c r="X69" s="290">
        <f t="shared" si="11"/>
        <v>0</v>
      </c>
      <c r="Y69" s="290">
        <f t="shared" si="43"/>
        <v>0</v>
      </c>
      <c r="Z69" s="290">
        <f t="shared" si="12"/>
        <v>0</v>
      </c>
      <c r="AA69" s="291">
        <f t="shared" si="13"/>
        <v>0</v>
      </c>
      <c r="AB69" s="292">
        <f t="shared" si="44"/>
        <v>0</v>
      </c>
      <c r="AC69" s="307">
        <f t="shared" si="45"/>
        <v>63</v>
      </c>
      <c r="AD69" s="289">
        <f t="shared" si="46"/>
        <v>6</v>
      </c>
      <c r="AE69" s="290">
        <f t="shared" si="14"/>
        <v>0</v>
      </c>
      <c r="AF69" s="290">
        <f t="shared" si="47"/>
        <v>0</v>
      </c>
      <c r="AG69" s="290">
        <f t="shared" si="15"/>
        <v>0</v>
      </c>
      <c r="AH69" s="291">
        <f t="shared" si="16"/>
        <v>0</v>
      </c>
      <c r="AI69" s="290">
        <f t="shared" si="48"/>
        <v>0</v>
      </c>
      <c r="AJ69" s="304">
        <f t="shared" si="49"/>
        <v>63</v>
      </c>
      <c r="AK69" s="289">
        <f t="shared" si="50"/>
        <v>6</v>
      </c>
      <c r="AL69" s="290">
        <f t="shared" si="17"/>
        <v>0</v>
      </c>
      <c r="AM69" s="290">
        <f t="shared" si="51"/>
        <v>0</v>
      </c>
      <c r="AN69" s="290">
        <f t="shared" si="18"/>
        <v>0</v>
      </c>
      <c r="AO69" s="291">
        <f t="shared" si="19"/>
        <v>0</v>
      </c>
      <c r="AP69" s="292">
        <f t="shared" si="52"/>
        <v>0</v>
      </c>
      <c r="AQ69" s="307">
        <f t="shared" si="53"/>
        <v>63</v>
      </c>
      <c r="AR69" s="289">
        <f t="shared" si="54"/>
        <v>6</v>
      </c>
      <c r="AS69" s="290">
        <f t="shared" si="20"/>
        <v>0</v>
      </c>
      <c r="AT69" s="290">
        <f t="shared" si="55"/>
        <v>0</v>
      </c>
      <c r="AU69" s="290">
        <f t="shared" si="21"/>
        <v>0</v>
      </c>
      <c r="AV69" s="291">
        <f t="shared" si="22"/>
        <v>0</v>
      </c>
      <c r="AW69" s="290">
        <f t="shared" si="56"/>
        <v>0</v>
      </c>
      <c r="AX69" s="304">
        <f t="shared" si="57"/>
        <v>63</v>
      </c>
      <c r="AY69" s="289">
        <f t="shared" si="58"/>
        <v>6</v>
      </c>
      <c r="AZ69" s="290">
        <f t="shared" si="23"/>
        <v>0</v>
      </c>
      <c r="BA69" s="290">
        <f t="shared" si="59"/>
        <v>0</v>
      </c>
      <c r="BB69" s="290">
        <f t="shared" si="24"/>
        <v>0</v>
      </c>
      <c r="BC69" s="291">
        <f t="shared" si="25"/>
        <v>0</v>
      </c>
      <c r="BD69" s="292">
        <f t="shared" si="60"/>
        <v>0</v>
      </c>
      <c r="BE69" s="307">
        <f t="shared" si="61"/>
        <v>63</v>
      </c>
      <c r="BF69" s="289">
        <f t="shared" si="62"/>
        <v>6</v>
      </c>
      <c r="BG69" s="290">
        <f t="shared" si="26"/>
        <v>0</v>
      </c>
      <c r="BH69" s="290">
        <f t="shared" si="63"/>
        <v>0</v>
      </c>
      <c r="BI69" s="290">
        <f t="shared" si="27"/>
        <v>0</v>
      </c>
      <c r="BJ69" s="291">
        <f t="shared" si="28"/>
        <v>0</v>
      </c>
      <c r="BK69" s="290">
        <f t="shared" si="64"/>
        <v>0</v>
      </c>
      <c r="BL69" s="304">
        <f t="shared" si="65"/>
        <v>63</v>
      </c>
      <c r="BM69" s="289">
        <f t="shared" si="66"/>
        <v>6</v>
      </c>
      <c r="BN69" s="290">
        <f t="shared" si="29"/>
        <v>0</v>
      </c>
      <c r="BO69" s="290">
        <f t="shared" si="67"/>
        <v>0</v>
      </c>
      <c r="BP69" s="290">
        <f t="shared" si="30"/>
        <v>0</v>
      </c>
      <c r="BQ69" s="291">
        <f t="shared" si="31"/>
        <v>0</v>
      </c>
      <c r="BR69" s="292">
        <f t="shared" si="68"/>
        <v>0</v>
      </c>
    </row>
    <row r="70" spans="1:70">
      <c r="A70" s="288">
        <v>64</v>
      </c>
      <c r="B70" s="289">
        <f t="shared" ref="B70:B133" si="73">ROUNDDOWN((A70-1)/12,0)+1</f>
        <v>6</v>
      </c>
      <c r="C70" s="290">
        <f t="shared" ref="C70:C133" si="74">IF(A70=0,FINANCINGA_A_PRINCIPAL,G69)</f>
        <v>0</v>
      </c>
      <c r="D70" s="290">
        <f t="shared" si="69"/>
        <v>0</v>
      </c>
      <c r="E70" s="290">
        <f t="shared" ref="E70:E133" si="75">IF(A70=0,0,C70*(FINANCINGA_A_RATE/12))</f>
        <v>0</v>
      </c>
      <c r="F70" s="291">
        <f t="shared" ref="F70:F133" si="76">IF(OR(A70=0,A70&gt;12*FINANCINGA_A_TERM),0,
IF(A70=12*FINANCINGA_A_TERM,C70,
-(PMT(FINANCINGA_A_RATE/12,FINANCINGA_A_TERM*12,FINANCINGA_A_PRINCIPAL,0,0)+E70)))</f>
        <v>0</v>
      </c>
      <c r="G70" s="290">
        <f t="shared" si="70"/>
        <v>0</v>
      </c>
      <c r="H70" s="289">
        <f t="shared" si="33"/>
        <v>64</v>
      </c>
      <c r="I70" s="289">
        <f t="shared" si="34"/>
        <v>6</v>
      </c>
      <c r="J70" s="290">
        <f t="shared" ref="J70:J133" si="77">IF(H70=0,FINANCINGB_A_PRINCIPAL,N69)</f>
        <v>0</v>
      </c>
      <c r="K70" s="290">
        <f t="shared" si="71"/>
        <v>0</v>
      </c>
      <c r="L70" s="290">
        <f t="shared" ref="L70:L133" si="78">IF(H70=0,0,J70*(FINANCINGB_A_RATE/12))</f>
        <v>0</v>
      </c>
      <c r="M70" s="291">
        <f t="shared" ref="M70:M133" si="79">IF(OR(H70=0,H70&gt;12*FINANCINGB_A_TERM),0,
IF(H70=12*FINANCINGB_A_TERM,J70,
-(PMT(FINANCINGB_A_RATE/12,FINANCINGB_A_TERM*12,FINANCINGB_A_PRINCIPAL,0,0)+L70)))</f>
        <v>0</v>
      </c>
      <c r="N70" s="292">
        <f t="shared" si="72"/>
        <v>0</v>
      </c>
      <c r="O70" s="307">
        <f t="shared" si="37"/>
        <v>64</v>
      </c>
      <c r="P70" s="289">
        <f t="shared" si="38"/>
        <v>6</v>
      </c>
      <c r="Q70" s="290">
        <f t="shared" ref="Q70:Q133" si="80">IF(O70=0,FINANCINGA_B_PRINCIPAL,U69)</f>
        <v>0</v>
      </c>
      <c r="R70" s="290">
        <f t="shared" si="39"/>
        <v>0</v>
      </c>
      <c r="S70" s="290">
        <f t="shared" ref="S70:S133" si="81">IF(O70=0,0,Q70*(FINANCINGA_B_RATE/12))</f>
        <v>0</v>
      </c>
      <c r="T70" s="291">
        <f t="shared" ref="T70:T133" si="82">IF(OR(O70=0,O70&gt;12*FINANCINGA_B_TERM),0,
IF(O70=12*FINANCINGA_B_TERM,Q70,
-(PMT(FINANCINGA_B_RATE/12,FINANCINGA_B_TERM*12,FINANCINGA_B_PRINCIPAL,0,0)+S70)))</f>
        <v>0</v>
      </c>
      <c r="U70" s="290">
        <f t="shared" si="40"/>
        <v>0</v>
      </c>
      <c r="V70" s="304">
        <f t="shared" si="41"/>
        <v>64</v>
      </c>
      <c r="W70" s="289">
        <f t="shared" si="42"/>
        <v>6</v>
      </c>
      <c r="X70" s="290">
        <f t="shared" ref="X70:X133" si="83">IF(V70=0,FINANCINGB_B_PRINCIPAL,AB69)</f>
        <v>0</v>
      </c>
      <c r="Y70" s="290">
        <f t="shared" si="43"/>
        <v>0</v>
      </c>
      <c r="Z70" s="290">
        <f t="shared" ref="Z70:Z133" si="84">IF(V70=0,0,X70*(FINANCINGB_B_RATE/12))</f>
        <v>0</v>
      </c>
      <c r="AA70" s="291">
        <f t="shared" ref="AA70:AA133" si="85">IF(OR(V70=0,V70&gt;12*FINANCINGB_B_TERM),0,
IF(V70=12*FINANCINGB_B_TERM,X70,
-(PMT(FINANCINGB_B_RATE/12,FINANCINGB_B_TERM*12,FINANCINGB_B_PRINCIPAL,0,0)+Z70)))</f>
        <v>0</v>
      </c>
      <c r="AB70" s="292">
        <f t="shared" si="44"/>
        <v>0</v>
      </c>
      <c r="AC70" s="307">
        <f t="shared" si="45"/>
        <v>64</v>
      </c>
      <c r="AD70" s="289">
        <f t="shared" si="46"/>
        <v>6</v>
      </c>
      <c r="AE70" s="290">
        <f t="shared" ref="AE70:AE133" si="86">IF(AC70=0,FINANCINGA_C_PRINCIPAL,AI69)</f>
        <v>0</v>
      </c>
      <c r="AF70" s="290">
        <f t="shared" si="47"/>
        <v>0</v>
      </c>
      <c r="AG70" s="290">
        <f t="shared" ref="AG70:AG133" si="87">IF(AC70=0,0,AE70*(FINANCINGA_C_RATE/12))</f>
        <v>0</v>
      </c>
      <c r="AH70" s="291">
        <f t="shared" ref="AH70:AH133" si="88">IF(OR(AC70=0,AC70&gt;12*FINANCINGA_C_TERM),0,
IF(AC70=12*FINANCINGA_C_TERM,AE70,
-(PMT(FINANCINGA_C_RATE/12,FINANCINGA_C_TERM*12,FINANCINGA_C_PRINCIPAL,0,0)+AG70)))</f>
        <v>0</v>
      </c>
      <c r="AI70" s="290">
        <f t="shared" si="48"/>
        <v>0</v>
      </c>
      <c r="AJ70" s="304">
        <f t="shared" si="49"/>
        <v>64</v>
      </c>
      <c r="AK70" s="289">
        <f t="shared" si="50"/>
        <v>6</v>
      </c>
      <c r="AL70" s="290">
        <f t="shared" ref="AL70:AL133" si="89">IF(AJ70=0,FINANCINGB_C_PRINCIPAL,AP69)</f>
        <v>0</v>
      </c>
      <c r="AM70" s="290">
        <f t="shared" si="51"/>
        <v>0</v>
      </c>
      <c r="AN70" s="290">
        <f t="shared" ref="AN70:AN133" si="90">IF(AJ70=0,0,AL70*(FINANCINGB_C_RATE/12))</f>
        <v>0</v>
      </c>
      <c r="AO70" s="291">
        <f t="shared" ref="AO70:AO133" si="91">IF(OR(AJ70=0,AJ70&gt;12*FINANCINGB_C_TERM),0,
IF(AJ70=12*FINANCINGB_C_TERM,AL70,
-(PMT(FINANCINGB_C_RATE/12,FINANCINGB_C_TERM*12,FINANCINGB_C_PRINCIPAL,0,0)+AN70)))</f>
        <v>0</v>
      </c>
      <c r="AP70" s="292">
        <f t="shared" si="52"/>
        <v>0</v>
      </c>
      <c r="AQ70" s="307">
        <f t="shared" si="53"/>
        <v>64</v>
      </c>
      <c r="AR70" s="289">
        <f t="shared" si="54"/>
        <v>6</v>
      </c>
      <c r="AS70" s="290">
        <f t="shared" ref="AS70:AS133" si="92">IF(AQ70=0,FINANCINGA_D_PRINCIPAL,AW69)</f>
        <v>0</v>
      </c>
      <c r="AT70" s="290">
        <f t="shared" si="55"/>
        <v>0</v>
      </c>
      <c r="AU70" s="290">
        <f t="shared" ref="AU70:AU133" si="93">IF(AQ70=0,0,AS70*(FINANCINGA_D_RATE/12))</f>
        <v>0</v>
      </c>
      <c r="AV70" s="291">
        <f t="shared" ref="AV70:AV133" si="94">IF(OR(AQ70=0,AQ70&gt;12*FINANCINGA_D_TERM),0,
IF(AQ70=12*FINANCINGA_D_TERM,AS70,
-(PMT(FINANCINGA_D_RATE/12,FINANCINGA_D_TERM*12,FINANCINGA_D_PRINCIPAL,0,0)+AU70)))</f>
        <v>0</v>
      </c>
      <c r="AW70" s="290">
        <f t="shared" si="56"/>
        <v>0</v>
      </c>
      <c r="AX70" s="304">
        <f t="shared" si="57"/>
        <v>64</v>
      </c>
      <c r="AY70" s="289">
        <f t="shared" si="58"/>
        <v>6</v>
      </c>
      <c r="AZ70" s="290">
        <f t="shared" ref="AZ70:AZ133" si="95">IF(AX70=0,FINANCINGB_D_PRINCIPAL,BD69)</f>
        <v>0</v>
      </c>
      <c r="BA70" s="290">
        <f t="shared" si="59"/>
        <v>0</v>
      </c>
      <c r="BB70" s="290">
        <f t="shared" ref="BB70:BB133" si="96">IF(AX70=0,0,AZ70*(FINANCINGB_D_RATE/12))</f>
        <v>0</v>
      </c>
      <c r="BC70" s="291">
        <f t="shared" ref="BC70:BC133" si="97">IF(OR(AX70=0,AX70&gt;12*FINANCINGB_D_TERM),0,
IF(AX70=12*FINANCINGB_D_TERM,AZ70,
-(PMT(FINANCINGB_D_RATE/12,FINANCINGB_D_TERM*12,FINANCINGB_D_PRINCIPAL,0,0)+BB70)))</f>
        <v>0</v>
      </c>
      <c r="BD70" s="292">
        <f t="shared" si="60"/>
        <v>0</v>
      </c>
      <c r="BE70" s="307">
        <f t="shared" si="61"/>
        <v>64</v>
      </c>
      <c r="BF70" s="289">
        <f t="shared" si="62"/>
        <v>6</v>
      </c>
      <c r="BG70" s="290">
        <f t="shared" ref="BG70:BG133" si="98">IF(BE70=0,FINANCINGA_E_PRINCIPAL,BK69)</f>
        <v>0</v>
      </c>
      <c r="BH70" s="290">
        <f t="shared" si="63"/>
        <v>0</v>
      </c>
      <c r="BI70" s="290">
        <f t="shared" ref="BI70:BI133" si="99">IF(BE70=0,0,BG70*(FINANCINGA_E_RATE/12))</f>
        <v>0</v>
      </c>
      <c r="BJ70" s="291">
        <f t="shared" ref="BJ70:BJ133" si="100">IF(OR(BE70=0,BE70&gt;12*FINANCINGA_E_TERM),0,
IF(BE70=12*FINANCINGA_E_TERM,BG70,
-(PMT(FINANCINGA_E_RATE/12,FINANCINGA_E_TERM*12,FINANCINGA_E_PRINCIPAL,0,0)+BI70)))</f>
        <v>0</v>
      </c>
      <c r="BK70" s="290">
        <f t="shared" si="64"/>
        <v>0</v>
      </c>
      <c r="BL70" s="304">
        <f t="shared" si="65"/>
        <v>64</v>
      </c>
      <c r="BM70" s="289">
        <f t="shared" si="66"/>
        <v>6</v>
      </c>
      <c r="BN70" s="290">
        <f t="shared" ref="BN70:BN133" si="101">IF(BL70=0,FINANCINGB_E_PRINCIPAL,BR69)</f>
        <v>0</v>
      </c>
      <c r="BO70" s="290">
        <f t="shared" si="67"/>
        <v>0</v>
      </c>
      <c r="BP70" s="290">
        <f t="shared" ref="BP70:BP133" si="102">IF(BL70=0,0,BN70*(FINANCINGB_E_RATE/12))</f>
        <v>0</v>
      </c>
      <c r="BQ70" s="291">
        <f t="shared" ref="BQ70:BQ133" si="103">IF(OR(BL70=0,BL70&gt;12*FINANCINGB_E_TERM),0,
IF(BL70=12*FINANCINGB_E_TERM,BN70,
-(PMT(FINANCINGB_E_RATE/12,FINANCINGB_E_TERM*12,FINANCINGB_E_PRINCIPAL,0,0)+BP70)))</f>
        <v>0</v>
      </c>
      <c r="BR70" s="292">
        <f t="shared" si="68"/>
        <v>0</v>
      </c>
    </row>
    <row r="71" spans="1:70">
      <c r="A71" s="288">
        <v>65</v>
      </c>
      <c r="B71" s="289">
        <f t="shared" si="73"/>
        <v>6</v>
      </c>
      <c r="C71" s="290">
        <f t="shared" si="74"/>
        <v>0</v>
      </c>
      <c r="D71" s="290">
        <f t="shared" si="69"/>
        <v>0</v>
      </c>
      <c r="E71" s="290">
        <f t="shared" si="75"/>
        <v>0</v>
      </c>
      <c r="F71" s="291">
        <f t="shared" si="76"/>
        <v>0</v>
      </c>
      <c r="G71" s="290">
        <f t="shared" si="70"/>
        <v>0</v>
      </c>
      <c r="H71" s="289">
        <f t="shared" ref="H71:H134" si="104">$A71</f>
        <v>65</v>
      </c>
      <c r="I71" s="289">
        <f t="shared" ref="I71:I134" si="105">$B71</f>
        <v>6</v>
      </c>
      <c r="J71" s="290">
        <f t="shared" si="77"/>
        <v>0</v>
      </c>
      <c r="K71" s="290">
        <f t="shared" si="71"/>
        <v>0</v>
      </c>
      <c r="L71" s="290">
        <f t="shared" si="78"/>
        <v>0</v>
      </c>
      <c r="M71" s="291">
        <f t="shared" si="79"/>
        <v>0</v>
      </c>
      <c r="N71" s="292">
        <f t="shared" si="72"/>
        <v>0</v>
      </c>
      <c r="O71" s="307">
        <f t="shared" ref="O71:O134" si="106">$A71</f>
        <v>65</v>
      </c>
      <c r="P71" s="289">
        <f t="shared" ref="P71:P134" si="107">$B71</f>
        <v>6</v>
      </c>
      <c r="Q71" s="290">
        <f t="shared" si="80"/>
        <v>0</v>
      </c>
      <c r="R71" s="290">
        <f t="shared" ref="R71:R134" si="108">SUM(S71:T71)</f>
        <v>0</v>
      </c>
      <c r="S71" s="290">
        <f t="shared" si="81"/>
        <v>0</v>
      </c>
      <c r="T71" s="291">
        <f t="shared" si="82"/>
        <v>0</v>
      </c>
      <c r="U71" s="290">
        <f t="shared" ref="U71:U134" si="109">Q71-T71</f>
        <v>0</v>
      </c>
      <c r="V71" s="304">
        <f t="shared" ref="V71:V134" si="110">$A71</f>
        <v>65</v>
      </c>
      <c r="W71" s="289">
        <f t="shared" ref="W71:W134" si="111">$B71</f>
        <v>6</v>
      </c>
      <c r="X71" s="290">
        <f t="shared" si="83"/>
        <v>0</v>
      </c>
      <c r="Y71" s="290">
        <f t="shared" ref="Y71:Y134" si="112">SUM(Z71:AA71)</f>
        <v>0</v>
      </c>
      <c r="Z71" s="290">
        <f t="shared" si="84"/>
        <v>0</v>
      </c>
      <c r="AA71" s="291">
        <f t="shared" si="85"/>
        <v>0</v>
      </c>
      <c r="AB71" s="292">
        <f t="shared" ref="AB71:AB134" si="113">X71-AA71</f>
        <v>0</v>
      </c>
      <c r="AC71" s="307">
        <f t="shared" ref="AC71:AC134" si="114">$A71</f>
        <v>65</v>
      </c>
      <c r="AD71" s="289">
        <f t="shared" ref="AD71:AD134" si="115">$B71</f>
        <v>6</v>
      </c>
      <c r="AE71" s="290">
        <f t="shared" si="86"/>
        <v>0</v>
      </c>
      <c r="AF71" s="290">
        <f t="shared" ref="AF71:AF134" si="116">SUM(AG71:AH71)</f>
        <v>0</v>
      </c>
      <c r="AG71" s="290">
        <f t="shared" si="87"/>
        <v>0</v>
      </c>
      <c r="AH71" s="291">
        <f t="shared" si="88"/>
        <v>0</v>
      </c>
      <c r="AI71" s="290">
        <f t="shared" ref="AI71:AI134" si="117">AE71-AH71</f>
        <v>0</v>
      </c>
      <c r="AJ71" s="304">
        <f t="shared" ref="AJ71:AJ134" si="118">$A71</f>
        <v>65</v>
      </c>
      <c r="AK71" s="289">
        <f t="shared" ref="AK71:AK134" si="119">$B71</f>
        <v>6</v>
      </c>
      <c r="AL71" s="290">
        <f t="shared" si="89"/>
        <v>0</v>
      </c>
      <c r="AM71" s="290">
        <f t="shared" ref="AM71:AM134" si="120">SUM(AN71:AO71)</f>
        <v>0</v>
      </c>
      <c r="AN71" s="290">
        <f t="shared" si="90"/>
        <v>0</v>
      </c>
      <c r="AO71" s="291">
        <f t="shared" si="91"/>
        <v>0</v>
      </c>
      <c r="AP71" s="292">
        <f t="shared" ref="AP71:AP134" si="121">AL71-AO71</f>
        <v>0</v>
      </c>
      <c r="AQ71" s="307">
        <f t="shared" ref="AQ71:AQ134" si="122">$A71</f>
        <v>65</v>
      </c>
      <c r="AR71" s="289">
        <f t="shared" ref="AR71:AR134" si="123">$B71</f>
        <v>6</v>
      </c>
      <c r="AS71" s="290">
        <f t="shared" si="92"/>
        <v>0</v>
      </c>
      <c r="AT71" s="290">
        <f t="shared" ref="AT71:AT134" si="124">SUM(AU71:AV71)</f>
        <v>0</v>
      </c>
      <c r="AU71" s="290">
        <f t="shared" si="93"/>
        <v>0</v>
      </c>
      <c r="AV71" s="291">
        <f t="shared" si="94"/>
        <v>0</v>
      </c>
      <c r="AW71" s="290">
        <f t="shared" ref="AW71:AW134" si="125">AS71-AV71</f>
        <v>0</v>
      </c>
      <c r="AX71" s="304">
        <f t="shared" ref="AX71:AX134" si="126">$A71</f>
        <v>65</v>
      </c>
      <c r="AY71" s="289">
        <f t="shared" ref="AY71:AY134" si="127">$B71</f>
        <v>6</v>
      </c>
      <c r="AZ71" s="290">
        <f t="shared" si="95"/>
        <v>0</v>
      </c>
      <c r="BA71" s="290">
        <f t="shared" ref="BA71:BA134" si="128">SUM(BB71:BC71)</f>
        <v>0</v>
      </c>
      <c r="BB71" s="290">
        <f t="shared" si="96"/>
        <v>0</v>
      </c>
      <c r="BC71" s="291">
        <f t="shared" si="97"/>
        <v>0</v>
      </c>
      <c r="BD71" s="292">
        <f t="shared" ref="BD71:BD134" si="129">AZ71-BC71</f>
        <v>0</v>
      </c>
      <c r="BE71" s="307">
        <f t="shared" ref="BE71:BE134" si="130">$A71</f>
        <v>65</v>
      </c>
      <c r="BF71" s="289">
        <f t="shared" ref="BF71:BF134" si="131">$B71</f>
        <v>6</v>
      </c>
      <c r="BG71" s="290">
        <f t="shared" si="98"/>
        <v>0</v>
      </c>
      <c r="BH71" s="290">
        <f t="shared" ref="BH71:BH134" si="132">SUM(BI71:BJ71)</f>
        <v>0</v>
      </c>
      <c r="BI71" s="290">
        <f t="shared" si="99"/>
        <v>0</v>
      </c>
      <c r="BJ71" s="291">
        <f t="shared" si="100"/>
        <v>0</v>
      </c>
      <c r="BK71" s="290">
        <f t="shared" ref="BK71:BK134" si="133">BG71-BJ71</f>
        <v>0</v>
      </c>
      <c r="BL71" s="304">
        <f t="shared" ref="BL71:BL134" si="134">$A71</f>
        <v>65</v>
      </c>
      <c r="BM71" s="289">
        <f t="shared" ref="BM71:BM134" si="135">$B71</f>
        <v>6</v>
      </c>
      <c r="BN71" s="290">
        <f t="shared" si="101"/>
        <v>0</v>
      </c>
      <c r="BO71" s="290">
        <f t="shared" ref="BO71:BO134" si="136">SUM(BP71:BQ71)</f>
        <v>0</v>
      </c>
      <c r="BP71" s="290">
        <f t="shared" si="102"/>
        <v>0</v>
      </c>
      <c r="BQ71" s="291">
        <f t="shared" si="103"/>
        <v>0</v>
      </c>
      <c r="BR71" s="292">
        <f t="shared" ref="BR71:BR134" si="137">BN71-BQ71</f>
        <v>0</v>
      </c>
    </row>
    <row r="72" spans="1:70">
      <c r="A72" s="288">
        <v>66</v>
      </c>
      <c r="B72" s="289">
        <f t="shared" si="73"/>
        <v>6</v>
      </c>
      <c r="C72" s="290">
        <f t="shared" si="74"/>
        <v>0</v>
      </c>
      <c r="D72" s="290">
        <f t="shared" si="69"/>
        <v>0</v>
      </c>
      <c r="E72" s="290">
        <f t="shared" si="75"/>
        <v>0</v>
      </c>
      <c r="F72" s="291">
        <f t="shared" si="76"/>
        <v>0</v>
      </c>
      <c r="G72" s="290">
        <f t="shared" si="70"/>
        <v>0</v>
      </c>
      <c r="H72" s="289">
        <f t="shared" si="104"/>
        <v>66</v>
      </c>
      <c r="I72" s="289">
        <f t="shared" si="105"/>
        <v>6</v>
      </c>
      <c r="J72" s="290">
        <f t="shared" si="77"/>
        <v>0</v>
      </c>
      <c r="K72" s="290">
        <f t="shared" si="71"/>
        <v>0</v>
      </c>
      <c r="L72" s="290">
        <f t="shared" si="78"/>
        <v>0</v>
      </c>
      <c r="M72" s="291">
        <f t="shared" si="79"/>
        <v>0</v>
      </c>
      <c r="N72" s="292">
        <f t="shared" si="72"/>
        <v>0</v>
      </c>
      <c r="O72" s="307">
        <f t="shared" si="106"/>
        <v>66</v>
      </c>
      <c r="P72" s="289">
        <f t="shared" si="107"/>
        <v>6</v>
      </c>
      <c r="Q72" s="290">
        <f t="shared" si="80"/>
        <v>0</v>
      </c>
      <c r="R72" s="290">
        <f t="shared" si="108"/>
        <v>0</v>
      </c>
      <c r="S72" s="290">
        <f t="shared" si="81"/>
        <v>0</v>
      </c>
      <c r="T72" s="291">
        <f t="shared" si="82"/>
        <v>0</v>
      </c>
      <c r="U72" s="290">
        <f t="shared" si="109"/>
        <v>0</v>
      </c>
      <c r="V72" s="304">
        <f t="shared" si="110"/>
        <v>66</v>
      </c>
      <c r="W72" s="289">
        <f t="shared" si="111"/>
        <v>6</v>
      </c>
      <c r="X72" s="290">
        <f t="shared" si="83"/>
        <v>0</v>
      </c>
      <c r="Y72" s="290">
        <f t="shared" si="112"/>
        <v>0</v>
      </c>
      <c r="Z72" s="290">
        <f t="shared" si="84"/>
        <v>0</v>
      </c>
      <c r="AA72" s="291">
        <f t="shared" si="85"/>
        <v>0</v>
      </c>
      <c r="AB72" s="292">
        <f t="shared" si="113"/>
        <v>0</v>
      </c>
      <c r="AC72" s="307">
        <f t="shared" si="114"/>
        <v>66</v>
      </c>
      <c r="AD72" s="289">
        <f t="shared" si="115"/>
        <v>6</v>
      </c>
      <c r="AE72" s="290">
        <f t="shared" si="86"/>
        <v>0</v>
      </c>
      <c r="AF72" s="290">
        <f t="shared" si="116"/>
        <v>0</v>
      </c>
      <c r="AG72" s="290">
        <f t="shared" si="87"/>
        <v>0</v>
      </c>
      <c r="AH72" s="291">
        <f t="shared" si="88"/>
        <v>0</v>
      </c>
      <c r="AI72" s="290">
        <f t="shared" si="117"/>
        <v>0</v>
      </c>
      <c r="AJ72" s="304">
        <f t="shared" si="118"/>
        <v>66</v>
      </c>
      <c r="AK72" s="289">
        <f t="shared" si="119"/>
        <v>6</v>
      </c>
      <c r="AL72" s="290">
        <f t="shared" si="89"/>
        <v>0</v>
      </c>
      <c r="AM72" s="290">
        <f t="shared" si="120"/>
        <v>0</v>
      </c>
      <c r="AN72" s="290">
        <f t="shared" si="90"/>
        <v>0</v>
      </c>
      <c r="AO72" s="291">
        <f t="shared" si="91"/>
        <v>0</v>
      </c>
      <c r="AP72" s="292">
        <f t="shared" si="121"/>
        <v>0</v>
      </c>
      <c r="AQ72" s="307">
        <f t="shared" si="122"/>
        <v>66</v>
      </c>
      <c r="AR72" s="289">
        <f t="shared" si="123"/>
        <v>6</v>
      </c>
      <c r="AS72" s="290">
        <f t="shared" si="92"/>
        <v>0</v>
      </c>
      <c r="AT72" s="290">
        <f t="shared" si="124"/>
        <v>0</v>
      </c>
      <c r="AU72" s="290">
        <f t="shared" si="93"/>
        <v>0</v>
      </c>
      <c r="AV72" s="291">
        <f t="shared" si="94"/>
        <v>0</v>
      </c>
      <c r="AW72" s="290">
        <f t="shared" si="125"/>
        <v>0</v>
      </c>
      <c r="AX72" s="304">
        <f t="shared" si="126"/>
        <v>66</v>
      </c>
      <c r="AY72" s="289">
        <f t="shared" si="127"/>
        <v>6</v>
      </c>
      <c r="AZ72" s="290">
        <f t="shared" si="95"/>
        <v>0</v>
      </c>
      <c r="BA72" s="290">
        <f t="shared" si="128"/>
        <v>0</v>
      </c>
      <c r="BB72" s="290">
        <f t="shared" si="96"/>
        <v>0</v>
      </c>
      <c r="BC72" s="291">
        <f t="shared" si="97"/>
        <v>0</v>
      </c>
      <c r="BD72" s="292">
        <f t="shared" si="129"/>
        <v>0</v>
      </c>
      <c r="BE72" s="307">
        <f t="shared" si="130"/>
        <v>66</v>
      </c>
      <c r="BF72" s="289">
        <f t="shared" si="131"/>
        <v>6</v>
      </c>
      <c r="BG72" s="290">
        <f t="shared" si="98"/>
        <v>0</v>
      </c>
      <c r="BH72" s="290">
        <f t="shared" si="132"/>
        <v>0</v>
      </c>
      <c r="BI72" s="290">
        <f t="shared" si="99"/>
        <v>0</v>
      </c>
      <c r="BJ72" s="291">
        <f t="shared" si="100"/>
        <v>0</v>
      </c>
      <c r="BK72" s="290">
        <f t="shared" si="133"/>
        <v>0</v>
      </c>
      <c r="BL72" s="304">
        <f t="shared" si="134"/>
        <v>66</v>
      </c>
      <c r="BM72" s="289">
        <f t="shared" si="135"/>
        <v>6</v>
      </c>
      <c r="BN72" s="290">
        <f t="shared" si="101"/>
        <v>0</v>
      </c>
      <c r="BO72" s="290">
        <f t="shared" si="136"/>
        <v>0</v>
      </c>
      <c r="BP72" s="290">
        <f t="shared" si="102"/>
        <v>0</v>
      </c>
      <c r="BQ72" s="291">
        <f t="shared" si="103"/>
        <v>0</v>
      </c>
      <c r="BR72" s="292">
        <f t="shared" si="137"/>
        <v>0</v>
      </c>
    </row>
    <row r="73" spans="1:70">
      <c r="A73" s="288">
        <v>67</v>
      </c>
      <c r="B73" s="289">
        <f t="shared" si="73"/>
        <v>6</v>
      </c>
      <c r="C73" s="290">
        <f t="shared" si="74"/>
        <v>0</v>
      </c>
      <c r="D73" s="290">
        <f t="shared" si="69"/>
        <v>0</v>
      </c>
      <c r="E73" s="290">
        <f t="shared" si="75"/>
        <v>0</v>
      </c>
      <c r="F73" s="291">
        <f t="shared" si="76"/>
        <v>0</v>
      </c>
      <c r="G73" s="290">
        <f t="shared" si="70"/>
        <v>0</v>
      </c>
      <c r="H73" s="289">
        <f t="shared" si="104"/>
        <v>67</v>
      </c>
      <c r="I73" s="289">
        <f t="shared" si="105"/>
        <v>6</v>
      </c>
      <c r="J73" s="290">
        <f t="shared" si="77"/>
        <v>0</v>
      </c>
      <c r="K73" s="290">
        <f t="shared" si="71"/>
        <v>0</v>
      </c>
      <c r="L73" s="290">
        <f t="shared" si="78"/>
        <v>0</v>
      </c>
      <c r="M73" s="291">
        <f t="shared" si="79"/>
        <v>0</v>
      </c>
      <c r="N73" s="292">
        <f t="shared" si="72"/>
        <v>0</v>
      </c>
      <c r="O73" s="307">
        <f t="shared" si="106"/>
        <v>67</v>
      </c>
      <c r="P73" s="289">
        <f t="shared" si="107"/>
        <v>6</v>
      </c>
      <c r="Q73" s="290">
        <f t="shared" si="80"/>
        <v>0</v>
      </c>
      <c r="R73" s="290">
        <f t="shared" si="108"/>
        <v>0</v>
      </c>
      <c r="S73" s="290">
        <f t="shared" si="81"/>
        <v>0</v>
      </c>
      <c r="T73" s="291">
        <f t="shared" si="82"/>
        <v>0</v>
      </c>
      <c r="U73" s="290">
        <f t="shared" si="109"/>
        <v>0</v>
      </c>
      <c r="V73" s="304">
        <f t="shared" si="110"/>
        <v>67</v>
      </c>
      <c r="W73" s="289">
        <f t="shared" si="111"/>
        <v>6</v>
      </c>
      <c r="X73" s="290">
        <f t="shared" si="83"/>
        <v>0</v>
      </c>
      <c r="Y73" s="290">
        <f t="shared" si="112"/>
        <v>0</v>
      </c>
      <c r="Z73" s="290">
        <f t="shared" si="84"/>
        <v>0</v>
      </c>
      <c r="AA73" s="291">
        <f t="shared" si="85"/>
        <v>0</v>
      </c>
      <c r="AB73" s="292">
        <f t="shared" si="113"/>
        <v>0</v>
      </c>
      <c r="AC73" s="307">
        <f t="shared" si="114"/>
        <v>67</v>
      </c>
      <c r="AD73" s="289">
        <f t="shared" si="115"/>
        <v>6</v>
      </c>
      <c r="AE73" s="290">
        <f t="shared" si="86"/>
        <v>0</v>
      </c>
      <c r="AF73" s="290">
        <f t="shared" si="116"/>
        <v>0</v>
      </c>
      <c r="AG73" s="290">
        <f t="shared" si="87"/>
        <v>0</v>
      </c>
      <c r="AH73" s="291">
        <f t="shared" si="88"/>
        <v>0</v>
      </c>
      <c r="AI73" s="290">
        <f t="shared" si="117"/>
        <v>0</v>
      </c>
      <c r="AJ73" s="304">
        <f t="shared" si="118"/>
        <v>67</v>
      </c>
      <c r="AK73" s="289">
        <f t="shared" si="119"/>
        <v>6</v>
      </c>
      <c r="AL73" s="290">
        <f t="shared" si="89"/>
        <v>0</v>
      </c>
      <c r="AM73" s="290">
        <f t="shared" si="120"/>
        <v>0</v>
      </c>
      <c r="AN73" s="290">
        <f t="shared" si="90"/>
        <v>0</v>
      </c>
      <c r="AO73" s="291">
        <f t="shared" si="91"/>
        <v>0</v>
      </c>
      <c r="AP73" s="292">
        <f t="shared" si="121"/>
        <v>0</v>
      </c>
      <c r="AQ73" s="307">
        <f t="shared" si="122"/>
        <v>67</v>
      </c>
      <c r="AR73" s="289">
        <f t="shared" si="123"/>
        <v>6</v>
      </c>
      <c r="AS73" s="290">
        <f t="shared" si="92"/>
        <v>0</v>
      </c>
      <c r="AT73" s="290">
        <f t="shared" si="124"/>
        <v>0</v>
      </c>
      <c r="AU73" s="290">
        <f t="shared" si="93"/>
        <v>0</v>
      </c>
      <c r="AV73" s="291">
        <f t="shared" si="94"/>
        <v>0</v>
      </c>
      <c r="AW73" s="290">
        <f t="shared" si="125"/>
        <v>0</v>
      </c>
      <c r="AX73" s="304">
        <f t="shared" si="126"/>
        <v>67</v>
      </c>
      <c r="AY73" s="289">
        <f t="shared" si="127"/>
        <v>6</v>
      </c>
      <c r="AZ73" s="290">
        <f t="shared" si="95"/>
        <v>0</v>
      </c>
      <c r="BA73" s="290">
        <f t="shared" si="128"/>
        <v>0</v>
      </c>
      <c r="BB73" s="290">
        <f t="shared" si="96"/>
        <v>0</v>
      </c>
      <c r="BC73" s="291">
        <f t="shared" si="97"/>
        <v>0</v>
      </c>
      <c r="BD73" s="292">
        <f t="shared" si="129"/>
        <v>0</v>
      </c>
      <c r="BE73" s="307">
        <f t="shared" si="130"/>
        <v>67</v>
      </c>
      <c r="BF73" s="289">
        <f t="shared" si="131"/>
        <v>6</v>
      </c>
      <c r="BG73" s="290">
        <f t="shared" si="98"/>
        <v>0</v>
      </c>
      <c r="BH73" s="290">
        <f t="shared" si="132"/>
        <v>0</v>
      </c>
      <c r="BI73" s="290">
        <f t="shared" si="99"/>
        <v>0</v>
      </c>
      <c r="BJ73" s="291">
        <f t="shared" si="100"/>
        <v>0</v>
      </c>
      <c r="BK73" s="290">
        <f t="shared" si="133"/>
        <v>0</v>
      </c>
      <c r="BL73" s="304">
        <f t="shared" si="134"/>
        <v>67</v>
      </c>
      <c r="BM73" s="289">
        <f t="shared" si="135"/>
        <v>6</v>
      </c>
      <c r="BN73" s="290">
        <f t="shared" si="101"/>
        <v>0</v>
      </c>
      <c r="BO73" s="290">
        <f t="shared" si="136"/>
        <v>0</v>
      </c>
      <c r="BP73" s="290">
        <f t="shared" si="102"/>
        <v>0</v>
      </c>
      <c r="BQ73" s="291">
        <f t="shared" si="103"/>
        <v>0</v>
      </c>
      <c r="BR73" s="292">
        <f t="shared" si="137"/>
        <v>0</v>
      </c>
    </row>
    <row r="74" spans="1:70">
      <c r="A74" s="288">
        <v>68</v>
      </c>
      <c r="B74" s="289">
        <f t="shared" si="73"/>
        <v>6</v>
      </c>
      <c r="C74" s="290">
        <f t="shared" si="74"/>
        <v>0</v>
      </c>
      <c r="D74" s="290">
        <f t="shared" si="69"/>
        <v>0</v>
      </c>
      <c r="E74" s="290">
        <f t="shared" si="75"/>
        <v>0</v>
      </c>
      <c r="F74" s="291">
        <f t="shared" si="76"/>
        <v>0</v>
      </c>
      <c r="G74" s="290">
        <f t="shared" si="70"/>
        <v>0</v>
      </c>
      <c r="H74" s="289">
        <f t="shared" si="104"/>
        <v>68</v>
      </c>
      <c r="I74" s="289">
        <f t="shared" si="105"/>
        <v>6</v>
      </c>
      <c r="J74" s="290">
        <f t="shared" si="77"/>
        <v>0</v>
      </c>
      <c r="K74" s="290">
        <f t="shared" si="71"/>
        <v>0</v>
      </c>
      <c r="L74" s="290">
        <f t="shared" si="78"/>
        <v>0</v>
      </c>
      <c r="M74" s="291">
        <f t="shared" si="79"/>
        <v>0</v>
      </c>
      <c r="N74" s="292">
        <f t="shared" si="72"/>
        <v>0</v>
      </c>
      <c r="O74" s="307">
        <f t="shared" si="106"/>
        <v>68</v>
      </c>
      <c r="P74" s="289">
        <f t="shared" si="107"/>
        <v>6</v>
      </c>
      <c r="Q74" s="290">
        <f t="shared" si="80"/>
        <v>0</v>
      </c>
      <c r="R74" s="290">
        <f t="shared" si="108"/>
        <v>0</v>
      </c>
      <c r="S74" s="290">
        <f t="shared" si="81"/>
        <v>0</v>
      </c>
      <c r="T74" s="291">
        <f t="shared" si="82"/>
        <v>0</v>
      </c>
      <c r="U74" s="290">
        <f t="shared" si="109"/>
        <v>0</v>
      </c>
      <c r="V74" s="304">
        <f t="shared" si="110"/>
        <v>68</v>
      </c>
      <c r="W74" s="289">
        <f t="shared" si="111"/>
        <v>6</v>
      </c>
      <c r="X74" s="290">
        <f t="shared" si="83"/>
        <v>0</v>
      </c>
      <c r="Y74" s="290">
        <f t="shared" si="112"/>
        <v>0</v>
      </c>
      <c r="Z74" s="290">
        <f t="shared" si="84"/>
        <v>0</v>
      </c>
      <c r="AA74" s="291">
        <f t="shared" si="85"/>
        <v>0</v>
      </c>
      <c r="AB74" s="292">
        <f t="shared" si="113"/>
        <v>0</v>
      </c>
      <c r="AC74" s="307">
        <f t="shared" si="114"/>
        <v>68</v>
      </c>
      <c r="AD74" s="289">
        <f t="shared" si="115"/>
        <v>6</v>
      </c>
      <c r="AE74" s="290">
        <f t="shared" si="86"/>
        <v>0</v>
      </c>
      <c r="AF74" s="290">
        <f t="shared" si="116"/>
        <v>0</v>
      </c>
      <c r="AG74" s="290">
        <f t="shared" si="87"/>
        <v>0</v>
      </c>
      <c r="AH74" s="291">
        <f t="shared" si="88"/>
        <v>0</v>
      </c>
      <c r="AI74" s="290">
        <f t="shared" si="117"/>
        <v>0</v>
      </c>
      <c r="AJ74" s="304">
        <f t="shared" si="118"/>
        <v>68</v>
      </c>
      <c r="AK74" s="289">
        <f t="shared" si="119"/>
        <v>6</v>
      </c>
      <c r="AL74" s="290">
        <f t="shared" si="89"/>
        <v>0</v>
      </c>
      <c r="AM74" s="290">
        <f t="shared" si="120"/>
        <v>0</v>
      </c>
      <c r="AN74" s="290">
        <f t="shared" si="90"/>
        <v>0</v>
      </c>
      <c r="AO74" s="291">
        <f t="shared" si="91"/>
        <v>0</v>
      </c>
      <c r="AP74" s="292">
        <f t="shared" si="121"/>
        <v>0</v>
      </c>
      <c r="AQ74" s="307">
        <f t="shared" si="122"/>
        <v>68</v>
      </c>
      <c r="AR74" s="289">
        <f t="shared" si="123"/>
        <v>6</v>
      </c>
      <c r="AS74" s="290">
        <f t="shared" si="92"/>
        <v>0</v>
      </c>
      <c r="AT74" s="290">
        <f t="shared" si="124"/>
        <v>0</v>
      </c>
      <c r="AU74" s="290">
        <f t="shared" si="93"/>
        <v>0</v>
      </c>
      <c r="AV74" s="291">
        <f t="shared" si="94"/>
        <v>0</v>
      </c>
      <c r="AW74" s="290">
        <f t="shared" si="125"/>
        <v>0</v>
      </c>
      <c r="AX74" s="304">
        <f t="shared" si="126"/>
        <v>68</v>
      </c>
      <c r="AY74" s="289">
        <f t="shared" si="127"/>
        <v>6</v>
      </c>
      <c r="AZ74" s="290">
        <f t="shared" si="95"/>
        <v>0</v>
      </c>
      <c r="BA74" s="290">
        <f t="shared" si="128"/>
        <v>0</v>
      </c>
      <c r="BB74" s="290">
        <f t="shared" si="96"/>
        <v>0</v>
      </c>
      <c r="BC74" s="291">
        <f t="shared" si="97"/>
        <v>0</v>
      </c>
      <c r="BD74" s="292">
        <f t="shared" si="129"/>
        <v>0</v>
      </c>
      <c r="BE74" s="307">
        <f t="shared" si="130"/>
        <v>68</v>
      </c>
      <c r="BF74" s="289">
        <f t="shared" si="131"/>
        <v>6</v>
      </c>
      <c r="BG74" s="290">
        <f t="shared" si="98"/>
        <v>0</v>
      </c>
      <c r="BH74" s="290">
        <f t="shared" si="132"/>
        <v>0</v>
      </c>
      <c r="BI74" s="290">
        <f t="shared" si="99"/>
        <v>0</v>
      </c>
      <c r="BJ74" s="291">
        <f t="shared" si="100"/>
        <v>0</v>
      </c>
      <c r="BK74" s="290">
        <f t="shared" si="133"/>
        <v>0</v>
      </c>
      <c r="BL74" s="304">
        <f t="shared" si="134"/>
        <v>68</v>
      </c>
      <c r="BM74" s="289">
        <f t="shared" si="135"/>
        <v>6</v>
      </c>
      <c r="BN74" s="290">
        <f t="shared" si="101"/>
        <v>0</v>
      </c>
      <c r="BO74" s="290">
        <f t="shared" si="136"/>
        <v>0</v>
      </c>
      <c r="BP74" s="290">
        <f t="shared" si="102"/>
        <v>0</v>
      </c>
      <c r="BQ74" s="291">
        <f t="shared" si="103"/>
        <v>0</v>
      </c>
      <c r="BR74" s="292">
        <f t="shared" si="137"/>
        <v>0</v>
      </c>
    </row>
    <row r="75" spans="1:70">
      <c r="A75" s="288">
        <v>69</v>
      </c>
      <c r="B75" s="289">
        <f t="shared" si="73"/>
        <v>6</v>
      </c>
      <c r="C75" s="290">
        <f t="shared" si="74"/>
        <v>0</v>
      </c>
      <c r="D75" s="290">
        <f t="shared" si="69"/>
        <v>0</v>
      </c>
      <c r="E75" s="290">
        <f t="shared" si="75"/>
        <v>0</v>
      </c>
      <c r="F75" s="291">
        <f t="shared" si="76"/>
        <v>0</v>
      </c>
      <c r="G75" s="290">
        <f t="shared" si="70"/>
        <v>0</v>
      </c>
      <c r="H75" s="289">
        <f t="shared" si="104"/>
        <v>69</v>
      </c>
      <c r="I75" s="289">
        <f t="shared" si="105"/>
        <v>6</v>
      </c>
      <c r="J75" s="290">
        <f t="shared" si="77"/>
        <v>0</v>
      </c>
      <c r="K75" s="290">
        <f t="shared" si="71"/>
        <v>0</v>
      </c>
      <c r="L75" s="290">
        <f t="shared" si="78"/>
        <v>0</v>
      </c>
      <c r="M75" s="291">
        <f t="shared" si="79"/>
        <v>0</v>
      </c>
      <c r="N75" s="292">
        <f t="shared" si="72"/>
        <v>0</v>
      </c>
      <c r="O75" s="307">
        <f t="shared" si="106"/>
        <v>69</v>
      </c>
      <c r="P75" s="289">
        <f t="shared" si="107"/>
        <v>6</v>
      </c>
      <c r="Q75" s="290">
        <f t="shared" si="80"/>
        <v>0</v>
      </c>
      <c r="R75" s="290">
        <f t="shared" si="108"/>
        <v>0</v>
      </c>
      <c r="S75" s="290">
        <f t="shared" si="81"/>
        <v>0</v>
      </c>
      <c r="T75" s="291">
        <f t="shared" si="82"/>
        <v>0</v>
      </c>
      <c r="U75" s="290">
        <f t="shared" si="109"/>
        <v>0</v>
      </c>
      <c r="V75" s="304">
        <f t="shared" si="110"/>
        <v>69</v>
      </c>
      <c r="W75" s="289">
        <f t="shared" si="111"/>
        <v>6</v>
      </c>
      <c r="X75" s="290">
        <f t="shared" si="83"/>
        <v>0</v>
      </c>
      <c r="Y75" s="290">
        <f t="shared" si="112"/>
        <v>0</v>
      </c>
      <c r="Z75" s="290">
        <f t="shared" si="84"/>
        <v>0</v>
      </c>
      <c r="AA75" s="291">
        <f t="shared" si="85"/>
        <v>0</v>
      </c>
      <c r="AB75" s="292">
        <f t="shared" si="113"/>
        <v>0</v>
      </c>
      <c r="AC75" s="307">
        <f t="shared" si="114"/>
        <v>69</v>
      </c>
      <c r="AD75" s="289">
        <f t="shared" si="115"/>
        <v>6</v>
      </c>
      <c r="AE75" s="290">
        <f t="shared" si="86"/>
        <v>0</v>
      </c>
      <c r="AF75" s="290">
        <f t="shared" si="116"/>
        <v>0</v>
      </c>
      <c r="AG75" s="290">
        <f t="shared" si="87"/>
        <v>0</v>
      </c>
      <c r="AH75" s="291">
        <f t="shared" si="88"/>
        <v>0</v>
      </c>
      <c r="AI75" s="290">
        <f t="shared" si="117"/>
        <v>0</v>
      </c>
      <c r="AJ75" s="304">
        <f t="shared" si="118"/>
        <v>69</v>
      </c>
      <c r="AK75" s="289">
        <f t="shared" si="119"/>
        <v>6</v>
      </c>
      <c r="AL75" s="290">
        <f t="shared" si="89"/>
        <v>0</v>
      </c>
      <c r="AM75" s="290">
        <f t="shared" si="120"/>
        <v>0</v>
      </c>
      <c r="AN75" s="290">
        <f t="shared" si="90"/>
        <v>0</v>
      </c>
      <c r="AO75" s="291">
        <f t="shared" si="91"/>
        <v>0</v>
      </c>
      <c r="AP75" s="292">
        <f t="shared" si="121"/>
        <v>0</v>
      </c>
      <c r="AQ75" s="307">
        <f t="shared" si="122"/>
        <v>69</v>
      </c>
      <c r="AR75" s="289">
        <f t="shared" si="123"/>
        <v>6</v>
      </c>
      <c r="AS75" s="290">
        <f t="shared" si="92"/>
        <v>0</v>
      </c>
      <c r="AT75" s="290">
        <f t="shared" si="124"/>
        <v>0</v>
      </c>
      <c r="AU75" s="290">
        <f t="shared" si="93"/>
        <v>0</v>
      </c>
      <c r="AV75" s="291">
        <f t="shared" si="94"/>
        <v>0</v>
      </c>
      <c r="AW75" s="290">
        <f t="shared" si="125"/>
        <v>0</v>
      </c>
      <c r="AX75" s="304">
        <f t="shared" si="126"/>
        <v>69</v>
      </c>
      <c r="AY75" s="289">
        <f t="shared" si="127"/>
        <v>6</v>
      </c>
      <c r="AZ75" s="290">
        <f t="shared" si="95"/>
        <v>0</v>
      </c>
      <c r="BA75" s="290">
        <f t="shared" si="128"/>
        <v>0</v>
      </c>
      <c r="BB75" s="290">
        <f t="shared" si="96"/>
        <v>0</v>
      </c>
      <c r="BC75" s="291">
        <f t="shared" si="97"/>
        <v>0</v>
      </c>
      <c r="BD75" s="292">
        <f t="shared" si="129"/>
        <v>0</v>
      </c>
      <c r="BE75" s="307">
        <f t="shared" si="130"/>
        <v>69</v>
      </c>
      <c r="BF75" s="289">
        <f t="shared" si="131"/>
        <v>6</v>
      </c>
      <c r="BG75" s="290">
        <f t="shared" si="98"/>
        <v>0</v>
      </c>
      <c r="BH75" s="290">
        <f t="shared" si="132"/>
        <v>0</v>
      </c>
      <c r="BI75" s="290">
        <f t="shared" si="99"/>
        <v>0</v>
      </c>
      <c r="BJ75" s="291">
        <f t="shared" si="100"/>
        <v>0</v>
      </c>
      <c r="BK75" s="290">
        <f t="shared" si="133"/>
        <v>0</v>
      </c>
      <c r="BL75" s="304">
        <f t="shared" si="134"/>
        <v>69</v>
      </c>
      <c r="BM75" s="289">
        <f t="shared" si="135"/>
        <v>6</v>
      </c>
      <c r="BN75" s="290">
        <f t="shared" si="101"/>
        <v>0</v>
      </c>
      <c r="BO75" s="290">
        <f t="shared" si="136"/>
        <v>0</v>
      </c>
      <c r="BP75" s="290">
        <f t="shared" si="102"/>
        <v>0</v>
      </c>
      <c r="BQ75" s="291">
        <f t="shared" si="103"/>
        <v>0</v>
      </c>
      <c r="BR75" s="292">
        <f t="shared" si="137"/>
        <v>0</v>
      </c>
    </row>
    <row r="76" spans="1:70">
      <c r="A76" s="288">
        <v>70</v>
      </c>
      <c r="B76" s="289">
        <f t="shared" si="73"/>
        <v>6</v>
      </c>
      <c r="C76" s="290">
        <f t="shared" si="74"/>
        <v>0</v>
      </c>
      <c r="D76" s="290">
        <f t="shared" si="69"/>
        <v>0</v>
      </c>
      <c r="E76" s="290">
        <f t="shared" si="75"/>
        <v>0</v>
      </c>
      <c r="F76" s="291">
        <f t="shared" si="76"/>
        <v>0</v>
      </c>
      <c r="G76" s="290">
        <f t="shared" si="70"/>
        <v>0</v>
      </c>
      <c r="H76" s="289">
        <f t="shared" si="104"/>
        <v>70</v>
      </c>
      <c r="I76" s="289">
        <f t="shared" si="105"/>
        <v>6</v>
      </c>
      <c r="J76" s="290">
        <f t="shared" si="77"/>
        <v>0</v>
      </c>
      <c r="K76" s="290">
        <f t="shared" si="71"/>
        <v>0</v>
      </c>
      <c r="L76" s="290">
        <f t="shared" si="78"/>
        <v>0</v>
      </c>
      <c r="M76" s="291">
        <f t="shared" si="79"/>
        <v>0</v>
      </c>
      <c r="N76" s="292">
        <f t="shared" si="72"/>
        <v>0</v>
      </c>
      <c r="O76" s="307">
        <f t="shared" si="106"/>
        <v>70</v>
      </c>
      <c r="P76" s="289">
        <f t="shared" si="107"/>
        <v>6</v>
      </c>
      <c r="Q76" s="290">
        <f t="shared" si="80"/>
        <v>0</v>
      </c>
      <c r="R76" s="290">
        <f t="shared" si="108"/>
        <v>0</v>
      </c>
      <c r="S76" s="290">
        <f t="shared" si="81"/>
        <v>0</v>
      </c>
      <c r="T76" s="291">
        <f t="shared" si="82"/>
        <v>0</v>
      </c>
      <c r="U76" s="290">
        <f t="shared" si="109"/>
        <v>0</v>
      </c>
      <c r="V76" s="304">
        <f t="shared" si="110"/>
        <v>70</v>
      </c>
      <c r="W76" s="289">
        <f t="shared" si="111"/>
        <v>6</v>
      </c>
      <c r="X76" s="290">
        <f t="shared" si="83"/>
        <v>0</v>
      </c>
      <c r="Y76" s="290">
        <f t="shared" si="112"/>
        <v>0</v>
      </c>
      <c r="Z76" s="290">
        <f t="shared" si="84"/>
        <v>0</v>
      </c>
      <c r="AA76" s="291">
        <f t="shared" si="85"/>
        <v>0</v>
      </c>
      <c r="AB76" s="292">
        <f t="shared" si="113"/>
        <v>0</v>
      </c>
      <c r="AC76" s="307">
        <f t="shared" si="114"/>
        <v>70</v>
      </c>
      <c r="AD76" s="289">
        <f t="shared" si="115"/>
        <v>6</v>
      </c>
      <c r="AE76" s="290">
        <f t="shared" si="86"/>
        <v>0</v>
      </c>
      <c r="AF76" s="290">
        <f t="shared" si="116"/>
        <v>0</v>
      </c>
      <c r="AG76" s="290">
        <f t="shared" si="87"/>
        <v>0</v>
      </c>
      <c r="AH76" s="291">
        <f t="shared" si="88"/>
        <v>0</v>
      </c>
      <c r="AI76" s="290">
        <f t="shared" si="117"/>
        <v>0</v>
      </c>
      <c r="AJ76" s="304">
        <f t="shared" si="118"/>
        <v>70</v>
      </c>
      <c r="AK76" s="289">
        <f t="shared" si="119"/>
        <v>6</v>
      </c>
      <c r="AL76" s="290">
        <f t="shared" si="89"/>
        <v>0</v>
      </c>
      <c r="AM76" s="290">
        <f t="shared" si="120"/>
        <v>0</v>
      </c>
      <c r="AN76" s="290">
        <f t="shared" si="90"/>
        <v>0</v>
      </c>
      <c r="AO76" s="291">
        <f t="shared" si="91"/>
        <v>0</v>
      </c>
      <c r="AP76" s="292">
        <f t="shared" si="121"/>
        <v>0</v>
      </c>
      <c r="AQ76" s="307">
        <f t="shared" si="122"/>
        <v>70</v>
      </c>
      <c r="AR76" s="289">
        <f t="shared" si="123"/>
        <v>6</v>
      </c>
      <c r="AS76" s="290">
        <f t="shared" si="92"/>
        <v>0</v>
      </c>
      <c r="AT76" s="290">
        <f t="shared" si="124"/>
        <v>0</v>
      </c>
      <c r="AU76" s="290">
        <f t="shared" si="93"/>
        <v>0</v>
      </c>
      <c r="AV76" s="291">
        <f t="shared" si="94"/>
        <v>0</v>
      </c>
      <c r="AW76" s="290">
        <f t="shared" si="125"/>
        <v>0</v>
      </c>
      <c r="AX76" s="304">
        <f t="shared" si="126"/>
        <v>70</v>
      </c>
      <c r="AY76" s="289">
        <f t="shared" si="127"/>
        <v>6</v>
      </c>
      <c r="AZ76" s="290">
        <f t="shared" si="95"/>
        <v>0</v>
      </c>
      <c r="BA76" s="290">
        <f t="shared" si="128"/>
        <v>0</v>
      </c>
      <c r="BB76" s="290">
        <f t="shared" si="96"/>
        <v>0</v>
      </c>
      <c r="BC76" s="291">
        <f t="shared" si="97"/>
        <v>0</v>
      </c>
      <c r="BD76" s="292">
        <f t="shared" si="129"/>
        <v>0</v>
      </c>
      <c r="BE76" s="307">
        <f t="shared" si="130"/>
        <v>70</v>
      </c>
      <c r="BF76" s="289">
        <f t="shared" si="131"/>
        <v>6</v>
      </c>
      <c r="BG76" s="290">
        <f t="shared" si="98"/>
        <v>0</v>
      </c>
      <c r="BH76" s="290">
        <f t="shared" si="132"/>
        <v>0</v>
      </c>
      <c r="BI76" s="290">
        <f t="shared" si="99"/>
        <v>0</v>
      </c>
      <c r="BJ76" s="291">
        <f t="shared" si="100"/>
        <v>0</v>
      </c>
      <c r="BK76" s="290">
        <f t="shared" si="133"/>
        <v>0</v>
      </c>
      <c r="BL76" s="304">
        <f t="shared" si="134"/>
        <v>70</v>
      </c>
      <c r="BM76" s="289">
        <f t="shared" si="135"/>
        <v>6</v>
      </c>
      <c r="BN76" s="290">
        <f t="shared" si="101"/>
        <v>0</v>
      </c>
      <c r="BO76" s="290">
        <f t="shared" si="136"/>
        <v>0</v>
      </c>
      <c r="BP76" s="290">
        <f t="shared" si="102"/>
        <v>0</v>
      </c>
      <c r="BQ76" s="291">
        <f t="shared" si="103"/>
        <v>0</v>
      </c>
      <c r="BR76" s="292">
        <f t="shared" si="137"/>
        <v>0</v>
      </c>
    </row>
    <row r="77" spans="1:70">
      <c r="A77" s="288">
        <v>71</v>
      </c>
      <c r="B77" s="289">
        <f t="shared" si="73"/>
        <v>6</v>
      </c>
      <c r="C77" s="290">
        <f t="shared" si="74"/>
        <v>0</v>
      </c>
      <c r="D77" s="290">
        <f t="shared" si="69"/>
        <v>0</v>
      </c>
      <c r="E77" s="290">
        <f t="shared" si="75"/>
        <v>0</v>
      </c>
      <c r="F77" s="291">
        <f t="shared" si="76"/>
        <v>0</v>
      </c>
      <c r="G77" s="290">
        <f t="shared" si="70"/>
        <v>0</v>
      </c>
      <c r="H77" s="289">
        <f t="shared" si="104"/>
        <v>71</v>
      </c>
      <c r="I77" s="289">
        <f t="shared" si="105"/>
        <v>6</v>
      </c>
      <c r="J77" s="290">
        <f t="shared" si="77"/>
        <v>0</v>
      </c>
      <c r="K77" s="290">
        <f t="shared" si="71"/>
        <v>0</v>
      </c>
      <c r="L77" s="290">
        <f t="shared" si="78"/>
        <v>0</v>
      </c>
      <c r="M77" s="291">
        <f t="shared" si="79"/>
        <v>0</v>
      </c>
      <c r="N77" s="292">
        <f t="shared" si="72"/>
        <v>0</v>
      </c>
      <c r="O77" s="307">
        <f t="shared" si="106"/>
        <v>71</v>
      </c>
      <c r="P77" s="289">
        <f t="shared" si="107"/>
        <v>6</v>
      </c>
      <c r="Q77" s="290">
        <f t="shared" si="80"/>
        <v>0</v>
      </c>
      <c r="R77" s="290">
        <f t="shared" si="108"/>
        <v>0</v>
      </c>
      <c r="S77" s="290">
        <f t="shared" si="81"/>
        <v>0</v>
      </c>
      <c r="T77" s="291">
        <f t="shared" si="82"/>
        <v>0</v>
      </c>
      <c r="U77" s="290">
        <f t="shared" si="109"/>
        <v>0</v>
      </c>
      <c r="V77" s="304">
        <f t="shared" si="110"/>
        <v>71</v>
      </c>
      <c r="W77" s="289">
        <f t="shared" si="111"/>
        <v>6</v>
      </c>
      <c r="X77" s="290">
        <f t="shared" si="83"/>
        <v>0</v>
      </c>
      <c r="Y77" s="290">
        <f t="shared" si="112"/>
        <v>0</v>
      </c>
      <c r="Z77" s="290">
        <f t="shared" si="84"/>
        <v>0</v>
      </c>
      <c r="AA77" s="291">
        <f t="shared" si="85"/>
        <v>0</v>
      </c>
      <c r="AB77" s="292">
        <f t="shared" si="113"/>
        <v>0</v>
      </c>
      <c r="AC77" s="307">
        <f t="shared" si="114"/>
        <v>71</v>
      </c>
      <c r="AD77" s="289">
        <f t="shared" si="115"/>
        <v>6</v>
      </c>
      <c r="AE77" s="290">
        <f t="shared" si="86"/>
        <v>0</v>
      </c>
      <c r="AF77" s="290">
        <f t="shared" si="116"/>
        <v>0</v>
      </c>
      <c r="AG77" s="290">
        <f t="shared" si="87"/>
        <v>0</v>
      </c>
      <c r="AH77" s="291">
        <f t="shared" si="88"/>
        <v>0</v>
      </c>
      <c r="AI77" s="290">
        <f t="shared" si="117"/>
        <v>0</v>
      </c>
      <c r="AJ77" s="304">
        <f t="shared" si="118"/>
        <v>71</v>
      </c>
      <c r="AK77" s="289">
        <f t="shared" si="119"/>
        <v>6</v>
      </c>
      <c r="AL77" s="290">
        <f t="shared" si="89"/>
        <v>0</v>
      </c>
      <c r="AM77" s="290">
        <f t="shared" si="120"/>
        <v>0</v>
      </c>
      <c r="AN77" s="290">
        <f t="shared" si="90"/>
        <v>0</v>
      </c>
      <c r="AO77" s="291">
        <f t="shared" si="91"/>
        <v>0</v>
      </c>
      <c r="AP77" s="292">
        <f t="shared" si="121"/>
        <v>0</v>
      </c>
      <c r="AQ77" s="307">
        <f t="shared" si="122"/>
        <v>71</v>
      </c>
      <c r="AR77" s="289">
        <f t="shared" si="123"/>
        <v>6</v>
      </c>
      <c r="AS77" s="290">
        <f t="shared" si="92"/>
        <v>0</v>
      </c>
      <c r="AT77" s="290">
        <f t="shared" si="124"/>
        <v>0</v>
      </c>
      <c r="AU77" s="290">
        <f t="shared" si="93"/>
        <v>0</v>
      </c>
      <c r="AV77" s="291">
        <f t="shared" si="94"/>
        <v>0</v>
      </c>
      <c r="AW77" s="290">
        <f t="shared" si="125"/>
        <v>0</v>
      </c>
      <c r="AX77" s="304">
        <f t="shared" si="126"/>
        <v>71</v>
      </c>
      <c r="AY77" s="289">
        <f t="shared" si="127"/>
        <v>6</v>
      </c>
      <c r="AZ77" s="290">
        <f t="shared" si="95"/>
        <v>0</v>
      </c>
      <c r="BA77" s="290">
        <f t="shared" si="128"/>
        <v>0</v>
      </c>
      <c r="BB77" s="290">
        <f t="shared" si="96"/>
        <v>0</v>
      </c>
      <c r="BC77" s="291">
        <f t="shared" si="97"/>
        <v>0</v>
      </c>
      <c r="BD77" s="292">
        <f t="shared" si="129"/>
        <v>0</v>
      </c>
      <c r="BE77" s="307">
        <f t="shared" si="130"/>
        <v>71</v>
      </c>
      <c r="BF77" s="289">
        <f t="shared" si="131"/>
        <v>6</v>
      </c>
      <c r="BG77" s="290">
        <f t="shared" si="98"/>
        <v>0</v>
      </c>
      <c r="BH77" s="290">
        <f t="shared" si="132"/>
        <v>0</v>
      </c>
      <c r="BI77" s="290">
        <f t="shared" si="99"/>
        <v>0</v>
      </c>
      <c r="BJ77" s="291">
        <f t="shared" si="100"/>
        <v>0</v>
      </c>
      <c r="BK77" s="290">
        <f t="shared" si="133"/>
        <v>0</v>
      </c>
      <c r="BL77" s="304">
        <f t="shared" si="134"/>
        <v>71</v>
      </c>
      <c r="BM77" s="289">
        <f t="shared" si="135"/>
        <v>6</v>
      </c>
      <c r="BN77" s="290">
        <f t="shared" si="101"/>
        <v>0</v>
      </c>
      <c r="BO77" s="290">
        <f t="shared" si="136"/>
        <v>0</v>
      </c>
      <c r="BP77" s="290">
        <f t="shared" si="102"/>
        <v>0</v>
      </c>
      <c r="BQ77" s="291">
        <f t="shared" si="103"/>
        <v>0</v>
      </c>
      <c r="BR77" s="292">
        <f t="shared" si="137"/>
        <v>0</v>
      </c>
    </row>
    <row r="78" spans="1:70">
      <c r="A78" s="288">
        <v>72</v>
      </c>
      <c r="B78" s="289">
        <f t="shared" si="73"/>
        <v>6</v>
      </c>
      <c r="C78" s="290">
        <f t="shared" si="74"/>
        <v>0</v>
      </c>
      <c r="D78" s="290">
        <f t="shared" si="69"/>
        <v>0</v>
      </c>
      <c r="E78" s="290">
        <f t="shared" si="75"/>
        <v>0</v>
      </c>
      <c r="F78" s="291">
        <f t="shared" si="76"/>
        <v>0</v>
      </c>
      <c r="G78" s="290">
        <f t="shared" si="70"/>
        <v>0</v>
      </c>
      <c r="H78" s="289">
        <f t="shared" si="104"/>
        <v>72</v>
      </c>
      <c r="I78" s="289">
        <f t="shared" si="105"/>
        <v>6</v>
      </c>
      <c r="J78" s="290">
        <f t="shared" si="77"/>
        <v>0</v>
      </c>
      <c r="K78" s="290">
        <f t="shared" si="71"/>
        <v>0</v>
      </c>
      <c r="L78" s="290">
        <f t="shared" si="78"/>
        <v>0</v>
      </c>
      <c r="M78" s="291">
        <f t="shared" si="79"/>
        <v>0</v>
      </c>
      <c r="N78" s="292">
        <f t="shared" si="72"/>
        <v>0</v>
      </c>
      <c r="O78" s="307">
        <f t="shared" si="106"/>
        <v>72</v>
      </c>
      <c r="P78" s="289">
        <f t="shared" si="107"/>
        <v>6</v>
      </c>
      <c r="Q78" s="290">
        <f t="shared" si="80"/>
        <v>0</v>
      </c>
      <c r="R78" s="290">
        <f t="shared" si="108"/>
        <v>0</v>
      </c>
      <c r="S78" s="290">
        <f t="shared" si="81"/>
        <v>0</v>
      </c>
      <c r="T78" s="291">
        <f t="shared" si="82"/>
        <v>0</v>
      </c>
      <c r="U78" s="290">
        <f t="shared" si="109"/>
        <v>0</v>
      </c>
      <c r="V78" s="304">
        <f t="shared" si="110"/>
        <v>72</v>
      </c>
      <c r="W78" s="289">
        <f t="shared" si="111"/>
        <v>6</v>
      </c>
      <c r="X78" s="290">
        <f t="shared" si="83"/>
        <v>0</v>
      </c>
      <c r="Y78" s="290">
        <f t="shared" si="112"/>
        <v>0</v>
      </c>
      <c r="Z78" s="290">
        <f t="shared" si="84"/>
        <v>0</v>
      </c>
      <c r="AA78" s="291">
        <f t="shared" si="85"/>
        <v>0</v>
      </c>
      <c r="AB78" s="292">
        <f t="shared" si="113"/>
        <v>0</v>
      </c>
      <c r="AC78" s="307">
        <f t="shared" si="114"/>
        <v>72</v>
      </c>
      <c r="AD78" s="289">
        <f t="shared" si="115"/>
        <v>6</v>
      </c>
      <c r="AE78" s="290">
        <f t="shared" si="86"/>
        <v>0</v>
      </c>
      <c r="AF78" s="290">
        <f t="shared" si="116"/>
        <v>0</v>
      </c>
      <c r="AG78" s="290">
        <f t="shared" si="87"/>
        <v>0</v>
      </c>
      <c r="AH78" s="291">
        <f t="shared" si="88"/>
        <v>0</v>
      </c>
      <c r="AI78" s="290">
        <f t="shared" si="117"/>
        <v>0</v>
      </c>
      <c r="AJ78" s="304">
        <f t="shared" si="118"/>
        <v>72</v>
      </c>
      <c r="AK78" s="289">
        <f t="shared" si="119"/>
        <v>6</v>
      </c>
      <c r="AL78" s="290">
        <f t="shared" si="89"/>
        <v>0</v>
      </c>
      <c r="AM78" s="290">
        <f t="shared" si="120"/>
        <v>0</v>
      </c>
      <c r="AN78" s="290">
        <f t="shared" si="90"/>
        <v>0</v>
      </c>
      <c r="AO78" s="291">
        <f t="shared" si="91"/>
        <v>0</v>
      </c>
      <c r="AP78" s="292">
        <f t="shared" si="121"/>
        <v>0</v>
      </c>
      <c r="AQ78" s="307">
        <f t="shared" si="122"/>
        <v>72</v>
      </c>
      <c r="AR78" s="289">
        <f t="shared" si="123"/>
        <v>6</v>
      </c>
      <c r="AS78" s="290">
        <f t="shared" si="92"/>
        <v>0</v>
      </c>
      <c r="AT78" s="290">
        <f t="shared" si="124"/>
        <v>0</v>
      </c>
      <c r="AU78" s="290">
        <f t="shared" si="93"/>
        <v>0</v>
      </c>
      <c r="AV78" s="291">
        <f t="shared" si="94"/>
        <v>0</v>
      </c>
      <c r="AW78" s="290">
        <f t="shared" si="125"/>
        <v>0</v>
      </c>
      <c r="AX78" s="304">
        <f t="shared" si="126"/>
        <v>72</v>
      </c>
      <c r="AY78" s="289">
        <f t="shared" si="127"/>
        <v>6</v>
      </c>
      <c r="AZ78" s="290">
        <f t="shared" si="95"/>
        <v>0</v>
      </c>
      <c r="BA78" s="290">
        <f t="shared" si="128"/>
        <v>0</v>
      </c>
      <c r="BB78" s="290">
        <f t="shared" si="96"/>
        <v>0</v>
      </c>
      <c r="BC78" s="291">
        <f t="shared" si="97"/>
        <v>0</v>
      </c>
      <c r="BD78" s="292">
        <f t="shared" si="129"/>
        <v>0</v>
      </c>
      <c r="BE78" s="307">
        <f t="shared" si="130"/>
        <v>72</v>
      </c>
      <c r="BF78" s="289">
        <f t="shared" si="131"/>
        <v>6</v>
      </c>
      <c r="BG78" s="290">
        <f t="shared" si="98"/>
        <v>0</v>
      </c>
      <c r="BH78" s="290">
        <f t="shared" si="132"/>
        <v>0</v>
      </c>
      <c r="BI78" s="290">
        <f t="shared" si="99"/>
        <v>0</v>
      </c>
      <c r="BJ78" s="291">
        <f t="shared" si="100"/>
        <v>0</v>
      </c>
      <c r="BK78" s="290">
        <f t="shared" si="133"/>
        <v>0</v>
      </c>
      <c r="BL78" s="304">
        <f t="shared" si="134"/>
        <v>72</v>
      </c>
      <c r="BM78" s="289">
        <f t="shared" si="135"/>
        <v>6</v>
      </c>
      <c r="BN78" s="290">
        <f t="shared" si="101"/>
        <v>0</v>
      </c>
      <c r="BO78" s="290">
        <f t="shared" si="136"/>
        <v>0</v>
      </c>
      <c r="BP78" s="290">
        <f t="shared" si="102"/>
        <v>0</v>
      </c>
      <c r="BQ78" s="291">
        <f t="shared" si="103"/>
        <v>0</v>
      </c>
      <c r="BR78" s="292">
        <f t="shared" si="137"/>
        <v>0</v>
      </c>
    </row>
    <row r="79" spans="1:70">
      <c r="A79" s="288">
        <v>73</v>
      </c>
      <c r="B79" s="289">
        <f t="shared" si="73"/>
        <v>7</v>
      </c>
      <c r="C79" s="290">
        <f t="shared" si="74"/>
        <v>0</v>
      </c>
      <c r="D79" s="290">
        <f t="shared" si="69"/>
        <v>0</v>
      </c>
      <c r="E79" s="290">
        <f t="shared" si="75"/>
        <v>0</v>
      </c>
      <c r="F79" s="291">
        <f t="shared" si="76"/>
        <v>0</v>
      </c>
      <c r="G79" s="290">
        <f t="shared" si="70"/>
        <v>0</v>
      </c>
      <c r="H79" s="289">
        <f t="shared" si="104"/>
        <v>73</v>
      </c>
      <c r="I79" s="289">
        <f t="shared" si="105"/>
        <v>7</v>
      </c>
      <c r="J79" s="290">
        <f t="shared" si="77"/>
        <v>0</v>
      </c>
      <c r="K79" s="290">
        <f t="shared" si="71"/>
        <v>0</v>
      </c>
      <c r="L79" s="290">
        <f t="shared" si="78"/>
        <v>0</v>
      </c>
      <c r="M79" s="291">
        <f t="shared" si="79"/>
        <v>0</v>
      </c>
      <c r="N79" s="292">
        <f t="shared" si="72"/>
        <v>0</v>
      </c>
      <c r="O79" s="307">
        <f t="shared" si="106"/>
        <v>73</v>
      </c>
      <c r="P79" s="289">
        <f t="shared" si="107"/>
        <v>7</v>
      </c>
      <c r="Q79" s="290">
        <f t="shared" si="80"/>
        <v>0</v>
      </c>
      <c r="R79" s="290">
        <f t="shared" si="108"/>
        <v>0</v>
      </c>
      <c r="S79" s="290">
        <f t="shared" si="81"/>
        <v>0</v>
      </c>
      <c r="T79" s="291">
        <f t="shared" si="82"/>
        <v>0</v>
      </c>
      <c r="U79" s="290">
        <f t="shared" si="109"/>
        <v>0</v>
      </c>
      <c r="V79" s="304">
        <f t="shared" si="110"/>
        <v>73</v>
      </c>
      <c r="W79" s="289">
        <f t="shared" si="111"/>
        <v>7</v>
      </c>
      <c r="X79" s="290">
        <f t="shared" si="83"/>
        <v>0</v>
      </c>
      <c r="Y79" s="290">
        <f t="shared" si="112"/>
        <v>0</v>
      </c>
      <c r="Z79" s="290">
        <f t="shared" si="84"/>
        <v>0</v>
      </c>
      <c r="AA79" s="291">
        <f t="shared" si="85"/>
        <v>0</v>
      </c>
      <c r="AB79" s="292">
        <f t="shared" si="113"/>
        <v>0</v>
      </c>
      <c r="AC79" s="307">
        <f t="shared" si="114"/>
        <v>73</v>
      </c>
      <c r="AD79" s="289">
        <f t="shared" si="115"/>
        <v>7</v>
      </c>
      <c r="AE79" s="290">
        <f t="shared" si="86"/>
        <v>0</v>
      </c>
      <c r="AF79" s="290">
        <f t="shared" si="116"/>
        <v>0</v>
      </c>
      <c r="AG79" s="290">
        <f t="shared" si="87"/>
        <v>0</v>
      </c>
      <c r="AH79" s="291">
        <f t="shared" si="88"/>
        <v>0</v>
      </c>
      <c r="AI79" s="290">
        <f t="shared" si="117"/>
        <v>0</v>
      </c>
      <c r="AJ79" s="304">
        <f t="shared" si="118"/>
        <v>73</v>
      </c>
      <c r="AK79" s="289">
        <f t="shared" si="119"/>
        <v>7</v>
      </c>
      <c r="AL79" s="290">
        <f t="shared" si="89"/>
        <v>0</v>
      </c>
      <c r="AM79" s="290">
        <f t="shared" si="120"/>
        <v>0</v>
      </c>
      <c r="AN79" s="290">
        <f t="shared" si="90"/>
        <v>0</v>
      </c>
      <c r="AO79" s="291">
        <f t="shared" si="91"/>
        <v>0</v>
      </c>
      <c r="AP79" s="292">
        <f t="shared" si="121"/>
        <v>0</v>
      </c>
      <c r="AQ79" s="307">
        <f t="shared" si="122"/>
        <v>73</v>
      </c>
      <c r="AR79" s="289">
        <f t="shared" si="123"/>
        <v>7</v>
      </c>
      <c r="AS79" s="290">
        <f t="shared" si="92"/>
        <v>0</v>
      </c>
      <c r="AT79" s="290">
        <f t="shared" si="124"/>
        <v>0</v>
      </c>
      <c r="AU79" s="290">
        <f t="shared" si="93"/>
        <v>0</v>
      </c>
      <c r="AV79" s="291">
        <f t="shared" si="94"/>
        <v>0</v>
      </c>
      <c r="AW79" s="290">
        <f t="shared" si="125"/>
        <v>0</v>
      </c>
      <c r="AX79" s="304">
        <f t="shared" si="126"/>
        <v>73</v>
      </c>
      <c r="AY79" s="289">
        <f t="shared" si="127"/>
        <v>7</v>
      </c>
      <c r="AZ79" s="290">
        <f t="shared" si="95"/>
        <v>0</v>
      </c>
      <c r="BA79" s="290">
        <f t="shared" si="128"/>
        <v>0</v>
      </c>
      <c r="BB79" s="290">
        <f t="shared" si="96"/>
        <v>0</v>
      </c>
      <c r="BC79" s="291">
        <f t="shared" si="97"/>
        <v>0</v>
      </c>
      <c r="BD79" s="292">
        <f t="shared" si="129"/>
        <v>0</v>
      </c>
      <c r="BE79" s="307">
        <f t="shared" si="130"/>
        <v>73</v>
      </c>
      <c r="BF79" s="289">
        <f t="shared" si="131"/>
        <v>7</v>
      </c>
      <c r="BG79" s="290">
        <f t="shared" si="98"/>
        <v>0</v>
      </c>
      <c r="BH79" s="290">
        <f t="shared" si="132"/>
        <v>0</v>
      </c>
      <c r="BI79" s="290">
        <f t="shared" si="99"/>
        <v>0</v>
      </c>
      <c r="BJ79" s="291">
        <f t="shared" si="100"/>
        <v>0</v>
      </c>
      <c r="BK79" s="290">
        <f t="shared" si="133"/>
        <v>0</v>
      </c>
      <c r="BL79" s="304">
        <f t="shared" si="134"/>
        <v>73</v>
      </c>
      <c r="BM79" s="289">
        <f t="shared" si="135"/>
        <v>7</v>
      </c>
      <c r="BN79" s="290">
        <f t="shared" si="101"/>
        <v>0</v>
      </c>
      <c r="BO79" s="290">
        <f t="shared" si="136"/>
        <v>0</v>
      </c>
      <c r="BP79" s="290">
        <f t="shared" si="102"/>
        <v>0</v>
      </c>
      <c r="BQ79" s="291">
        <f t="shared" si="103"/>
        <v>0</v>
      </c>
      <c r="BR79" s="292">
        <f t="shared" si="137"/>
        <v>0</v>
      </c>
    </row>
    <row r="80" spans="1:70">
      <c r="A80" s="288">
        <v>74</v>
      </c>
      <c r="B80" s="289">
        <f t="shared" si="73"/>
        <v>7</v>
      </c>
      <c r="C80" s="290">
        <f t="shared" si="74"/>
        <v>0</v>
      </c>
      <c r="D80" s="290">
        <f t="shared" si="69"/>
        <v>0</v>
      </c>
      <c r="E80" s="290">
        <f t="shared" si="75"/>
        <v>0</v>
      </c>
      <c r="F80" s="291">
        <f t="shared" si="76"/>
        <v>0</v>
      </c>
      <c r="G80" s="290">
        <f t="shared" si="70"/>
        <v>0</v>
      </c>
      <c r="H80" s="289">
        <f t="shared" si="104"/>
        <v>74</v>
      </c>
      <c r="I80" s="289">
        <f t="shared" si="105"/>
        <v>7</v>
      </c>
      <c r="J80" s="290">
        <f t="shared" si="77"/>
        <v>0</v>
      </c>
      <c r="K80" s="290">
        <f t="shared" si="71"/>
        <v>0</v>
      </c>
      <c r="L80" s="290">
        <f t="shared" si="78"/>
        <v>0</v>
      </c>
      <c r="M80" s="291">
        <f t="shared" si="79"/>
        <v>0</v>
      </c>
      <c r="N80" s="292">
        <f t="shared" si="72"/>
        <v>0</v>
      </c>
      <c r="O80" s="307">
        <f t="shared" si="106"/>
        <v>74</v>
      </c>
      <c r="P80" s="289">
        <f t="shared" si="107"/>
        <v>7</v>
      </c>
      <c r="Q80" s="290">
        <f t="shared" si="80"/>
        <v>0</v>
      </c>
      <c r="R80" s="290">
        <f t="shared" si="108"/>
        <v>0</v>
      </c>
      <c r="S80" s="290">
        <f t="shared" si="81"/>
        <v>0</v>
      </c>
      <c r="T80" s="291">
        <f t="shared" si="82"/>
        <v>0</v>
      </c>
      <c r="U80" s="290">
        <f t="shared" si="109"/>
        <v>0</v>
      </c>
      <c r="V80" s="304">
        <f t="shared" si="110"/>
        <v>74</v>
      </c>
      <c r="W80" s="289">
        <f t="shared" si="111"/>
        <v>7</v>
      </c>
      <c r="X80" s="290">
        <f t="shared" si="83"/>
        <v>0</v>
      </c>
      <c r="Y80" s="290">
        <f t="shared" si="112"/>
        <v>0</v>
      </c>
      <c r="Z80" s="290">
        <f t="shared" si="84"/>
        <v>0</v>
      </c>
      <c r="AA80" s="291">
        <f t="shared" si="85"/>
        <v>0</v>
      </c>
      <c r="AB80" s="292">
        <f t="shared" si="113"/>
        <v>0</v>
      </c>
      <c r="AC80" s="307">
        <f t="shared" si="114"/>
        <v>74</v>
      </c>
      <c r="AD80" s="289">
        <f t="shared" si="115"/>
        <v>7</v>
      </c>
      <c r="AE80" s="290">
        <f t="shared" si="86"/>
        <v>0</v>
      </c>
      <c r="AF80" s="290">
        <f t="shared" si="116"/>
        <v>0</v>
      </c>
      <c r="AG80" s="290">
        <f t="shared" si="87"/>
        <v>0</v>
      </c>
      <c r="AH80" s="291">
        <f t="shared" si="88"/>
        <v>0</v>
      </c>
      <c r="AI80" s="290">
        <f t="shared" si="117"/>
        <v>0</v>
      </c>
      <c r="AJ80" s="304">
        <f t="shared" si="118"/>
        <v>74</v>
      </c>
      <c r="AK80" s="289">
        <f t="shared" si="119"/>
        <v>7</v>
      </c>
      <c r="AL80" s="290">
        <f t="shared" si="89"/>
        <v>0</v>
      </c>
      <c r="AM80" s="290">
        <f t="shared" si="120"/>
        <v>0</v>
      </c>
      <c r="AN80" s="290">
        <f t="shared" si="90"/>
        <v>0</v>
      </c>
      <c r="AO80" s="291">
        <f t="shared" si="91"/>
        <v>0</v>
      </c>
      <c r="AP80" s="292">
        <f t="shared" si="121"/>
        <v>0</v>
      </c>
      <c r="AQ80" s="307">
        <f t="shared" si="122"/>
        <v>74</v>
      </c>
      <c r="AR80" s="289">
        <f t="shared" si="123"/>
        <v>7</v>
      </c>
      <c r="AS80" s="290">
        <f t="shared" si="92"/>
        <v>0</v>
      </c>
      <c r="AT80" s="290">
        <f t="shared" si="124"/>
        <v>0</v>
      </c>
      <c r="AU80" s="290">
        <f t="shared" si="93"/>
        <v>0</v>
      </c>
      <c r="AV80" s="291">
        <f t="shared" si="94"/>
        <v>0</v>
      </c>
      <c r="AW80" s="290">
        <f t="shared" si="125"/>
        <v>0</v>
      </c>
      <c r="AX80" s="304">
        <f t="shared" si="126"/>
        <v>74</v>
      </c>
      <c r="AY80" s="289">
        <f t="shared" si="127"/>
        <v>7</v>
      </c>
      <c r="AZ80" s="290">
        <f t="shared" si="95"/>
        <v>0</v>
      </c>
      <c r="BA80" s="290">
        <f t="shared" si="128"/>
        <v>0</v>
      </c>
      <c r="BB80" s="290">
        <f t="shared" si="96"/>
        <v>0</v>
      </c>
      <c r="BC80" s="291">
        <f t="shared" si="97"/>
        <v>0</v>
      </c>
      <c r="BD80" s="292">
        <f t="shared" si="129"/>
        <v>0</v>
      </c>
      <c r="BE80" s="307">
        <f t="shared" si="130"/>
        <v>74</v>
      </c>
      <c r="BF80" s="289">
        <f t="shared" si="131"/>
        <v>7</v>
      </c>
      <c r="BG80" s="290">
        <f t="shared" si="98"/>
        <v>0</v>
      </c>
      <c r="BH80" s="290">
        <f t="shared" si="132"/>
        <v>0</v>
      </c>
      <c r="BI80" s="290">
        <f t="shared" si="99"/>
        <v>0</v>
      </c>
      <c r="BJ80" s="291">
        <f t="shared" si="100"/>
        <v>0</v>
      </c>
      <c r="BK80" s="290">
        <f t="shared" si="133"/>
        <v>0</v>
      </c>
      <c r="BL80" s="304">
        <f t="shared" si="134"/>
        <v>74</v>
      </c>
      <c r="BM80" s="289">
        <f t="shared" si="135"/>
        <v>7</v>
      </c>
      <c r="BN80" s="290">
        <f t="shared" si="101"/>
        <v>0</v>
      </c>
      <c r="BO80" s="290">
        <f t="shared" si="136"/>
        <v>0</v>
      </c>
      <c r="BP80" s="290">
        <f t="shared" si="102"/>
        <v>0</v>
      </c>
      <c r="BQ80" s="291">
        <f t="shared" si="103"/>
        <v>0</v>
      </c>
      <c r="BR80" s="292">
        <f t="shared" si="137"/>
        <v>0</v>
      </c>
    </row>
    <row r="81" spans="1:70">
      <c r="A81" s="288">
        <v>75</v>
      </c>
      <c r="B81" s="289">
        <f t="shared" si="73"/>
        <v>7</v>
      </c>
      <c r="C81" s="290">
        <f t="shared" si="74"/>
        <v>0</v>
      </c>
      <c r="D81" s="290">
        <f t="shared" si="69"/>
        <v>0</v>
      </c>
      <c r="E81" s="290">
        <f t="shared" si="75"/>
        <v>0</v>
      </c>
      <c r="F81" s="291">
        <f t="shared" si="76"/>
        <v>0</v>
      </c>
      <c r="G81" s="290">
        <f t="shared" si="70"/>
        <v>0</v>
      </c>
      <c r="H81" s="289">
        <f t="shared" si="104"/>
        <v>75</v>
      </c>
      <c r="I81" s="289">
        <f t="shared" si="105"/>
        <v>7</v>
      </c>
      <c r="J81" s="290">
        <f t="shared" si="77"/>
        <v>0</v>
      </c>
      <c r="K81" s="290">
        <f t="shared" si="71"/>
        <v>0</v>
      </c>
      <c r="L81" s="290">
        <f t="shared" si="78"/>
        <v>0</v>
      </c>
      <c r="M81" s="291">
        <f t="shared" si="79"/>
        <v>0</v>
      </c>
      <c r="N81" s="292">
        <f t="shared" si="72"/>
        <v>0</v>
      </c>
      <c r="O81" s="307">
        <f t="shared" si="106"/>
        <v>75</v>
      </c>
      <c r="P81" s="289">
        <f t="shared" si="107"/>
        <v>7</v>
      </c>
      <c r="Q81" s="290">
        <f t="shared" si="80"/>
        <v>0</v>
      </c>
      <c r="R81" s="290">
        <f t="shared" si="108"/>
        <v>0</v>
      </c>
      <c r="S81" s="290">
        <f t="shared" si="81"/>
        <v>0</v>
      </c>
      <c r="T81" s="291">
        <f t="shared" si="82"/>
        <v>0</v>
      </c>
      <c r="U81" s="290">
        <f t="shared" si="109"/>
        <v>0</v>
      </c>
      <c r="V81" s="304">
        <f t="shared" si="110"/>
        <v>75</v>
      </c>
      <c r="W81" s="289">
        <f t="shared" si="111"/>
        <v>7</v>
      </c>
      <c r="X81" s="290">
        <f t="shared" si="83"/>
        <v>0</v>
      </c>
      <c r="Y81" s="290">
        <f t="shared" si="112"/>
        <v>0</v>
      </c>
      <c r="Z81" s="290">
        <f t="shared" si="84"/>
        <v>0</v>
      </c>
      <c r="AA81" s="291">
        <f t="shared" si="85"/>
        <v>0</v>
      </c>
      <c r="AB81" s="292">
        <f t="shared" si="113"/>
        <v>0</v>
      </c>
      <c r="AC81" s="307">
        <f t="shared" si="114"/>
        <v>75</v>
      </c>
      <c r="AD81" s="289">
        <f t="shared" si="115"/>
        <v>7</v>
      </c>
      <c r="AE81" s="290">
        <f t="shared" si="86"/>
        <v>0</v>
      </c>
      <c r="AF81" s="290">
        <f t="shared" si="116"/>
        <v>0</v>
      </c>
      <c r="AG81" s="290">
        <f t="shared" si="87"/>
        <v>0</v>
      </c>
      <c r="AH81" s="291">
        <f t="shared" si="88"/>
        <v>0</v>
      </c>
      <c r="AI81" s="290">
        <f t="shared" si="117"/>
        <v>0</v>
      </c>
      <c r="AJ81" s="304">
        <f t="shared" si="118"/>
        <v>75</v>
      </c>
      <c r="AK81" s="289">
        <f t="shared" si="119"/>
        <v>7</v>
      </c>
      <c r="AL81" s="290">
        <f t="shared" si="89"/>
        <v>0</v>
      </c>
      <c r="AM81" s="290">
        <f t="shared" si="120"/>
        <v>0</v>
      </c>
      <c r="AN81" s="290">
        <f t="shared" si="90"/>
        <v>0</v>
      </c>
      <c r="AO81" s="291">
        <f t="shared" si="91"/>
        <v>0</v>
      </c>
      <c r="AP81" s="292">
        <f t="shared" si="121"/>
        <v>0</v>
      </c>
      <c r="AQ81" s="307">
        <f t="shared" si="122"/>
        <v>75</v>
      </c>
      <c r="AR81" s="289">
        <f t="shared" si="123"/>
        <v>7</v>
      </c>
      <c r="AS81" s="290">
        <f t="shared" si="92"/>
        <v>0</v>
      </c>
      <c r="AT81" s="290">
        <f t="shared" si="124"/>
        <v>0</v>
      </c>
      <c r="AU81" s="290">
        <f t="shared" si="93"/>
        <v>0</v>
      </c>
      <c r="AV81" s="291">
        <f t="shared" si="94"/>
        <v>0</v>
      </c>
      <c r="AW81" s="290">
        <f t="shared" si="125"/>
        <v>0</v>
      </c>
      <c r="AX81" s="304">
        <f t="shared" si="126"/>
        <v>75</v>
      </c>
      <c r="AY81" s="289">
        <f t="shared" si="127"/>
        <v>7</v>
      </c>
      <c r="AZ81" s="290">
        <f t="shared" si="95"/>
        <v>0</v>
      </c>
      <c r="BA81" s="290">
        <f t="shared" si="128"/>
        <v>0</v>
      </c>
      <c r="BB81" s="290">
        <f t="shared" si="96"/>
        <v>0</v>
      </c>
      <c r="BC81" s="291">
        <f t="shared" si="97"/>
        <v>0</v>
      </c>
      <c r="BD81" s="292">
        <f t="shared" si="129"/>
        <v>0</v>
      </c>
      <c r="BE81" s="307">
        <f t="shared" si="130"/>
        <v>75</v>
      </c>
      <c r="BF81" s="289">
        <f t="shared" si="131"/>
        <v>7</v>
      </c>
      <c r="BG81" s="290">
        <f t="shared" si="98"/>
        <v>0</v>
      </c>
      <c r="BH81" s="290">
        <f t="shared" si="132"/>
        <v>0</v>
      </c>
      <c r="BI81" s="290">
        <f t="shared" si="99"/>
        <v>0</v>
      </c>
      <c r="BJ81" s="291">
        <f t="shared" si="100"/>
        <v>0</v>
      </c>
      <c r="BK81" s="290">
        <f t="shared" si="133"/>
        <v>0</v>
      </c>
      <c r="BL81" s="304">
        <f t="shared" si="134"/>
        <v>75</v>
      </c>
      <c r="BM81" s="289">
        <f t="shared" si="135"/>
        <v>7</v>
      </c>
      <c r="BN81" s="290">
        <f t="shared" si="101"/>
        <v>0</v>
      </c>
      <c r="BO81" s="290">
        <f t="shared" si="136"/>
        <v>0</v>
      </c>
      <c r="BP81" s="290">
        <f t="shared" si="102"/>
        <v>0</v>
      </c>
      <c r="BQ81" s="291">
        <f t="shared" si="103"/>
        <v>0</v>
      </c>
      <c r="BR81" s="292">
        <f t="shared" si="137"/>
        <v>0</v>
      </c>
    </row>
    <row r="82" spans="1:70">
      <c r="A82" s="288">
        <v>76</v>
      </c>
      <c r="B82" s="289">
        <f t="shared" si="73"/>
        <v>7</v>
      </c>
      <c r="C82" s="290">
        <f t="shared" si="74"/>
        <v>0</v>
      </c>
      <c r="D82" s="290">
        <f t="shared" ref="D82:D145" si="138">SUM(E82:F82)</f>
        <v>0</v>
      </c>
      <c r="E82" s="290">
        <f t="shared" si="75"/>
        <v>0</v>
      </c>
      <c r="F82" s="291">
        <f t="shared" si="76"/>
        <v>0</v>
      </c>
      <c r="G82" s="290">
        <f t="shared" si="70"/>
        <v>0</v>
      </c>
      <c r="H82" s="289">
        <f t="shared" si="104"/>
        <v>76</v>
      </c>
      <c r="I82" s="289">
        <f t="shared" si="105"/>
        <v>7</v>
      </c>
      <c r="J82" s="290">
        <f t="shared" si="77"/>
        <v>0</v>
      </c>
      <c r="K82" s="290">
        <f t="shared" si="71"/>
        <v>0</v>
      </c>
      <c r="L82" s="290">
        <f t="shared" si="78"/>
        <v>0</v>
      </c>
      <c r="M82" s="291">
        <f t="shared" si="79"/>
        <v>0</v>
      </c>
      <c r="N82" s="292">
        <f t="shared" si="72"/>
        <v>0</v>
      </c>
      <c r="O82" s="307">
        <f t="shared" si="106"/>
        <v>76</v>
      </c>
      <c r="P82" s="289">
        <f t="shared" si="107"/>
        <v>7</v>
      </c>
      <c r="Q82" s="290">
        <f t="shared" si="80"/>
        <v>0</v>
      </c>
      <c r="R82" s="290">
        <f t="shared" si="108"/>
        <v>0</v>
      </c>
      <c r="S82" s="290">
        <f t="shared" si="81"/>
        <v>0</v>
      </c>
      <c r="T82" s="291">
        <f t="shared" si="82"/>
        <v>0</v>
      </c>
      <c r="U82" s="290">
        <f t="shared" si="109"/>
        <v>0</v>
      </c>
      <c r="V82" s="304">
        <f t="shared" si="110"/>
        <v>76</v>
      </c>
      <c r="W82" s="289">
        <f t="shared" si="111"/>
        <v>7</v>
      </c>
      <c r="X82" s="290">
        <f t="shared" si="83"/>
        <v>0</v>
      </c>
      <c r="Y82" s="290">
        <f t="shared" si="112"/>
        <v>0</v>
      </c>
      <c r="Z82" s="290">
        <f t="shared" si="84"/>
        <v>0</v>
      </c>
      <c r="AA82" s="291">
        <f t="shared" si="85"/>
        <v>0</v>
      </c>
      <c r="AB82" s="292">
        <f t="shared" si="113"/>
        <v>0</v>
      </c>
      <c r="AC82" s="307">
        <f t="shared" si="114"/>
        <v>76</v>
      </c>
      <c r="AD82" s="289">
        <f t="shared" si="115"/>
        <v>7</v>
      </c>
      <c r="AE82" s="290">
        <f t="shared" si="86"/>
        <v>0</v>
      </c>
      <c r="AF82" s="290">
        <f t="shared" si="116"/>
        <v>0</v>
      </c>
      <c r="AG82" s="290">
        <f t="shared" si="87"/>
        <v>0</v>
      </c>
      <c r="AH82" s="291">
        <f t="shared" si="88"/>
        <v>0</v>
      </c>
      <c r="AI82" s="290">
        <f t="shared" si="117"/>
        <v>0</v>
      </c>
      <c r="AJ82" s="304">
        <f t="shared" si="118"/>
        <v>76</v>
      </c>
      <c r="AK82" s="289">
        <f t="shared" si="119"/>
        <v>7</v>
      </c>
      <c r="AL82" s="290">
        <f t="shared" si="89"/>
        <v>0</v>
      </c>
      <c r="AM82" s="290">
        <f t="shared" si="120"/>
        <v>0</v>
      </c>
      <c r="AN82" s="290">
        <f t="shared" si="90"/>
        <v>0</v>
      </c>
      <c r="AO82" s="291">
        <f t="shared" si="91"/>
        <v>0</v>
      </c>
      <c r="AP82" s="292">
        <f t="shared" si="121"/>
        <v>0</v>
      </c>
      <c r="AQ82" s="307">
        <f t="shared" si="122"/>
        <v>76</v>
      </c>
      <c r="AR82" s="289">
        <f t="shared" si="123"/>
        <v>7</v>
      </c>
      <c r="AS82" s="290">
        <f t="shared" si="92"/>
        <v>0</v>
      </c>
      <c r="AT82" s="290">
        <f t="shared" si="124"/>
        <v>0</v>
      </c>
      <c r="AU82" s="290">
        <f t="shared" si="93"/>
        <v>0</v>
      </c>
      <c r="AV82" s="291">
        <f t="shared" si="94"/>
        <v>0</v>
      </c>
      <c r="AW82" s="290">
        <f t="shared" si="125"/>
        <v>0</v>
      </c>
      <c r="AX82" s="304">
        <f t="shared" si="126"/>
        <v>76</v>
      </c>
      <c r="AY82" s="289">
        <f t="shared" si="127"/>
        <v>7</v>
      </c>
      <c r="AZ82" s="290">
        <f t="shared" si="95"/>
        <v>0</v>
      </c>
      <c r="BA82" s="290">
        <f t="shared" si="128"/>
        <v>0</v>
      </c>
      <c r="BB82" s="290">
        <f t="shared" si="96"/>
        <v>0</v>
      </c>
      <c r="BC82" s="291">
        <f t="shared" si="97"/>
        <v>0</v>
      </c>
      <c r="BD82" s="292">
        <f t="shared" si="129"/>
        <v>0</v>
      </c>
      <c r="BE82" s="307">
        <f t="shared" si="130"/>
        <v>76</v>
      </c>
      <c r="BF82" s="289">
        <f t="shared" si="131"/>
        <v>7</v>
      </c>
      <c r="BG82" s="290">
        <f t="shared" si="98"/>
        <v>0</v>
      </c>
      <c r="BH82" s="290">
        <f t="shared" si="132"/>
        <v>0</v>
      </c>
      <c r="BI82" s="290">
        <f t="shared" si="99"/>
        <v>0</v>
      </c>
      <c r="BJ82" s="291">
        <f t="shared" si="100"/>
        <v>0</v>
      </c>
      <c r="BK82" s="290">
        <f t="shared" si="133"/>
        <v>0</v>
      </c>
      <c r="BL82" s="304">
        <f t="shared" si="134"/>
        <v>76</v>
      </c>
      <c r="BM82" s="289">
        <f t="shared" si="135"/>
        <v>7</v>
      </c>
      <c r="BN82" s="290">
        <f t="shared" si="101"/>
        <v>0</v>
      </c>
      <c r="BO82" s="290">
        <f t="shared" si="136"/>
        <v>0</v>
      </c>
      <c r="BP82" s="290">
        <f t="shared" si="102"/>
        <v>0</v>
      </c>
      <c r="BQ82" s="291">
        <f t="shared" si="103"/>
        <v>0</v>
      </c>
      <c r="BR82" s="292">
        <f t="shared" si="137"/>
        <v>0</v>
      </c>
    </row>
    <row r="83" spans="1:70">
      <c r="A83" s="288">
        <v>77</v>
      </c>
      <c r="B83" s="289">
        <f t="shared" si="73"/>
        <v>7</v>
      </c>
      <c r="C83" s="290">
        <f t="shared" si="74"/>
        <v>0</v>
      </c>
      <c r="D83" s="290">
        <f t="shared" si="138"/>
        <v>0</v>
      </c>
      <c r="E83" s="290">
        <f t="shared" si="75"/>
        <v>0</v>
      </c>
      <c r="F83" s="291">
        <f t="shared" si="76"/>
        <v>0</v>
      </c>
      <c r="G83" s="290">
        <f t="shared" si="70"/>
        <v>0</v>
      </c>
      <c r="H83" s="289">
        <f t="shared" si="104"/>
        <v>77</v>
      </c>
      <c r="I83" s="289">
        <f t="shared" si="105"/>
        <v>7</v>
      </c>
      <c r="J83" s="290">
        <f t="shared" si="77"/>
        <v>0</v>
      </c>
      <c r="K83" s="290">
        <f t="shared" si="71"/>
        <v>0</v>
      </c>
      <c r="L83" s="290">
        <f t="shared" si="78"/>
        <v>0</v>
      </c>
      <c r="M83" s="291">
        <f t="shared" si="79"/>
        <v>0</v>
      </c>
      <c r="N83" s="292">
        <f t="shared" si="72"/>
        <v>0</v>
      </c>
      <c r="O83" s="307">
        <f t="shared" si="106"/>
        <v>77</v>
      </c>
      <c r="P83" s="289">
        <f t="shared" si="107"/>
        <v>7</v>
      </c>
      <c r="Q83" s="290">
        <f t="shared" si="80"/>
        <v>0</v>
      </c>
      <c r="R83" s="290">
        <f t="shared" si="108"/>
        <v>0</v>
      </c>
      <c r="S83" s="290">
        <f t="shared" si="81"/>
        <v>0</v>
      </c>
      <c r="T83" s="291">
        <f t="shared" si="82"/>
        <v>0</v>
      </c>
      <c r="U83" s="290">
        <f t="shared" si="109"/>
        <v>0</v>
      </c>
      <c r="V83" s="304">
        <f t="shared" si="110"/>
        <v>77</v>
      </c>
      <c r="W83" s="289">
        <f t="shared" si="111"/>
        <v>7</v>
      </c>
      <c r="X83" s="290">
        <f t="shared" si="83"/>
        <v>0</v>
      </c>
      <c r="Y83" s="290">
        <f t="shared" si="112"/>
        <v>0</v>
      </c>
      <c r="Z83" s="290">
        <f t="shared" si="84"/>
        <v>0</v>
      </c>
      <c r="AA83" s="291">
        <f t="shared" si="85"/>
        <v>0</v>
      </c>
      <c r="AB83" s="292">
        <f t="shared" si="113"/>
        <v>0</v>
      </c>
      <c r="AC83" s="307">
        <f t="shared" si="114"/>
        <v>77</v>
      </c>
      <c r="AD83" s="289">
        <f t="shared" si="115"/>
        <v>7</v>
      </c>
      <c r="AE83" s="290">
        <f t="shared" si="86"/>
        <v>0</v>
      </c>
      <c r="AF83" s="290">
        <f t="shared" si="116"/>
        <v>0</v>
      </c>
      <c r="AG83" s="290">
        <f t="shared" si="87"/>
        <v>0</v>
      </c>
      <c r="AH83" s="291">
        <f t="shared" si="88"/>
        <v>0</v>
      </c>
      <c r="AI83" s="290">
        <f t="shared" si="117"/>
        <v>0</v>
      </c>
      <c r="AJ83" s="304">
        <f t="shared" si="118"/>
        <v>77</v>
      </c>
      <c r="AK83" s="289">
        <f t="shared" si="119"/>
        <v>7</v>
      </c>
      <c r="AL83" s="290">
        <f t="shared" si="89"/>
        <v>0</v>
      </c>
      <c r="AM83" s="290">
        <f t="shared" si="120"/>
        <v>0</v>
      </c>
      <c r="AN83" s="290">
        <f t="shared" si="90"/>
        <v>0</v>
      </c>
      <c r="AO83" s="291">
        <f t="shared" si="91"/>
        <v>0</v>
      </c>
      <c r="AP83" s="292">
        <f t="shared" si="121"/>
        <v>0</v>
      </c>
      <c r="AQ83" s="307">
        <f t="shared" si="122"/>
        <v>77</v>
      </c>
      <c r="AR83" s="289">
        <f t="shared" si="123"/>
        <v>7</v>
      </c>
      <c r="AS83" s="290">
        <f t="shared" si="92"/>
        <v>0</v>
      </c>
      <c r="AT83" s="290">
        <f t="shared" si="124"/>
        <v>0</v>
      </c>
      <c r="AU83" s="290">
        <f t="shared" si="93"/>
        <v>0</v>
      </c>
      <c r="AV83" s="291">
        <f t="shared" si="94"/>
        <v>0</v>
      </c>
      <c r="AW83" s="290">
        <f t="shared" si="125"/>
        <v>0</v>
      </c>
      <c r="AX83" s="304">
        <f t="shared" si="126"/>
        <v>77</v>
      </c>
      <c r="AY83" s="289">
        <f t="shared" si="127"/>
        <v>7</v>
      </c>
      <c r="AZ83" s="290">
        <f t="shared" si="95"/>
        <v>0</v>
      </c>
      <c r="BA83" s="290">
        <f t="shared" si="128"/>
        <v>0</v>
      </c>
      <c r="BB83" s="290">
        <f t="shared" si="96"/>
        <v>0</v>
      </c>
      <c r="BC83" s="291">
        <f t="shared" si="97"/>
        <v>0</v>
      </c>
      <c r="BD83" s="292">
        <f t="shared" si="129"/>
        <v>0</v>
      </c>
      <c r="BE83" s="307">
        <f t="shared" si="130"/>
        <v>77</v>
      </c>
      <c r="BF83" s="289">
        <f t="shared" si="131"/>
        <v>7</v>
      </c>
      <c r="BG83" s="290">
        <f t="shared" si="98"/>
        <v>0</v>
      </c>
      <c r="BH83" s="290">
        <f t="shared" si="132"/>
        <v>0</v>
      </c>
      <c r="BI83" s="290">
        <f t="shared" si="99"/>
        <v>0</v>
      </c>
      <c r="BJ83" s="291">
        <f t="shared" si="100"/>
        <v>0</v>
      </c>
      <c r="BK83" s="290">
        <f t="shared" si="133"/>
        <v>0</v>
      </c>
      <c r="BL83" s="304">
        <f t="shared" si="134"/>
        <v>77</v>
      </c>
      <c r="BM83" s="289">
        <f t="shared" si="135"/>
        <v>7</v>
      </c>
      <c r="BN83" s="290">
        <f t="shared" si="101"/>
        <v>0</v>
      </c>
      <c r="BO83" s="290">
        <f t="shared" si="136"/>
        <v>0</v>
      </c>
      <c r="BP83" s="290">
        <f t="shared" si="102"/>
        <v>0</v>
      </c>
      <c r="BQ83" s="291">
        <f t="shared" si="103"/>
        <v>0</v>
      </c>
      <c r="BR83" s="292">
        <f t="shared" si="137"/>
        <v>0</v>
      </c>
    </row>
    <row r="84" spans="1:70">
      <c r="A84" s="288">
        <v>78</v>
      </c>
      <c r="B84" s="289">
        <f t="shared" si="73"/>
        <v>7</v>
      </c>
      <c r="C84" s="290">
        <f t="shared" si="74"/>
        <v>0</v>
      </c>
      <c r="D84" s="290">
        <f t="shared" si="138"/>
        <v>0</v>
      </c>
      <c r="E84" s="290">
        <f t="shared" si="75"/>
        <v>0</v>
      </c>
      <c r="F84" s="291">
        <f t="shared" si="76"/>
        <v>0</v>
      </c>
      <c r="G84" s="290">
        <f t="shared" si="70"/>
        <v>0</v>
      </c>
      <c r="H84" s="289">
        <f t="shared" si="104"/>
        <v>78</v>
      </c>
      <c r="I84" s="289">
        <f t="shared" si="105"/>
        <v>7</v>
      </c>
      <c r="J84" s="290">
        <f t="shared" si="77"/>
        <v>0</v>
      </c>
      <c r="K84" s="290">
        <f t="shared" si="71"/>
        <v>0</v>
      </c>
      <c r="L84" s="290">
        <f t="shared" si="78"/>
        <v>0</v>
      </c>
      <c r="M84" s="291">
        <f t="shared" si="79"/>
        <v>0</v>
      </c>
      <c r="N84" s="292">
        <f t="shared" si="72"/>
        <v>0</v>
      </c>
      <c r="O84" s="307">
        <f t="shared" si="106"/>
        <v>78</v>
      </c>
      <c r="P84" s="289">
        <f t="shared" si="107"/>
        <v>7</v>
      </c>
      <c r="Q84" s="290">
        <f t="shared" si="80"/>
        <v>0</v>
      </c>
      <c r="R84" s="290">
        <f t="shared" si="108"/>
        <v>0</v>
      </c>
      <c r="S84" s="290">
        <f t="shared" si="81"/>
        <v>0</v>
      </c>
      <c r="T84" s="291">
        <f t="shared" si="82"/>
        <v>0</v>
      </c>
      <c r="U84" s="290">
        <f t="shared" si="109"/>
        <v>0</v>
      </c>
      <c r="V84" s="304">
        <f t="shared" si="110"/>
        <v>78</v>
      </c>
      <c r="W84" s="289">
        <f t="shared" si="111"/>
        <v>7</v>
      </c>
      <c r="X84" s="290">
        <f t="shared" si="83"/>
        <v>0</v>
      </c>
      <c r="Y84" s="290">
        <f t="shared" si="112"/>
        <v>0</v>
      </c>
      <c r="Z84" s="290">
        <f t="shared" si="84"/>
        <v>0</v>
      </c>
      <c r="AA84" s="291">
        <f t="shared" si="85"/>
        <v>0</v>
      </c>
      <c r="AB84" s="292">
        <f t="shared" si="113"/>
        <v>0</v>
      </c>
      <c r="AC84" s="307">
        <f t="shared" si="114"/>
        <v>78</v>
      </c>
      <c r="AD84" s="289">
        <f t="shared" si="115"/>
        <v>7</v>
      </c>
      <c r="AE84" s="290">
        <f t="shared" si="86"/>
        <v>0</v>
      </c>
      <c r="AF84" s="290">
        <f t="shared" si="116"/>
        <v>0</v>
      </c>
      <c r="AG84" s="290">
        <f t="shared" si="87"/>
        <v>0</v>
      </c>
      <c r="AH84" s="291">
        <f t="shared" si="88"/>
        <v>0</v>
      </c>
      <c r="AI84" s="290">
        <f t="shared" si="117"/>
        <v>0</v>
      </c>
      <c r="AJ84" s="304">
        <f t="shared" si="118"/>
        <v>78</v>
      </c>
      <c r="AK84" s="289">
        <f t="shared" si="119"/>
        <v>7</v>
      </c>
      <c r="AL84" s="290">
        <f t="shared" si="89"/>
        <v>0</v>
      </c>
      <c r="AM84" s="290">
        <f t="shared" si="120"/>
        <v>0</v>
      </c>
      <c r="AN84" s="290">
        <f t="shared" si="90"/>
        <v>0</v>
      </c>
      <c r="AO84" s="291">
        <f t="shared" si="91"/>
        <v>0</v>
      </c>
      <c r="AP84" s="292">
        <f t="shared" si="121"/>
        <v>0</v>
      </c>
      <c r="AQ84" s="307">
        <f t="shared" si="122"/>
        <v>78</v>
      </c>
      <c r="AR84" s="289">
        <f t="shared" si="123"/>
        <v>7</v>
      </c>
      <c r="AS84" s="290">
        <f t="shared" si="92"/>
        <v>0</v>
      </c>
      <c r="AT84" s="290">
        <f t="shared" si="124"/>
        <v>0</v>
      </c>
      <c r="AU84" s="290">
        <f t="shared" si="93"/>
        <v>0</v>
      </c>
      <c r="AV84" s="291">
        <f t="shared" si="94"/>
        <v>0</v>
      </c>
      <c r="AW84" s="290">
        <f t="shared" si="125"/>
        <v>0</v>
      </c>
      <c r="AX84" s="304">
        <f t="shared" si="126"/>
        <v>78</v>
      </c>
      <c r="AY84" s="289">
        <f t="shared" si="127"/>
        <v>7</v>
      </c>
      <c r="AZ84" s="290">
        <f t="shared" si="95"/>
        <v>0</v>
      </c>
      <c r="BA84" s="290">
        <f t="shared" si="128"/>
        <v>0</v>
      </c>
      <c r="BB84" s="290">
        <f t="shared" si="96"/>
        <v>0</v>
      </c>
      <c r="BC84" s="291">
        <f t="shared" si="97"/>
        <v>0</v>
      </c>
      <c r="BD84" s="292">
        <f t="shared" si="129"/>
        <v>0</v>
      </c>
      <c r="BE84" s="307">
        <f t="shared" si="130"/>
        <v>78</v>
      </c>
      <c r="BF84" s="289">
        <f t="shared" si="131"/>
        <v>7</v>
      </c>
      <c r="BG84" s="290">
        <f t="shared" si="98"/>
        <v>0</v>
      </c>
      <c r="BH84" s="290">
        <f t="shared" si="132"/>
        <v>0</v>
      </c>
      <c r="BI84" s="290">
        <f t="shared" si="99"/>
        <v>0</v>
      </c>
      <c r="BJ84" s="291">
        <f t="shared" si="100"/>
        <v>0</v>
      </c>
      <c r="BK84" s="290">
        <f t="shared" si="133"/>
        <v>0</v>
      </c>
      <c r="BL84" s="304">
        <f t="shared" si="134"/>
        <v>78</v>
      </c>
      <c r="BM84" s="289">
        <f t="shared" si="135"/>
        <v>7</v>
      </c>
      <c r="BN84" s="290">
        <f t="shared" si="101"/>
        <v>0</v>
      </c>
      <c r="BO84" s="290">
        <f t="shared" si="136"/>
        <v>0</v>
      </c>
      <c r="BP84" s="290">
        <f t="shared" si="102"/>
        <v>0</v>
      </c>
      <c r="BQ84" s="291">
        <f t="shared" si="103"/>
        <v>0</v>
      </c>
      <c r="BR84" s="292">
        <f t="shared" si="137"/>
        <v>0</v>
      </c>
    </row>
    <row r="85" spans="1:70">
      <c r="A85" s="288">
        <v>79</v>
      </c>
      <c r="B85" s="289">
        <f t="shared" si="73"/>
        <v>7</v>
      </c>
      <c r="C85" s="290">
        <f t="shared" si="74"/>
        <v>0</v>
      </c>
      <c r="D85" s="290">
        <f t="shared" si="138"/>
        <v>0</v>
      </c>
      <c r="E85" s="290">
        <f t="shared" si="75"/>
        <v>0</v>
      </c>
      <c r="F85" s="291">
        <f t="shared" si="76"/>
        <v>0</v>
      </c>
      <c r="G85" s="290">
        <f t="shared" si="70"/>
        <v>0</v>
      </c>
      <c r="H85" s="289">
        <f t="shared" si="104"/>
        <v>79</v>
      </c>
      <c r="I85" s="289">
        <f t="shared" si="105"/>
        <v>7</v>
      </c>
      <c r="J85" s="290">
        <f t="shared" si="77"/>
        <v>0</v>
      </c>
      <c r="K85" s="290">
        <f t="shared" si="71"/>
        <v>0</v>
      </c>
      <c r="L85" s="290">
        <f t="shared" si="78"/>
        <v>0</v>
      </c>
      <c r="M85" s="291">
        <f t="shared" si="79"/>
        <v>0</v>
      </c>
      <c r="N85" s="292">
        <f t="shared" si="72"/>
        <v>0</v>
      </c>
      <c r="O85" s="307">
        <f t="shared" si="106"/>
        <v>79</v>
      </c>
      <c r="P85" s="289">
        <f t="shared" si="107"/>
        <v>7</v>
      </c>
      <c r="Q85" s="290">
        <f t="shared" si="80"/>
        <v>0</v>
      </c>
      <c r="R85" s="290">
        <f t="shared" si="108"/>
        <v>0</v>
      </c>
      <c r="S85" s="290">
        <f t="shared" si="81"/>
        <v>0</v>
      </c>
      <c r="T85" s="291">
        <f t="shared" si="82"/>
        <v>0</v>
      </c>
      <c r="U85" s="290">
        <f t="shared" si="109"/>
        <v>0</v>
      </c>
      <c r="V85" s="304">
        <f t="shared" si="110"/>
        <v>79</v>
      </c>
      <c r="W85" s="289">
        <f t="shared" si="111"/>
        <v>7</v>
      </c>
      <c r="X85" s="290">
        <f t="shared" si="83"/>
        <v>0</v>
      </c>
      <c r="Y85" s="290">
        <f t="shared" si="112"/>
        <v>0</v>
      </c>
      <c r="Z85" s="290">
        <f t="shared" si="84"/>
        <v>0</v>
      </c>
      <c r="AA85" s="291">
        <f t="shared" si="85"/>
        <v>0</v>
      </c>
      <c r="AB85" s="292">
        <f t="shared" si="113"/>
        <v>0</v>
      </c>
      <c r="AC85" s="307">
        <f t="shared" si="114"/>
        <v>79</v>
      </c>
      <c r="AD85" s="289">
        <f t="shared" si="115"/>
        <v>7</v>
      </c>
      <c r="AE85" s="290">
        <f t="shared" si="86"/>
        <v>0</v>
      </c>
      <c r="AF85" s="290">
        <f t="shared" si="116"/>
        <v>0</v>
      </c>
      <c r="AG85" s="290">
        <f t="shared" si="87"/>
        <v>0</v>
      </c>
      <c r="AH85" s="291">
        <f t="shared" si="88"/>
        <v>0</v>
      </c>
      <c r="AI85" s="290">
        <f t="shared" si="117"/>
        <v>0</v>
      </c>
      <c r="AJ85" s="304">
        <f t="shared" si="118"/>
        <v>79</v>
      </c>
      <c r="AK85" s="289">
        <f t="shared" si="119"/>
        <v>7</v>
      </c>
      <c r="AL85" s="290">
        <f t="shared" si="89"/>
        <v>0</v>
      </c>
      <c r="AM85" s="290">
        <f t="shared" si="120"/>
        <v>0</v>
      </c>
      <c r="AN85" s="290">
        <f t="shared" si="90"/>
        <v>0</v>
      </c>
      <c r="AO85" s="291">
        <f t="shared" si="91"/>
        <v>0</v>
      </c>
      <c r="AP85" s="292">
        <f t="shared" si="121"/>
        <v>0</v>
      </c>
      <c r="AQ85" s="307">
        <f t="shared" si="122"/>
        <v>79</v>
      </c>
      <c r="AR85" s="289">
        <f t="shared" si="123"/>
        <v>7</v>
      </c>
      <c r="AS85" s="290">
        <f t="shared" si="92"/>
        <v>0</v>
      </c>
      <c r="AT85" s="290">
        <f t="shared" si="124"/>
        <v>0</v>
      </c>
      <c r="AU85" s="290">
        <f t="shared" si="93"/>
        <v>0</v>
      </c>
      <c r="AV85" s="291">
        <f t="shared" si="94"/>
        <v>0</v>
      </c>
      <c r="AW85" s="290">
        <f t="shared" si="125"/>
        <v>0</v>
      </c>
      <c r="AX85" s="304">
        <f t="shared" si="126"/>
        <v>79</v>
      </c>
      <c r="AY85" s="289">
        <f t="shared" si="127"/>
        <v>7</v>
      </c>
      <c r="AZ85" s="290">
        <f t="shared" si="95"/>
        <v>0</v>
      </c>
      <c r="BA85" s="290">
        <f t="shared" si="128"/>
        <v>0</v>
      </c>
      <c r="BB85" s="290">
        <f t="shared" si="96"/>
        <v>0</v>
      </c>
      <c r="BC85" s="291">
        <f t="shared" si="97"/>
        <v>0</v>
      </c>
      <c r="BD85" s="292">
        <f t="shared" si="129"/>
        <v>0</v>
      </c>
      <c r="BE85" s="307">
        <f t="shared" si="130"/>
        <v>79</v>
      </c>
      <c r="BF85" s="289">
        <f t="shared" si="131"/>
        <v>7</v>
      </c>
      <c r="BG85" s="290">
        <f t="shared" si="98"/>
        <v>0</v>
      </c>
      <c r="BH85" s="290">
        <f t="shared" si="132"/>
        <v>0</v>
      </c>
      <c r="BI85" s="290">
        <f t="shared" si="99"/>
        <v>0</v>
      </c>
      <c r="BJ85" s="291">
        <f t="shared" si="100"/>
        <v>0</v>
      </c>
      <c r="BK85" s="290">
        <f t="shared" si="133"/>
        <v>0</v>
      </c>
      <c r="BL85" s="304">
        <f t="shared" si="134"/>
        <v>79</v>
      </c>
      <c r="BM85" s="289">
        <f t="shared" si="135"/>
        <v>7</v>
      </c>
      <c r="BN85" s="290">
        <f t="shared" si="101"/>
        <v>0</v>
      </c>
      <c r="BO85" s="290">
        <f t="shared" si="136"/>
        <v>0</v>
      </c>
      <c r="BP85" s="290">
        <f t="shared" si="102"/>
        <v>0</v>
      </c>
      <c r="BQ85" s="291">
        <f t="shared" si="103"/>
        <v>0</v>
      </c>
      <c r="BR85" s="292">
        <f t="shared" si="137"/>
        <v>0</v>
      </c>
    </row>
    <row r="86" spans="1:70">
      <c r="A86" s="288">
        <v>80</v>
      </c>
      <c r="B86" s="289">
        <f t="shared" si="73"/>
        <v>7</v>
      </c>
      <c r="C86" s="290">
        <f t="shared" si="74"/>
        <v>0</v>
      </c>
      <c r="D86" s="290">
        <f t="shared" si="138"/>
        <v>0</v>
      </c>
      <c r="E86" s="290">
        <f t="shared" si="75"/>
        <v>0</v>
      </c>
      <c r="F86" s="291">
        <f t="shared" si="76"/>
        <v>0</v>
      </c>
      <c r="G86" s="290">
        <f t="shared" si="70"/>
        <v>0</v>
      </c>
      <c r="H86" s="289">
        <f t="shared" si="104"/>
        <v>80</v>
      </c>
      <c r="I86" s="289">
        <f t="shared" si="105"/>
        <v>7</v>
      </c>
      <c r="J86" s="290">
        <f t="shared" si="77"/>
        <v>0</v>
      </c>
      <c r="K86" s="290">
        <f t="shared" si="71"/>
        <v>0</v>
      </c>
      <c r="L86" s="290">
        <f t="shared" si="78"/>
        <v>0</v>
      </c>
      <c r="M86" s="291">
        <f t="shared" si="79"/>
        <v>0</v>
      </c>
      <c r="N86" s="292">
        <f t="shared" si="72"/>
        <v>0</v>
      </c>
      <c r="O86" s="307">
        <f t="shared" si="106"/>
        <v>80</v>
      </c>
      <c r="P86" s="289">
        <f t="shared" si="107"/>
        <v>7</v>
      </c>
      <c r="Q86" s="290">
        <f t="shared" si="80"/>
        <v>0</v>
      </c>
      <c r="R86" s="290">
        <f t="shared" si="108"/>
        <v>0</v>
      </c>
      <c r="S86" s="290">
        <f t="shared" si="81"/>
        <v>0</v>
      </c>
      <c r="T86" s="291">
        <f t="shared" si="82"/>
        <v>0</v>
      </c>
      <c r="U86" s="290">
        <f t="shared" si="109"/>
        <v>0</v>
      </c>
      <c r="V86" s="304">
        <f t="shared" si="110"/>
        <v>80</v>
      </c>
      <c r="W86" s="289">
        <f t="shared" si="111"/>
        <v>7</v>
      </c>
      <c r="X86" s="290">
        <f t="shared" si="83"/>
        <v>0</v>
      </c>
      <c r="Y86" s="290">
        <f t="shared" si="112"/>
        <v>0</v>
      </c>
      <c r="Z86" s="290">
        <f t="shared" si="84"/>
        <v>0</v>
      </c>
      <c r="AA86" s="291">
        <f t="shared" si="85"/>
        <v>0</v>
      </c>
      <c r="AB86" s="292">
        <f t="shared" si="113"/>
        <v>0</v>
      </c>
      <c r="AC86" s="307">
        <f t="shared" si="114"/>
        <v>80</v>
      </c>
      <c r="AD86" s="289">
        <f t="shared" si="115"/>
        <v>7</v>
      </c>
      <c r="AE86" s="290">
        <f t="shared" si="86"/>
        <v>0</v>
      </c>
      <c r="AF86" s="290">
        <f t="shared" si="116"/>
        <v>0</v>
      </c>
      <c r="AG86" s="290">
        <f t="shared" si="87"/>
        <v>0</v>
      </c>
      <c r="AH86" s="291">
        <f t="shared" si="88"/>
        <v>0</v>
      </c>
      <c r="AI86" s="290">
        <f t="shared" si="117"/>
        <v>0</v>
      </c>
      <c r="AJ86" s="304">
        <f t="shared" si="118"/>
        <v>80</v>
      </c>
      <c r="AK86" s="289">
        <f t="shared" si="119"/>
        <v>7</v>
      </c>
      <c r="AL86" s="290">
        <f t="shared" si="89"/>
        <v>0</v>
      </c>
      <c r="AM86" s="290">
        <f t="shared" si="120"/>
        <v>0</v>
      </c>
      <c r="AN86" s="290">
        <f t="shared" si="90"/>
        <v>0</v>
      </c>
      <c r="AO86" s="291">
        <f t="shared" si="91"/>
        <v>0</v>
      </c>
      <c r="AP86" s="292">
        <f t="shared" si="121"/>
        <v>0</v>
      </c>
      <c r="AQ86" s="307">
        <f t="shared" si="122"/>
        <v>80</v>
      </c>
      <c r="AR86" s="289">
        <f t="shared" si="123"/>
        <v>7</v>
      </c>
      <c r="AS86" s="290">
        <f t="shared" si="92"/>
        <v>0</v>
      </c>
      <c r="AT86" s="290">
        <f t="shared" si="124"/>
        <v>0</v>
      </c>
      <c r="AU86" s="290">
        <f t="shared" si="93"/>
        <v>0</v>
      </c>
      <c r="AV86" s="291">
        <f t="shared" si="94"/>
        <v>0</v>
      </c>
      <c r="AW86" s="290">
        <f t="shared" si="125"/>
        <v>0</v>
      </c>
      <c r="AX86" s="304">
        <f t="shared" si="126"/>
        <v>80</v>
      </c>
      <c r="AY86" s="289">
        <f t="shared" si="127"/>
        <v>7</v>
      </c>
      <c r="AZ86" s="290">
        <f t="shared" si="95"/>
        <v>0</v>
      </c>
      <c r="BA86" s="290">
        <f t="shared" si="128"/>
        <v>0</v>
      </c>
      <c r="BB86" s="290">
        <f t="shared" si="96"/>
        <v>0</v>
      </c>
      <c r="BC86" s="291">
        <f t="shared" si="97"/>
        <v>0</v>
      </c>
      <c r="BD86" s="292">
        <f t="shared" si="129"/>
        <v>0</v>
      </c>
      <c r="BE86" s="307">
        <f t="shared" si="130"/>
        <v>80</v>
      </c>
      <c r="BF86" s="289">
        <f t="shared" si="131"/>
        <v>7</v>
      </c>
      <c r="BG86" s="290">
        <f t="shared" si="98"/>
        <v>0</v>
      </c>
      <c r="BH86" s="290">
        <f t="shared" si="132"/>
        <v>0</v>
      </c>
      <c r="BI86" s="290">
        <f t="shared" si="99"/>
        <v>0</v>
      </c>
      <c r="BJ86" s="291">
        <f t="shared" si="100"/>
        <v>0</v>
      </c>
      <c r="BK86" s="290">
        <f t="shared" si="133"/>
        <v>0</v>
      </c>
      <c r="BL86" s="304">
        <f t="shared" si="134"/>
        <v>80</v>
      </c>
      <c r="BM86" s="289">
        <f t="shared" si="135"/>
        <v>7</v>
      </c>
      <c r="BN86" s="290">
        <f t="shared" si="101"/>
        <v>0</v>
      </c>
      <c r="BO86" s="290">
        <f t="shared" si="136"/>
        <v>0</v>
      </c>
      <c r="BP86" s="290">
        <f t="shared" si="102"/>
        <v>0</v>
      </c>
      <c r="BQ86" s="291">
        <f t="shared" si="103"/>
        <v>0</v>
      </c>
      <c r="BR86" s="292">
        <f t="shared" si="137"/>
        <v>0</v>
      </c>
    </row>
    <row r="87" spans="1:70">
      <c r="A87" s="288">
        <v>81</v>
      </c>
      <c r="B87" s="289">
        <f t="shared" si="73"/>
        <v>7</v>
      </c>
      <c r="C87" s="290">
        <f t="shared" si="74"/>
        <v>0</v>
      </c>
      <c r="D87" s="290">
        <f t="shared" si="138"/>
        <v>0</v>
      </c>
      <c r="E87" s="290">
        <f t="shared" si="75"/>
        <v>0</v>
      </c>
      <c r="F87" s="291">
        <f t="shared" si="76"/>
        <v>0</v>
      </c>
      <c r="G87" s="290">
        <f t="shared" si="70"/>
        <v>0</v>
      </c>
      <c r="H87" s="289">
        <f t="shared" si="104"/>
        <v>81</v>
      </c>
      <c r="I87" s="289">
        <f t="shared" si="105"/>
        <v>7</v>
      </c>
      <c r="J87" s="290">
        <f t="shared" si="77"/>
        <v>0</v>
      </c>
      <c r="K87" s="290">
        <f t="shared" si="71"/>
        <v>0</v>
      </c>
      <c r="L87" s="290">
        <f t="shared" si="78"/>
        <v>0</v>
      </c>
      <c r="M87" s="291">
        <f t="shared" si="79"/>
        <v>0</v>
      </c>
      <c r="N87" s="292">
        <f t="shared" si="72"/>
        <v>0</v>
      </c>
      <c r="O87" s="307">
        <f t="shared" si="106"/>
        <v>81</v>
      </c>
      <c r="P87" s="289">
        <f t="shared" si="107"/>
        <v>7</v>
      </c>
      <c r="Q87" s="290">
        <f t="shared" si="80"/>
        <v>0</v>
      </c>
      <c r="R87" s="290">
        <f t="shared" si="108"/>
        <v>0</v>
      </c>
      <c r="S87" s="290">
        <f t="shared" si="81"/>
        <v>0</v>
      </c>
      <c r="T87" s="291">
        <f t="shared" si="82"/>
        <v>0</v>
      </c>
      <c r="U87" s="290">
        <f t="shared" si="109"/>
        <v>0</v>
      </c>
      <c r="V87" s="304">
        <f t="shared" si="110"/>
        <v>81</v>
      </c>
      <c r="W87" s="289">
        <f t="shared" si="111"/>
        <v>7</v>
      </c>
      <c r="X87" s="290">
        <f t="shared" si="83"/>
        <v>0</v>
      </c>
      <c r="Y87" s="290">
        <f t="shared" si="112"/>
        <v>0</v>
      </c>
      <c r="Z87" s="290">
        <f t="shared" si="84"/>
        <v>0</v>
      </c>
      <c r="AA87" s="291">
        <f t="shared" si="85"/>
        <v>0</v>
      </c>
      <c r="AB87" s="292">
        <f t="shared" si="113"/>
        <v>0</v>
      </c>
      <c r="AC87" s="307">
        <f t="shared" si="114"/>
        <v>81</v>
      </c>
      <c r="AD87" s="289">
        <f t="shared" si="115"/>
        <v>7</v>
      </c>
      <c r="AE87" s="290">
        <f t="shared" si="86"/>
        <v>0</v>
      </c>
      <c r="AF87" s="290">
        <f t="shared" si="116"/>
        <v>0</v>
      </c>
      <c r="AG87" s="290">
        <f t="shared" si="87"/>
        <v>0</v>
      </c>
      <c r="AH87" s="291">
        <f t="shared" si="88"/>
        <v>0</v>
      </c>
      <c r="AI87" s="290">
        <f t="shared" si="117"/>
        <v>0</v>
      </c>
      <c r="AJ87" s="304">
        <f t="shared" si="118"/>
        <v>81</v>
      </c>
      <c r="AK87" s="289">
        <f t="shared" si="119"/>
        <v>7</v>
      </c>
      <c r="AL87" s="290">
        <f t="shared" si="89"/>
        <v>0</v>
      </c>
      <c r="AM87" s="290">
        <f t="shared" si="120"/>
        <v>0</v>
      </c>
      <c r="AN87" s="290">
        <f t="shared" si="90"/>
        <v>0</v>
      </c>
      <c r="AO87" s="291">
        <f t="shared" si="91"/>
        <v>0</v>
      </c>
      <c r="AP87" s="292">
        <f t="shared" si="121"/>
        <v>0</v>
      </c>
      <c r="AQ87" s="307">
        <f t="shared" si="122"/>
        <v>81</v>
      </c>
      <c r="AR87" s="289">
        <f t="shared" si="123"/>
        <v>7</v>
      </c>
      <c r="AS87" s="290">
        <f t="shared" si="92"/>
        <v>0</v>
      </c>
      <c r="AT87" s="290">
        <f t="shared" si="124"/>
        <v>0</v>
      </c>
      <c r="AU87" s="290">
        <f t="shared" si="93"/>
        <v>0</v>
      </c>
      <c r="AV87" s="291">
        <f t="shared" si="94"/>
        <v>0</v>
      </c>
      <c r="AW87" s="290">
        <f t="shared" si="125"/>
        <v>0</v>
      </c>
      <c r="AX87" s="304">
        <f t="shared" si="126"/>
        <v>81</v>
      </c>
      <c r="AY87" s="289">
        <f t="shared" si="127"/>
        <v>7</v>
      </c>
      <c r="AZ87" s="290">
        <f t="shared" si="95"/>
        <v>0</v>
      </c>
      <c r="BA87" s="290">
        <f t="shared" si="128"/>
        <v>0</v>
      </c>
      <c r="BB87" s="290">
        <f t="shared" si="96"/>
        <v>0</v>
      </c>
      <c r="BC87" s="291">
        <f t="shared" si="97"/>
        <v>0</v>
      </c>
      <c r="BD87" s="292">
        <f t="shared" si="129"/>
        <v>0</v>
      </c>
      <c r="BE87" s="307">
        <f t="shared" si="130"/>
        <v>81</v>
      </c>
      <c r="BF87" s="289">
        <f t="shared" si="131"/>
        <v>7</v>
      </c>
      <c r="BG87" s="290">
        <f t="shared" si="98"/>
        <v>0</v>
      </c>
      <c r="BH87" s="290">
        <f t="shared" si="132"/>
        <v>0</v>
      </c>
      <c r="BI87" s="290">
        <f t="shared" si="99"/>
        <v>0</v>
      </c>
      <c r="BJ87" s="291">
        <f t="shared" si="100"/>
        <v>0</v>
      </c>
      <c r="BK87" s="290">
        <f t="shared" si="133"/>
        <v>0</v>
      </c>
      <c r="BL87" s="304">
        <f t="shared" si="134"/>
        <v>81</v>
      </c>
      <c r="BM87" s="289">
        <f t="shared" si="135"/>
        <v>7</v>
      </c>
      <c r="BN87" s="290">
        <f t="shared" si="101"/>
        <v>0</v>
      </c>
      <c r="BO87" s="290">
        <f t="shared" si="136"/>
        <v>0</v>
      </c>
      <c r="BP87" s="290">
        <f t="shared" si="102"/>
        <v>0</v>
      </c>
      <c r="BQ87" s="291">
        <f t="shared" si="103"/>
        <v>0</v>
      </c>
      <c r="BR87" s="292">
        <f t="shared" si="137"/>
        <v>0</v>
      </c>
    </row>
    <row r="88" spans="1:70">
      <c r="A88" s="288">
        <v>82</v>
      </c>
      <c r="B88" s="289">
        <f t="shared" si="73"/>
        <v>7</v>
      </c>
      <c r="C88" s="290">
        <f t="shared" si="74"/>
        <v>0</v>
      </c>
      <c r="D88" s="290">
        <f t="shared" si="138"/>
        <v>0</v>
      </c>
      <c r="E88" s="290">
        <f t="shared" si="75"/>
        <v>0</v>
      </c>
      <c r="F88" s="291">
        <f t="shared" si="76"/>
        <v>0</v>
      </c>
      <c r="G88" s="290">
        <f t="shared" si="70"/>
        <v>0</v>
      </c>
      <c r="H88" s="289">
        <f t="shared" si="104"/>
        <v>82</v>
      </c>
      <c r="I88" s="289">
        <f t="shared" si="105"/>
        <v>7</v>
      </c>
      <c r="J88" s="290">
        <f t="shared" si="77"/>
        <v>0</v>
      </c>
      <c r="K88" s="290">
        <f t="shared" si="71"/>
        <v>0</v>
      </c>
      <c r="L88" s="290">
        <f t="shared" si="78"/>
        <v>0</v>
      </c>
      <c r="M88" s="291">
        <f t="shared" si="79"/>
        <v>0</v>
      </c>
      <c r="N88" s="292">
        <f t="shared" si="72"/>
        <v>0</v>
      </c>
      <c r="O88" s="307">
        <f t="shared" si="106"/>
        <v>82</v>
      </c>
      <c r="P88" s="289">
        <f t="shared" si="107"/>
        <v>7</v>
      </c>
      <c r="Q88" s="290">
        <f t="shared" si="80"/>
        <v>0</v>
      </c>
      <c r="R88" s="290">
        <f t="shared" si="108"/>
        <v>0</v>
      </c>
      <c r="S88" s="290">
        <f t="shared" si="81"/>
        <v>0</v>
      </c>
      <c r="T88" s="291">
        <f t="shared" si="82"/>
        <v>0</v>
      </c>
      <c r="U88" s="290">
        <f t="shared" si="109"/>
        <v>0</v>
      </c>
      <c r="V88" s="304">
        <f t="shared" si="110"/>
        <v>82</v>
      </c>
      <c r="W88" s="289">
        <f t="shared" si="111"/>
        <v>7</v>
      </c>
      <c r="X88" s="290">
        <f t="shared" si="83"/>
        <v>0</v>
      </c>
      <c r="Y88" s="290">
        <f t="shared" si="112"/>
        <v>0</v>
      </c>
      <c r="Z88" s="290">
        <f t="shared" si="84"/>
        <v>0</v>
      </c>
      <c r="AA88" s="291">
        <f t="shared" si="85"/>
        <v>0</v>
      </c>
      <c r="AB88" s="292">
        <f t="shared" si="113"/>
        <v>0</v>
      </c>
      <c r="AC88" s="307">
        <f t="shared" si="114"/>
        <v>82</v>
      </c>
      <c r="AD88" s="289">
        <f t="shared" si="115"/>
        <v>7</v>
      </c>
      <c r="AE88" s="290">
        <f t="shared" si="86"/>
        <v>0</v>
      </c>
      <c r="AF88" s="290">
        <f t="shared" si="116"/>
        <v>0</v>
      </c>
      <c r="AG88" s="290">
        <f t="shared" si="87"/>
        <v>0</v>
      </c>
      <c r="AH88" s="291">
        <f t="shared" si="88"/>
        <v>0</v>
      </c>
      <c r="AI88" s="290">
        <f t="shared" si="117"/>
        <v>0</v>
      </c>
      <c r="AJ88" s="304">
        <f t="shared" si="118"/>
        <v>82</v>
      </c>
      <c r="AK88" s="289">
        <f t="shared" si="119"/>
        <v>7</v>
      </c>
      <c r="AL88" s="290">
        <f t="shared" si="89"/>
        <v>0</v>
      </c>
      <c r="AM88" s="290">
        <f t="shared" si="120"/>
        <v>0</v>
      </c>
      <c r="AN88" s="290">
        <f t="shared" si="90"/>
        <v>0</v>
      </c>
      <c r="AO88" s="291">
        <f t="shared" si="91"/>
        <v>0</v>
      </c>
      <c r="AP88" s="292">
        <f t="shared" si="121"/>
        <v>0</v>
      </c>
      <c r="AQ88" s="307">
        <f t="shared" si="122"/>
        <v>82</v>
      </c>
      <c r="AR88" s="289">
        <f t="shared" si="123"/>
        <v>7</v>
      </c>
      <c r="AS88" s="290">
        <f t="shared" si="92"/>
        <v>0</v>
      </c>
      <c r="AT88" s="290">
        <f t="shared" si="124"/>
        <v>0</v>
      </c>
      <c r="AU88" s="290">
        <f t="shared" si="93"/>
        <v>0</v>
      </c>
      <c r="AV88" s="291">
        <f t="shared" si="94"/>
        <v>0</v>
      </c>
      <c r="AW88" s="290">
        <f t="shared" si="125"/>
        <v>0</v>
      </c>
      <c r="AX88" s="304">
        <f t="shared" si="126"/>
        <v>82</v>
      </c>
      <c r="AY88" s="289">
        <f t="shared" si="127"/>
        <v>7</v>
      </c>
      <c r="AZ88" s="290">
        <f t="shared" si="95"/>
        <v>0</v>
      </c>
      <c r="BA88" s="290">
        <f t="shared" si="128"/>
        <v>0</v>
      </c>
      <c r="BB88" s="290">
        <f t="shared" si="96"/>
        <v>0</v>
      </c>
      <c r="BC88" s="291">
        <f t="shared" si="97"/>
        <v>0</v>
      </c>
      <c r="BD88" s="292">
        <f t="shared" si="129"/>
        <v>0</v>
      </c>
      <c r="BE88" s="307">
        <f t="shared" si="130"/>
        <v>82</v>
      </c>
      <c r="BF88" s="289">
        <f t="shared" si="131"/>
        <v>7</v>
      </c>
      <c r="BG88" s="290">
        <f t="shared" si="98"/>
        <v>0</v>
      </c>
      <c r="BH88" s="290">
        <f t="shared" si="132"/>
        <v>0</v>
      </c>
      <c r="BI88" s="290">
        <f t="shared" si="99"/>
        <v>0</v>
      </c>
      <c r="BJ88" s="291">
        <f t="shared" si="100"/>
        <v>0</v>
      </c>
      <c r="BK88" s="290">
        <f t="shared" si="133"/>
        <v>0</v>
      </c>
      <c r="BL88" s="304">
        <f t="shared" si="134"/>
        <v>82</v>
      </c>
      <c r="BM88" s="289">
        <f t="shared" si="135"/>
        <v>7</v>
      </c>
      <c r="BN88" s="290">
        <f t="shared" si="101"/>
        <v>0</v>
      </c>
      <c r="BO88" s="290">
        <f t="shared" si="136"/>
        <v>0</v>
      </c>
      <c r="BP88" s="290">
        <f t="shared" si="102"/>
        <v>0</v>
      </c>
      <c r="BQ88" s="291">
        <f t="shared" si="103"/>
        <v>0</v>
      </c>
      <c r="BR88" s="292">
        <f t="shared" si="137"/>
        <v>0</v>
      </c>
    </row>
    <row r="89" spans="1:70">
      <c r="A89" s="288">
        <v>83</v>
      </c>
      <c r="B89" s="289">
        <f t="shared" si="73"/>
        <v>7</v>
      </c>
      <c r="C89" s="290">
        <f t="shared" si="74"/>
        <v>0</v>
      </c>
      <c r="D89" s="290">
        <f t="shared" si="138"/>
        <v>0</v>
      </c>
      <c r="E89" s="290">
        <f t="shared" si="75"/>
        <v>0</v>
      </c>
      <c r="F89" s="291">
        <f t="shared" si="76"/>
        <v>0</v>
      </c>
      <c r="G89" s="290">
        <f t="shared" ref="G89:G103" si="139">C89-F89</f>
        <v>0</v>
      </c>
      <c r="H89" s="289">
        <f t="shared" si="104"/>
        <v>83</v>
      </c>
      <c r="I89" s="289">
        <f t="shared" si="105"/>
        <v>7</v>
      </c>
      <c r="J89" s="290">
        <f t="shared" si="77"/>
        <v>0</v>
      </c>
      <c r="K89" s="290">
        <f t="shared" si="71"/>
        <v>0</v>
      </c>
      <c r="L89" s="290">
        <f t="shared" si="78"/>
        <v>0</v>
      </c>
      <c r="M89" s="291">
        <f t="shared" si="79"/>
        <v>0</v>
      </c>
      <c r="N89" s="292">
        <f t="shared" si="72"/>
        <v>0</v>
      </c>
      <c r="O89" s="307">
        <f t="shared" si="106"/>
        <v>83</v>
      </c>
      <c r="P89" s="289">
        <f t="shared" si="107"/>
        <v>7</v>
      </c>
      <c r="Q89" s="290">
        <f t="shared" si="80"/>
        <v>0</v>
      </c>
      <c r="R89" s="290">
        <f t="shared" si="108"/>
        <v>0</v>
      </c>
      <c r="S89" s="290">
        <f t="shared" si="81"/>
        <v>0</v>
      </c>
      <c r="T89" s="291">
        <f t="shared" si="82"/>
        <v>0</v>
      </c>
      <c r="U89" s="290">
        <f t="shared" si="109"/>
        <v>0</v>
      </c>
      <c r="V89" s="304">
        <f t="shared" si="110"/>
        <v>83</v>
      </c>
      <c r="W89" s="289">
        <f t="shared" si="111"/>
        <v>7</v>
      </c>
      <c r="X89" s="290">
        <f t="shared" si="83"/>
        <v>0</v>
      </c>
      <c r="Y89" s="290">
        <f t="shared" si="112"/>
        <v>0</v>
      </c>
      <c r="Z89" s="290">
        <f t="shared" si="84"/>
        <v>0</v>
      </c>
      <c r="AA89" s="291">
        <f t="shared" si="85"/>
        <v>0</v>
      </c>
      <c r="AB89" s="292">
        <f t="shared" si="113"/>
        <v>0</v>
      </c>
      <c r="AC89" s="307">
        <f t="shared" si="114"/>
        <v>83</v>
      </c>
      <c r="AD89" s="289">
        <f t="shared" si="115"/>
        <v>7</v>
      </c>
      <c r="AE89" s="290">
        <f t="shared" si="86"/>
        <v>0</v>
      </c>
      <c r="AF89" s="290">
        <f t="shared" si="116"/>
        <v>0</v>
      </c>
      <c r="AG89" s="290">
        <f t="shared" si="87"/>
        <v>0</v>
      </c>
      <c r="AH89" s="291">
        <f t="shared" si="88"/>
        <v>0</v>
      </c>
      <c r="AI89" s="290">
        <f t="shared" si="117"/>
        <v>0</v>
      </c>
      <c r="AJ89" s="304">
        <f t="shared" si="118"/>
        <v>83</v>
      </c>
      <c r="AK89" s="289">
        <f t="shared" si="119"/>
        <v>7</v>
      </c>
      <c r="AL89" s="290">
        <f t="shared" si="89"/>
        <v>0</v>
      </c>
      <c r="AM89" s="290">
        <f t="shared" si="120"/>
        <v>0</v>
      </c>
      <c r="AN89" s="290">
        <f t="shared" si="90"/>
        <v>0</v>
      </c>
      <c r="AO89" s="291">
        <f t="shared" si="91"/>
        <v>0</v>
      </c>
      <c r="AP89" s="292">
        <f t="shared" si="121"/>
        <v>0</v>
      </c>
      <c r="AQ89" s="307">
        <f t="shared" si="122"/>
        <v>83</v>
      </c>
      <c r="AR89" s="289">
        <f t="shared" si="123"/>
        <v>7</v>
      </c>
      <c r="AS89" s="290">
        <f t="shared" si="92"/>
        <v>0</v>
      </c>
      <c r="AT89" s="290">
        <f t="shared" si="124"/>
        <v>0</v>
      </c>
      <c r="AU89" s="290">
        <f t="shared" si="93"/>
        <v>0</v>
      </c>
      <c r="AV89" s="291">
        <f t="shared" si="94"/>
        <v>0</v>
      </c>
      <c r="AW89" s="290">
        <f t="shared" si="125"/>
        <v>0</v>
      </c>
      <c r="AX89" s="304">
        <f t="shared" si="126"/>
        <v>83</v>
      </c>
      <c r="AY89" s="289">
        <f t="shared" si="127"/>
        <v>7</v>
      </c>
      <c r="AZ89" s="290">
        <f t="shared" si="95"/>
        <v>0</v>
      </c>
      <c r="BA89" s="290">
        <f t="shared" si="128"/>
        <v>0</v>
      </c>
      <c r="BB89" s="290">
        <f t="shared" si="96"/>
        <v>0</v>
      </c>
      <c r="BC89" s="291">
        <f t="shared" si="97"/>
        <v>0</v>
      </c>
      <c r="BD89" s="292">
        <f t="shared" si="129"/>
        <v>0</v>
      </c>
      <c r="BE89" s="307">
        <f t="shared" si="130"/>
        <v>83</v>
      </c>
      <c r="BF89" s="289">
        <f t="shared" si="131"/>
        <v>7</v>
      </c>
      <c r="BG89" s="290">
        <f t="shared" si="98"/>
        <v>0</v>
      </c>
      <c r="BH89" s="290">
        <f t="shared" si="132"/>
        <v>0</v>
      </c>
      <c r="BI89" s="290">
        <f t="shared" si="99"/>
        <v>0</v>
      </c>
      <c r="BJ89" s="291">
        <f t="shared" si="100"/>
        <v>0</v>
      </c>
      <c r="BK89" s="290">
        <f t="shared" si="133"/>
        <v>0</v>
      </c>
      <c r="BL89" s="304">
        <f t="shared" si="134"/>
        <v>83</v>
      </c>
      <c r="BM89" s="289">
        <f t="shared" si="135"/>
        <v>7</v>
      </c>
      <c r="BN89" s="290">
        <f t="shared" si="101"/>
        <v>0</v>
      </c>
      <c r="BO89" s="290">
        <f t="shared" si="136"/>
        <v>0</v>
      </c>
      <c r="BP89" s="290">
        <f t="shared" si="102"/>
        <v>0</v>
      </c>
      <c r="BQ89" s="291">
        <f t="shared" si="103"/>
        <v>0</v>
      </c>
      <c r="BR89" s="292">
        <f t="shared" si="137"/>
        <v>0</v>
      </c>
    </row>
    <row r="90" spans="1:70">
      <c r="A90" s="288">
        <v>84</v>
      </c>
      <c r="B90" s="289">
        <f t="shared" si="73"/>
        <v>7</v>
      </c>
      <c r="C90" s="290">
        <f t="shared" si="74"/>
        <v>0</v>
      </c>
      <c r="D90" s="290">
        <f t="shared" si="138"/>
        <v>0</v>
      </c>
      <c r="E90" s="290">
        <f t="shared" si="75"/>
        <v>0</v>
      </c>
      <c r="F90" s="291">
        <f t="shared" si="76"/>
        <v>0</v>
      </c>
      <c r="G90" s="290">
        <f t="shared" si="139"/>
        <v>0</v>
      </c>
      <c r="H90" s="289">
        <f t="shared" si="104"/>
        <v>84</v>
      </c>
      <c r="I90" s="289">
        <f t="shared" si="105"/>
        <v>7</v>
      </c>
      <c r="J90" s="290">
        <f t="shared" si="77"/>
        <v>0</v>
      </c>
      <c r="K90" s="290">
        <f t="shared" si="71"/>
        <v>0</v>
      </c>
      <c r="L90" s="290">
        <f t="shared" si="78"/>
        <v>0</v>
      </c>
      <c r="M90" s="291">
        <f t="shared" si="79"/>
        <v>0</v>
      </c>
      <c r="N90" s="292">
        <f t="shared" si="72"/>
        <v>0</v>
      </c>
      <c r="O90" s="307">
        <f t="shared" si="106"/>
        <v>84</v>
      </c>
      <c r="P90" s="289">
        <f t="shared" si="107"/>
        <v>7</v>
      </c>
      <c r="Q90" s="290">
        <f t="shared" si="80"/>
        <v>0</v>
      </c>
      <c r="R90" s="290">
        <f t="shared" si="108"/>
        <v>0</v>
      </c>
      <c r="S90" s="290">
        <f t="shared" si="81"/>
        <v>0</v>
      </c>
      <c r="T90" s="291">
        <f t="shared" si="82"/>
        <v>0</v>
      </c>
      <c r="U90" s="290">
        <f t="shared" si="109"/>
        <v>0</v>
      </c>
      <c r="V90" s="304">
        <f t="shared" si="110"/>
        <v>84</v>
      </c>
      <c r="W90" s="289">
        <f t="shared" si="111"/>
        <v>7</v>
      </c>
      <c r="X90" s="290">
        <f t="shared" si="83"/>
        <v>0</v>
      </c>
      <c r="Y90" s="290">
        <f t="shared" si="112"/>
        <v>0</v>
      </c>
      <c r="Z90" s="290">
        <f t="shared" si="84"/>
        <v>0</v>
      </c>
      <c r="AA90" s="291">
        <f t="shared" si="85"/>
        <v>0</v>
      </c>
      <c r="AB90" s="292">
        <f t="shared" si="113"/>
        <v>0</v>
      </c>
      <c r="AC90" s="307">
        <f t="shared" si="114"/>
        <v>84</v>
      </c>
      <c r="AD90" s="289">
        <f t="shared" si="115"/>
        <v>7</v>
      </c>
      <c r="AE90" s="290">
        <f t="shared" si="86"/>
        <v>0</v>
      </c>
      <c r="AF90" s="290">
        <f t="shared" si="116"/>
        <v>0</v>
      </c>
      <c r="AG90" s="290">
        <f t="shared" si="87"/>
        <v>0</v>
      </c>
      <c r="AH90" s="291">
        <f t="shared" si="88"/>
        <v>0</v>
      </c>
      <c r="AI90" s="290">
        <f t="shared" si="117"/>
        <v>0</v>
      </c>
      <c r="AJ90" s="304">
        <f t="shared" si="118"/>
        <v>84</v>
      </c>
      <c r="AK90" s="289">
        <f t="shared" si="119"/>
        <v>7</v>
      </c>
      <c r="AL90" s="290">
        <f t="shared" si="89"/>
        <v>0</v>
      </c>
      <c r="AM90" s="290">
        <f t="shared" si="120"/>
        <v>0</v>
      </c>
      <c r="AN90" s="290">
        <f t="shared" si="90"/>
        <v>0</v>
      </c>
      <c r="AO90" s="291">
        <f t="shared" si="91"/>
        <v>0</v>
      </c>
      <c r="AP90" s="292">
        <f t="shared" si="121"/>
        <v>0</v>
      </c>
      <c r="AQ90" s="307">
        <f t="shared" si="122"/>
        <v>84</v>
      </c>
      <c r="AR90" s="289">
        <f t="shared" si="123"/>
        <v>7</v>
      </c>
      <c r="AS90" s="290">
        <f t="shared" si="92"/>
        <v>0</v>
      </c>
      <c r="AT90" s="290">
        <f t="shared" si="124"/>
        <v>0</v>
      </c>
      <c r="AU90" s="290">
        <f t="shared" si="93"/>
        <v>0</v>
      </c>
      <c r="AV90" s="291">
        <f t="shared" si="94"/>
        <v>0</v>
      </c>
      <c r="AW90" s="290">
        <f t="shared" si="125"/>
        <v>0</v>
      </c>
      <c r="AX90" s="304">
        <f t="shared" si="126"/>
        <v>84</v>
      </c>
      <c r="AY90" s="289">
        <f t="shared" si="127"/>
        <v>7</v>
      </c>
      <c r="AZ90" s="290">
        <f t="shared" si="95"/>
        <v>0</v>
      </c>
      <c r="BA90" s="290">
        <f t="shared" si="128"/>
        <v>0</v>
      </c>
      <c r="BB90" s="290">
        <f t="shared" si="96"/>
        <v>0</v>
      </c>
      <c r="BC90" s="291">
        <f t="shared" si="97"/>
        <v>0</v>
      </c>
      <c r="BD90" s="292">
        <f t="shared" si="129"/>
        <v>0</v>
      </c>
      <c r="BE90" s="307">
        <f t="shared" si="130"/>
        <v>84</v>
      </c>
      <c r="BF90" s="289">
        <f t="shared" si="131"/>
        <v>7</v>
      </c>
      <c r="BG90" s="290">
        <f t="shared" si="98"/>
        <v>0</v>
      </c>
      <c r="BH90" s="290">
        <f t="shared" si="132"/>
        <v>0</v>
      </c>
      <c r="BI90" s="290">
        <f t="shared" si="99"/>
        <v>0</v>
      </c>
      <c r="BJ90" s="291">
        <f t="shared" si="100"/>
        <v>0</v>
      </c>
      <c r="BK90" s="290">
        <f t="shared" si="133"/>
        <v>0</v>
      </c>
      <c r="BL90" s="304">
        <f t="shared" si="134"/>
        <v>84</v>
      </c>
      <c r="BM90" s="289">
        <f t="shared" si="135"/>
        <v>7</v>
      </c>
      <c r="BN90" s="290">
        <f t="shared" si="101"/>
        <v>0</v>
      </c>
      <c r="BO90" s="290">
        <f t="shared" si="136"/>
        <v>0</v>
      </c>
      <c r="BP90" s="290">
        <f t="shared" si="102"/>
        <v>0</v>
      </c>
      <c r="BQ90" s="291">
        <f t="shared" si="103"/>
        <v>0</v>
      </c>
      <c r="BR90" s="292">
        <f t="shared" si="137"/>
        <v>0</v>
      </c>
    </row>
    <row r="91" spans="1:70">
      <c r="A91" s="288">
        <v>85</v>
      </c>
      <c r="B91" s="289">
        <f t="shared" si="73"/>
        <v>8</v>
      </c>
      <c r="C91" s="290">
        <f t="shared" si="74"/>
        <v>0</v>
      </c>
      <c r="D91" s="290">
        <f t="shared" si="138"/>
        <v>0</v>
      </c>
      <c r="E91" s="290">
        <f t="shared" si="75"/>
        <v>0</v>
      </c>
      <c r="F91" s="291">
        <f t="shared" si="76"/>
        <v>0</v>
      </c>
      <c r="G91" s="290">
        <f t="shared" si="139"/>
        <v>0</v>
      </c>
      <c r="H91" s="289">
        <f t="shared" si="104"/>
        <v>85</v>
      </c>
      <c r="I91" s="289">
        <f t="shared" si="105"/>
        <v>8</v>
      </c>
      <c r="J91" s="290">
        <f t="shared" si="77"/>
        <v>0</v>
      </c>
      <c r="K91" s="290">
        <f t="shared" si="71"/>
        <v>0</v>
      </c>
      <c r="L91" s="290">
        <f t="shared" si="78"/>
        <v>0</v>
      </c>
      <c r="M91" s="291">
        <f t="shared" si="79"/>
        <v>0</v>
      </c>
      <c r="N91" s="292">
        <f t="shared" si="72"/>
        <v>0</v>
      </c>
      <c r="O91" s="307">
        <f t="shared" si="106"/>
        <v>85</v>
      </c>
      <c r="P91" s="289">
        <f t="shared" si="107"/>
        <v>8</v>
      </c>
      <c r="Q91" s="290">
        <f t="shared" si="80"/>
        <v>0</v>
      </c>
      <c r="R91" s="290">
        <f t="shared" si="108"/>
        <v>0</v>
      </c>
      <c r="S91" s="290">
        <f t="shared" si="81"/>
        <v>0</v>
      </c>
      <c r="T91" s="291">
        <f t="shared" si="82"/>
        <v>0</v>
      </c>
      <c r="U91" s="290">
        <f t="shared" si="109"/>
        <v>0</v>
      </c>
      <c r="V91" s="304">
        <f t="shared" si="110"/>
        <v>85</v>
      </c>
      <c r="W91" s="289">
        <f t="shared" si="111"/>
        <v>8</v>
      </c>
      <c r="X91" s="290">
        <f t="shared" si="83"/>
        <v>0</v>
      </c>
      <c r="Y91" s="290">
        <f t="shared" si="112"/>
        <v>0</v>
      </c>
      <c r="Z91" s="290">
        <f t="shared" si="84"/>
        <v>0</v>
      </c>
      <c r="AA91" s="291">
        <f t="shared" si="85"/>
        <v>0</v>
      </c>
      <c r="AB91" s="292">
        <f t="shared" si="113"/>
        <v>0</v>
      </c>
      <c r="AC91" s="307">
        <f t="shared" si="114"/>
        <v>85</v>
      </c>
      <c r="AD91" s="289">
        <f t="shared" si="115"/>
        <v>8</v>
      </c>
      <c r="AE91" s="290">
        <f t="shared" si="86"/>
        <v>0</v>
      </c>
      <c r="AF91" s="290">
        <f t="shared" si="116"/>
        <v>0</v>
      </c>
      <c r="AG91" s="290">
        <f t="shared" si="87"/>
        <v>0</v>
      </c>
      <c r="AH91" s="291">
        <f t="shared" si="88"/>
        <v>0</v>
      </c>
      <c r="AI91" s="290">
        <f t="shared" si="117"/>
        <v>0</v>
      </c>
      <c r="AJ91" s="304">
        <f t="shared" si="118"/>
        <v>85</v>
      </c>
      <c r="AK91" s="289">
        <f t="shared" si="119"/>
        <v>8</v>
      </c>
      <c r="AL91" s="290">
        <f t="shared" si="89"/>
        <v>0</v>
      </c>
      <c r="AM91" s="290">
        <f t="shared" si="120"/>
        <v>0</v>
      </c>
      <c r="AN91" s="290">
        <f t="shared" si="90"/>
        <v>0</v>
      </c>
      <c r="AO91" s="291">
        <f t="shared" si="91"/>
        <v>0</v>
      </c>
      <c r="AP91" s="292">
        <f t="shared" si="121"/>
        <v>0</v>
      </c>
      <c r="AQ91" s="307">
        <f t="shared" si="122"/>
        <v>85</v>
      </c>
      <c r="AR91" s="289">
        <f t="shared" si="123"/>
        <v>8</v>
      </c>
      <c r="AS91" s="290">
        <f t="shared" si="92"/>
        <v>0</v>
      </c>
      <c r="AT91" s="290">
        <f t="shared" si="124"/>
        <v>0</v>
      </c>
      <c r="AU91" s="290">
        <f t="shared" si="93"/>
        <v>0</v>
      </c>
      <c r="AV91" s="291">
        <f t="shared" si="94"/>
        <v>0</v>
      </c>
      <c r="AW91" s="290">
        <f t="shared" si="125"/>
        <v>0</v>
      </c>
      <c r="AX91" s="304">
        <f t="shared" si="126"/>
        <v>85</v>
      </c>
      <c r="AY91" s="289">
        <f t="shared" si="127"/>
        <v>8</v>
      </c>
      <c r="AZ91" s="290">
        <f t="shared" si="95"/>
        <v>0</v>
      </c>
      <c r="BA91" s="290">
        <f t="shared" si="128"/>
        <v>0</v>
      </c>
      <c r="BB91" s="290">
        <f t="shared" si="96"/>
        <v>0</v>
      </c>
      <c r="BC91" s="291">
        <f t="shared" si="97"/>
        <v>0</v>
      </c>
      <c r="BD91" s="292">
        <f t="shared" si="129"/>
        <v>0</v>
      </c>
      <c r="BE91" s="307">
        <f t="shared" si="130"/>
        <v>85</v>
      </c>
      <c r="BF91" s="289">
        <f t="shared" si="131"/>
        <v>8</v>
      </c>
      <c r="BG91" s="290">
        <f t="shared" si="98"/>
        <v>0</v>
      </c>
      <c r="BH91" s="290">
        <f t="shared" si="132"/>
        <v>0</v>
      </c>
      <c r="BI91" s="290">
        <f t="shared" si="99"/>
        <v>0</v>
      </c>
      <c r="BJ91" s="291">
        <f t="shared" si="100"/>
        <v>0</v>
      </c>
      <c r="BK91" s="290">
        <f t="shared" si="133"/>
        <v>0</v>
      </c>
      <c r="BL91" s="304">
        <f t="shared" si="134"/>
        <v>85</v>
      </c>
      <c r="BM91" s="289">
        <f t="shared" si="135"/>
        <v>8</v>
      </c>
      <c r="BN91" s="290">
        <f t="shared" si="101"/>
        <v>0</v>
      </c>
      <c r="BO91" s="290">
        <f t="shared" si="136"/>
        <v>0</v>
      </c>
      <c r="BP91" s="290">
        <f t="shared" si="102"/>
        <v>0</v>
      </c>
      <c r="BQ91" s="291">
        <f t="shared" si="103"/>
        <v>0</v>
      </c>
      <c r="BR91" s="292">
        <f t="shared" si="137"/>
        <v>0</v>
      </c>
    </row>
    <row r="92" spans="1:70">
      <c r="A92" s="288">
        <v>86</v>
      </c>
      <c r="B92" s="289">
        <f t="shared" si="73"/>
        <v>8</v>
      </c>
      <c r="C92" s="290">
        <f t="shared" si="74"/>
        <v>0</v>
      </c>
      <c r="D92" s="290">
        <f t="shared" si="138"/>
        <v>0</v>
      </c>
      <c r="E92" s="290">
        <f t="shared" si="75"/>
        <v>0</v>
      </c>
      <c r="F92" s="291">
        <f t="shared" si="76"/>
        <v>0</v>
      </c>
      <c r="G92" s="290">
        <f t="shared" si="139"/>
        <v>0</v>
      </c>
      <c r="H92" s="289">
        <f t="shared" si="104"/>
        <v>86</v>
      </c>
      <c r="I92" s="289">
        <f t="shared" si="105"/>
        <v>8</v>
      </c>
      <c r="J92" s="290">
        <f t="shared" si="77"/>
        <v>0</v>
      </c>
      <c r="K92" s="290">
        <f t="shared" si="71"/>
        <v>0</v>
      </c>
      <c r="L92" s="290">
        <f t="shared" si="78"/>
        <v>0</v>
      </c>
      <c r="M92" s="291">
        <f t="shared" si="79"/>
        <v>0</v>
      </c>
      <c r="N92" s="292">
        <f t="shared" si="72"/>
        <v>0</v>
      </c>
      <c r="O92" s="307">
        <f t="shared" si="106"/>
        <v>86</v>
      </c>
      <c r="P92" s="289">
        <f t="shared" si="107"/>
        <v>8</v>
      </c>
      <c r="Q92" s="290">
        <f t="shared" si="80"/>
        <v>0</v>
      </c>
      <c r="R92" s="290">
        <f t="shared" si="108"/>
        <v>0</v>
      </c>
      <c r="S92" s="290">
        <f t="shared" si="81"/>
        <v>0</v>
      </c>
      <c r="T92" s="291">
        <f t="shared" si="82"/>
        <v>0</v>
      </c>
      <c r="U92" s="290">
        <f t="shared" si="109"/>
        <v>0</v>
      </c>
      <c r="V92" s="304">
        <f t="shared" si="110"/>
        <v>86</v>
      </c>
      <c r="W92" s="289">
        <f t="shared" si="111"/>
        <v>8</v>
      </c>
      <c r="X92" s="290">
        <f t="shared" si="83"/>
        <v>0</v>
      </c>
      <c r="Y92" s="290">
        <f t="shared" si="112"/>
        <v>0</v>
      </c>
      <c r="Z92" s="290">
        <f t="shared" si="84"/>
        <v>0</v>
      </c>
      <c r="AA92" s="291">
        <f t="shared" si="85"/>
        <v>0</v>
      </c>
      <c r="AB92" s="292">
        <f t="shared" si="113"/>
        <v>0</v>
      </c>
      <c r="AC92" s="307">
        <f t="shared" si="114"/>
        <v>86</v>
      </c>
      <c r="AD92" s="289">
        <f t="shared" si="115"/>
        <v>8</v>
      </c>
      <c r="AE92" s="290">
        <f t="shared" si="86"/>
        <v>0</v>
      </c>
      <c r="AF92" s="290">
        <f t="shared" si="116"/>
        <v>0</v>
      </c>
      <c r="AG92" s="290">
        <f t="shared" si="87"/>
        <v>0</v>
      </c>
      <c r="AH92" s="291">
        <f t="shared" si="88"/>
        <v>0</v>
      </c>
      <c r="AI92" s="290">
        <f t="shared" si="117"/>
        <v>0</v>
      </c>
      <c r="AJ92" s="304">
        <f t="shared" si="118"/>
        <v>86</v>
      </c>
      <c r="AK92" s="289">
        <f t="shared" si="119"/>
        <v>8</v>
      </c>
      <c r="AL92" s="290">
        <f t="shared" si="89"/>
        <v>0</v>
      </c>
      <c r="AM92" s="290">
        <f t="shared" si="120"/>
        <v>0</v>
      </c>
      <c r="AN92" s="290">
        <f t="shared" si="90"/>
        <v>0</v>
      </c>
      <c r="AO92" s="291">
        <f t="shared" si="91"/>
        <v>0</v>
      </c>
      <c r="AP92" s="292">
        <f t="shared" si="121"/>
        <v>0</v>
      </c>
      <c r="AQ92" s="307">
        <f t="shared" si="122"/>
        <v>86</v>
      </c>
      <c r="AR92" s="289">
        <f t="shared" si="123"/>
        <v>8</v>
      </c>
      <c r="AS92" s="290">
        <f t="shared" si="92"/>
        <v>0</v>
      </c>
      <c r="AT92" s="290">
        <f t="shared" si="124"/>
        <v>0</v>
      </c>
      <c r="AU92" s="290">
        <f t="shared" si="93"/>
        <v>0</v>
      </c>
      <c r="AV92" s="291">
        <f t="shared" si="94"/>
        <v>0</v>
      </c>
      <c r="AW92" s="290">
        <f t="shared" si="125"/>
        <v>0</v>
      </c>
      <c r="AX92" s="304">
        <f t="shared" si="126"/>
        <v>86</v>
      </c>
      <c r="AY92" s="289">
        <f t="shared" si="127"/>
        <v>8</v>
      </c>
      <c r="AZ92" s="290">
        <f t="shared" si="95"/>
        <v>0</v>
      </c>
      <c r="BA92" s="290">
        <f t="shared" si="128"/>
        <v>0</v>
      </c>
      <c r="BB92" s="290">
        <f t="shared" si="96"/>
        <v>0</v>
      </c>
      <c r="BC92" s="291">
        <f t="shared" si="97"/>
        <v>0</v>
      </c>
      <c r="BD92" s="292">
        <f t="shared" si="129"/>
        <v>0</v>
      </c>
      <c r="BE92" s="307">
        <f t="shared" si="130"/>
        <v>86</v>
      </c>
      <c r="BF92" s="289">
        <f t="shared" si="131"/>
        <v>8</v>
      </c>
      <c r="BG92" s="290">
        <f t="shared" si="98"/>
        <v>0</v>
      </c>
      <c r="BH92" s="290">
        <f t="shared" si="132"/>
        <v>0</v>
      </c>
      <c r="BI92" s="290">
        <f t="shared" si="99"/>
        <v>0</v>
      </c>
      <c r="BJ92" s="291">
        <f t="shared" si="100"/>
        <v>0</v>
      </c>
      <c r="BK92" s="290">
        <f t="shared" si="133"/>
        <v>0</v>
      </c>
      <c r="BL92" s="304">
        <f t="shared" si="134"/>
        <v>86</v>
      </c>
      <c r="BM92" s="289">
        <f t="shared" si="135"/>
        <v>8</v>
      </c>
      <c r="BN92" s="290">
        <f t="shared" si="101"/>
        <v>0</v>
      </c>
      <c r="BO92" s="290">
        <f t="shared" si="136"/>
        <v>0</v>
      </c>
      <c r="BP92" s="290">
        <f t="shared" si="102"/>
        <v>0</v>
      </c>
      <c r="BQ92" s="291">
        <f t="shared" si="103"/>
        <v>0</v>
      </c>
      <c r="BR92" s="292">
        <f t="shared" si="137"/>
        <v>0</v>
      </c>
    </row>
    <row r="93" spans="1:70">
      <c r="A93" s="288">
        <v>87</v>
      </c>
      <c r="B93" s="289">
        <f t="shared" si="73"/>
        <v>8</v>
      </c>
      <c r="C93" s="290">
        <f t="shared" si="74"/>
        <v>0</v>
      </c>
      <c r="D93" s="290">
        <f t="shared" si="138"/>
        <v>0</v>
      </c>
      <c r="E93" s="290">
        <f t="shared" si="75"/>
        <v>0</v>
      </c>
      <c r="F93" s="291">
        <f t="shared" si="76"/>
        <v>0</v>
      </c>
      <c r="G93" s="290">
        <f t="shared" si="139"/>
        <v>0</v>
      </c>
      <c r="H93" s="289">
        <f t="shared" si="104"/>
        <v>87</v>
      </c>
      <c r="I93" s="289">
        <f t="shared" si="105"/>
        <v>8</v>
      </c>
      <c r="J93" s="290">
        <f t="shared" si="77"/>
        <v>0</v>
      </c>
      <c r="K93" s="290">
        <f t="shared" si="71"/>
        <v>0</v>
      </c>
      <c r="L93" s="290">
        <f t="shared" si="78"/>
        <v>0</v>
      </c>
      <c r="M93" s="291">
        <f t="shared" si="79"/>
        <v>0</v>
      </c>
      <c r="N93" s="292">
        <f t="shared" si="72"/>
        <v>0</v>
      </c>
      <c r="O93" s="307">
        <f t="shared" si="106"/>
        <v>87</v>
      </c>
      <c r="P93" s="289">
        <f t="shared" si="107"/>
        <v>8</v>
      </c>
      <c r="Q93" s="290">
        <f t="shared" si="80"/>
        <v>0</v>
      </c>
      <c r="R93" s="290">
        <f t="shared" si="108"/>
        <v>0</v>
      </c>
      <c r="S93" s="290">
        <f t="shared" si="81"/>
        <v>0</v>
      </c>
      <c r="T93" s="291">
        <f t="shared" si="82"/>
        <v>0</v>
      </c>
      <c r="U93" s="290">
        <f t="shared" si="109"/>
        <v>0</v>
      </c>
      <c r="V93" s="304">
        <f t="shared" si="110"/>
        <v>87</v>
      </c>
      <c r="W93" s="289">
        <f t="shared" si="111"/>
        <v>8</v>
      </c>
      <c r="X93" s="290">
        <f t="shared" si="83"/>
        <v>0</v>
      </c>
      <c r="Y93" s="290">
        <f t="shared" si="112"/>
        <v>0</v>
      </c>
      <c r="Z93" s="290">
        <f t="shared" si="84"/>
        <v>0</v>
      </c>
      <c r="AA93" s="291">
        <f t="shared" si="85"/>
        <v>0</v>
      </c>
      <c r="AB93" s="292">
        <f t="shared" si="113"/>
        <v>0</v>
      </c>
      <c r="AC93" s="307">
        <f t="shared" si="114"/>
        <v>87</v>
      </c>
      <c r="AD93" s="289">
        <f t="shared" si="115"/>
        <v>8</v>
      </c>
      <c r="AE93" s="290">
        <f t="shared" si="86"/>
        <v>0</v>
      </c>
      <c r="AF93" s="290">
        <f t="shared" si="116"/>
        <v>0</v>
      </c>
      <c r="AG93" s="290">
        <f t="shared" si="87"/>
        <v>0</v>
      </c>
      <c r="AH93" s="291">
        <f t="shared" si="88"/>
        <v>0</v>
      </c>
      <c r="AI93" s="290">
        <f t="shared" si="117"/>
        <v>0</v>
      </c>
      <c r="AJ93" s="304">
        <f t="shared" si="118"/>
        <v>87</v>
      </c>
      <c r="AK93" s="289">
        <f t="shared" si="119"/>
        <v>8</v>
      </c>
      <c r="AL93" s="290">
        <f t="shared" si="89"/>
        <v>0</v>
      </c>
      <c r="AM93" s="290">
        <f t="shared" si="120"/>
        <v>0</v>
      </c>
      <c r="AN93" s="290">
        <f t="shared" si="90"/>
        <v>0</v>
      </c>
      <c r="AO93" s="291">
        <f t="shared" si="91"/>
        <v>0</v>
      </c>
      <c r="AP93" s="292">
        <f t="shared" si="121"/>
        <v>0</v>
      </c>
      <c r="AQ93" s="307">
        <f t="shared" si="122"/>
        <v>87</v>
      </c>
      <c r="AR93" s="289">
        <f t="shared" si="123"/>
        <v>8</v>
      </c>
      <c r="AS93" s="290">
        <f t="shared" si="92"/>
        <v>0</v>
      </c>
      <c r="AT93" s="290">
        <f t="shared" si="124"/>
        <v>0</v>
      </c>
      <c r="AU93" s="290">
        <f t="shared" si="93"/>
        <v>0</v>
      </c>
      <c r="AV93" s="291">
        <f t="shared" si="94"/>
        <v>0</v>
      </c>
      <c r="AW93" s="290">
        <f t="shared" si="125"/>
        <v>0</v>
      </c>
      <c r="AX93" s="304">
        <f t="shared" si="126"/>
        <v>87</v>
      </c>
      <c r="AY93" s="289">
        <f t="shared" si="127"/>
        <v>8</v>
      </c>
      <c r="AZ93" s="290">
        <f t="shared" si="95"/>
        <v>0</v>
      </c>
      <c r="BA93" s="290">
        <f t="shared" si="128"/>
        <v>0</v>
      </c>
      <c r="BB93" s="290">
        <f t="shared" si="96"/>
        <v>0</v>
      </c>
      <c r="BC93" s="291">
        <f t="shared" si="97"/>
        <v>0</v>
      </c>
      <c r="BD93" s="292">
        <f t="shared" si="129"/>
        <v>0</v>
      </c>
      <c r="BE93" s="307">
        <f t="shared" si="130"/>
        <v>87</v>
      </c>
      <c r="BF93" s="289">
        <f t="shared" si="131"/>
        <v>8</v>
      </c>
      <c r="BG93" s="290">
        <f t="shared" si="98"/>
        <v>0</v>
      </c>
      <c r="BH93" s="290">
        <f t="shared" si="132"/>
        <v>0</v>
      </c>
      <c r="BI93" s="290">
        <f t="shared" si="99"/>
        <v>0</v>
      </c>
      <c r="BJ93" s="291">
        <f t="shared" si="100"/>
        <v>0</v>
      </c>
      <c r="BK93" s="290">
        <f t="shared" si="133"/>
        <v>0</v>
      </c>
      <c r="BL93" s="304">
        <f t="shared" si="134"/>
        <v>87</v>
      </c>
      <c r="BM93" s="289">
        <f t="shared" si="135"/>
        <v>8</v>
      </c>
      <c r="BN93" s="290">
        <f t="shared" si="101"/>
        <v>0</v>
      </c>
      <c r="BO93" s="290">
        <f t="shared" si="136"/>
        <v>0</v>
      </c>
      <c r="BP93" s="290">
        <f t="shared" si="102"/>
        <v>0</v>
      </c>
      <c r="BQ93" s="291">
        <f t="shared" si="103"/>
        <v>0</v>
      </c>
      <c r="BR93" s="292">
        <f t="shared" si="137"/>
        <v>0</v>
      </c>
    </row>
    <row r="94" spans="1:70">
      <c r="A94" s="288">
        <v>88</v>
      </c>
      <c r="B94" s="289">
        <f t="shared" si="73"/>
        <v>8</v>
      </c>
      <c r="C94" s="290">
        <f t="shared" si="74"/>
        <v>0</v>
      </c>
      <c r="D94" s="290">
        <f t="shared" si="138"/>
        <v>0</v>
      </c>
      <c r="E94" s="290">
        <f t="shared" si="75"/>
        <v>0</v>
      </c>
      <c r="F94" s="291">
        <f t="shared" si="76"/>
        <v>0</v>
      </c>
      <c r="G94" s="290">
        <f t="shared" si="139"/>
        <v>0</v>
      </c>
      <c r="H94" s="289">
        <f t="shared" si="104"/>
        <v>88</v>
      </c>
      <c r="I94" s="289">
        <f t="shared" si="105"/>
        <v>8</v>
      </c>
      <c r="J94" s="290">
        <f t="shared" si="77"/>
        <v>0</v>
      </c>
      <c r="K94" s="290">
        <f t="shared" ref="K94:K157" si="140">SUM(L94:M94)</f>
        <v>0</v>
      </c>
      <c r="L94" s="290">
        <f t="shared" si="78"/>
        <v>0</v>
      </c>
      <c r="M94" s="291">
        <f t="shared" si="79"/>
        <v>0</v>
      </c>
      <c r="N94" s="292">
        <f t="shared" ref="N94:N157" si="141">J94-M94</f>
        <v>0</v>
      </c>
      <c r="O94" s="307">
        <f t="shared" si="106"/>
        <v>88</v>
      </c>
      <c r="P94" s="289">
        <f t="shared" si="107"/>
        <v>8</v>
      </c>
      <c r="Q94" s="290">
        <f t="shared" si="80"/>
        <v>0</v>
      </c>
      <c r="R94" s="290">
        <f t="shared" si="108"/>
        <v>0</v>
      </c>
      <c r="S94" s="290">
        <f t="shared" si="81"/>
        <v>0</v>
      </c>
      <c r="T94" s="291">
        <f t="shared" si="82"/>
        <v>0</v>
      </c>
      <c r="U94" s="290">
        <f t="shared" si="109"/>
        <v>0</v>
      </c>
      <c r="V94" s="304">
        <f t="shared" si="110"/>
        <v>88</v>
      </c>
      <c r="W94" s="289">
        <f t="shared" si="111"/>
        <v>8</v>
      </c>
      <c r="X94" s="290">
        <f t="shared" si="83"/>
        <v>0</v>
      </c>
      <c r="Y94" s="290">
        <f t="shared" si="112"/>
        <v>0</v>
      </c>
      <c r="Z94" s="290">
        <f t="shared" si="84"/>
        <v>0</v>
      </c>
      <c r="AA94" s="291">
        <f t="shared" si="85"/>
        <v>0</v>
      </c>
      <c r="AB94" s="292">
        <f t="shared" si="113"/>
        <v>0</v>
      </c>
      <c r="AC94" s="307">
        <f t="shared" si="114"/>
        <v>88</v>
      </c>
      <c r="AD94" s="289">
        <f t="shared" si="115"/>
        <v>8</v>
      </c>
      <c r="AE94" s="290">
        <f t="shared" si="86"/>
        <v>0</v>
      </c>
      <c r="AF94" s="290">
        <f t="shared" si="116"/>
        <v>0</v>
      </c>
      <c r="AG94" s="290">
        <f t="shared" si="87"/>
        <v>0</v>
      </c>
      <c r="AH94" s="291">
        <f t="shared" si="88"/>
        <v>0</v>
      </c>
      <c r="AI94" s="290">
        <f t="shared" si="117"/>
        <v>0</v>
      </c>
      <c r="AJ94" s="304">
        <f t="shared" si="118"/>
        <v>88</v>
      </c>
      <c r="AK94" s="289">
        <f t="shared" si="119"/>
        <v>8</v>
      </c>
      <c r="AL94" s="290">
        <f t="shared" si="89"/>
        <v>0</v>
      </c>
      <c r="AM94" s="290">
        <f t="shared" si="120"/>
        <v>0</v>
      </c>
      <c r="AN94" s="290">
        <f t="shared" si="90"/>
        <v>0</v>
      </c>
      <c r="AO94" s="291">
        <f t="shared" si="91"/>
        <v>0</v>
      </c>
      <c r="AP94" s="292">
        <f t="shared" si="121"/>
        <v>0</v>
      </c>
      <c r="AQ94" s="307">
        <f t="shared" si="122"/>
        <v>88</v>
      </c>
      <c r="AR94" s="289">
        <f t="shared" si="123"/>
        <v>8</v>
      </c>
      <c r="AS94" s="290">
        <f t="shared" si="92"/>
        <v>0</v>
      </c>
      <c r="AT94" s="290">
        <f t="shared" si="124"/>
        <v>0</v>
      </c>
      <c r="AU94" s="290">
        <f t="shared" si="93"/>
        <v>0</v>
      </c>
      <c r="AV94" s="291">
        <f t="shared" si="94"/>
        <v>0</v>
      </c>
      <c r="AW94" s="290">
        <f t="shared" si="125"/>
        <v>0</v>
      </c>
      <c r="AX94" s="304">
        <f t="shared" si="126"/>
        <v>88</v>
      </c>
      <c r="AY94" s="289">
        <f t="shared" si="127"/>
        <v>8</v>
      </c>
      <c r="AZ94" s="290">
        <f t="shared" si="95"/>
        <v>0</v>
      </c>
      <c r="BA94" s="290">
        <f t="shared" si="128"/>
        <v>0</v>
      </c>
      <c r="BB94" s="290">
        <f t="shared" si="96"/>
        <v>0</v>
      </c>
      <c r="BC94" s="291">
        <f t="shared" si="97"/>
        <v>0</v>
      </c>
      <c r="BD94" s="292">
        <f t="shared" si="129"/>
        <v>0</v>
      </c>
      <c r="BE94" s="307">
        <f t="shared" si="130"/>
        <v>88</v>
      </c>
      <c r="BF94" s="289">
        <f t="shared" si="131"/>
        <v>8</v>
      </c>
      <c r="BG94" s="290">
        <f t="shared" si="98"/>
        <v>0</v>
      </c>
      <c r="BH94" s="290">
        <f t="shared" si="132"/>
        <v>0</v>
      </c>
      <c r="BI94" s="290">
        <f t="shared" si="99"/>
        <v>0</v>
      </c>
      <c r="BJ94" s="291">
        <f t="shared" si="100"/>
        <v>0</v>
      </c>
      <c r="BK94" s="290">
        <f t="shared" si="133"/>
        <v>0</v>
      </c>
      <c r="BL94" s="304">
        <f t="shared" si="134"/>
        <v>88</v>
      </c>
      <c r="BM94" s="289">
        <f t="shared" si="135"/>
        <v>8</v>
      </c>
      <c r="BN94" s="290">
        <f t="shared" si="101"/>
        <v>0</v>
      </c>
      <c r="BO94" s="290">
        <f t="shared" si="136"/>
        <v>0</v>
      </c>
      <c r="BP94" s="290">
        <f t="shared" si="102"/>
        <v>0</v>
      </c>
      <c r="BQ94" s="291">
        <f t="shared" si="103"/>
        <v>0</v>
      </c>
      <c r="BR94" s="292">
        <f t="shared" si="137"/>
        <v>0</v>
      </c>
    </row>
    <row r="95" spans="1:70">
      <c r="A95" s="288">
        <v>89</v>
      </c>
      <c r="B95" s="289">
        <f t="shared" si="73"/>
        <v>8</v>
      </c>
      <c r="C95" s="290">
        <f t="shared" si="74"/>
        <v>0</v>
      </c>
      <c r="D95" s="290">
        <f t="shared" si="138"/>
        <v>0</v>
      </c>
      <c r="E95" s="290">
        <f t="shared" si="75"/>
        <v>0</v>
      </c>
      <c r="F95" s="291">
        <f t="shared" si="76"/>
        <v>0</v>
      </c>
      <c r="G95" s="290">
        <f t="shared" si="139"/>
        <v>0</v>
      </c>
      <c r="H95" s="289">
        <f t="shared" si="104"/>
        <v>89</v>
      </c>
      <c r="I95" s="289">
        <f t="shared" si="105"/>
        <v>8</v>
      </c>
      <c r="J95" s="290">
        <f t="shared" si="77"/>
        <v>0</v>
      </c>
      <c r="K95" s="290">
        <f t="shared" si="140"/>
        <v>0</v>
      </c>
      <c r="L95" s="290">
        <f t="shared" si="78"/>
        <v>0</v>
      </c>
      <c r="M95" s="291">
        <f t="shared" si="79"/>
        <v>0</v>
      </c>
      <c r="N95" s="292">
        <f t="shared" si="141"/>
        <v>0</v>
      </c>
      <c r="O95" s="307">
        <f t="shared" si="106"/>
        <v>89</v>
      </c>
      <c r="P95" s="289">
        <f t="shared" si="107"/>
        <v>8</v>
      </c>
      <c r="Q95" s="290">
        <f t="shared" si="80"/>
        <v>0</v>
      </c>
      <c r="R95" s="290">
        <f t="shared" si="108"/>
        <v>0</v>
      </c>
      <c r="S95" s="290">
        <f t="shared" si="81"/>
        <v>0</v>
      </c>
      <c r="T95" s="291">
        <f t="shared" si="82"/>
        <v>0</v>
      </c>
      <c r="U95" s="290">
        <f t="shared" si="109"/>
        <v>0</v>
      </c>
      <c r="V95" s="304">
        <f t="shared" si="110"/>
        <v>89</v>
      </c>
      <c r="W95" s="289">
        <f t="shared" si="111"/>
        <v>8</v>
      </c>
      <c r="X95" s="290">
        <f t="shared" si="83"/>
        <v>0</v>
      </c>
      <c r="Y95" s="290">
        <f t="shared" si="112"/>
        <v>0</v>
      </c>
      <c r="Z95" s="290">
        <f t="shared" si="84"/>
        <v>0</v>
      </c>
      <c r="AA95" s="291">
        <f t="shared" si="85"/>
        <v>0</v>
      </c>
      <c r="AB95" s="292">
        <f t="shared" si="113"/>
        <v>0</v>
      </c>
      <c r="AC95" s="307">
        <f t="shared" si="114"/>
        <v>89</v>
      </c>
      <c r="AD95" s="289">
        <f t="shared" si="115"/>
        <v>8</v>
      </c>
      <c r="AE95" s="290">
        <f t="shared" si="86"/>
        <v>0</v>
      </c>
      <c r="AF95" s="290">
        <f t="shared" si="116"/>
        <v>0</v>
      </c>
      <c r="AG95" s="290">
        <f t="shared" si="87"/>
        <v>0</v>
      </c>
      <c r="AH95" s="291">
        <f t="shared" si="88"/>
        <v>0</v>
      </c>
      <c r="AI95" s="290">
        <f t="shared" si="117"/>
        <v>0</v>
      </c>
      <c r="AJ95" s="304">
        <f t="shared" si="118"/>
        <v>89</v>
      </c>
      <c r="AK95" s="289">
        <f t="shared" si="119"/>
        <v>8</v>
      </c>
      <c r="AL95" s="290">
        <f t="shared" si="89"/>
        <v>0</v>
      </c>
      <c r="AM95" s="290">
        <f t="shared" si="120"/>
        <v>0</v>
      </c>
      <c r="AN95" s="290">
        <f t="shared" si="90"/>
        <v>0</v>
      </c>
      <c r="AO95" s="291">
        <f t="shared" si="91"/>
        <v>0</v>
      </c>
      <c r="AP95" s="292">
        <f t="shared" si="121"/>
        <v>0</v>
      </c>
      <c r="AQ95" s="307">
        <f t="shared" si="122"/>
        <v>89</v>
      </c>
      <c r="AR95" s="289">
        <f t="shared" si="123"/>
        <v>8</v>
      </c>
      <c r="AS95" s="290">
        <f t="shared" si="92"/>
        <v>0</v>
      </c>
      <c r="AT95" s="290">
        <f t="shared" si="124"/>
        <v>0</v>
      </c>
      <c r="AU95" s="290">
        <f t="shared" si="93"/>
        <v>0</v>
      </c>
      <c r="AV95" s="291">
        <f t="shared" si="94"/>
        <v>0</v>
      </c>
      <c r="AW95" s="290">
        <f t="shared" si="125"/>
        <v>0</v>
      </c>
      <c r="AX95" s="304">
        <f t="shared" si="126"/>
        <v>89</v>
      </c>
      <c r="AY95" s="289">
        <f t="shared" si="127"/>
        <v>8</v>
      </c>
      <c r="AZ95" s="290">
        <f t="shared" si="95"/>
        <v>0</v>
      </c>
      <c r="BA95" s="290">
        <f t="shared" si="128"/>
        <v>0</v>
      </c>
      <c r="BB95" s="290">
        <f t="shared" si="96"/>
        <v>0</v>
      </c>
      <c r="BC95" s="291">
        <f t="shared" si="97"/>
        <v>0</v>
      </c>
      <c r="BD95" s="292">
        <f t="shared" si="129"/>
        <v>0</v>
      </c>
      <c r="BE95" s="307">
        <f t="shared" si="130"/>
        <v>89</v>
      </c>
      <c r="BF95" s="289">
        <f t="shared" si="131"/>
        <v>8</v>
      </c>
      <c r="BG95" s="290">
        <f t="shared" si="98"/>
        <v>0</v>
      </c>
      <c r="BH95" s="290">
        <f t="shared" si="132"/>
        <v>0</v>
      </c>
      <c r="BI95" s="290">
        <f t="shared" si="99"/>
        <v>0</v>
      </c>
      <c r="BJ95" s="291">
        <f t="shared" si="100"/>
        <v>0</v>
      </c>
      <c r="BK95" s="290">
        <f t="shared" si="133"/>
        <v>0</v>
      </c>
      <c r="BL95" s="304">
        <f t="shared" si="134"/>
        <v>89</v>
      </c>
      <c r="BM95" s="289">
        <f t="shared" si="135"/>
        <v>8</v>
      </c>
      <c r="BN95" s="290">
        <f t="shared" si="101"/>
        <v>0</v>
      </c>
      <c r="BO95" s="290">
        <f t="shared" si="136"/>
        <v>0</v>
      </c>
      <c r="BP95" s="290">
        <f t="shared" si="102"/>
        <v>0</v>
      </c>
      <c r="BQ95" s="291">
        <f t="shared" si="103"/>
        <v>0</v>
      </c>
      <c r="BR95" s="292">
        <f t="shared" si="137"/>
        <v>0</v>
      </c>
    </row>
    <row r="96" spans="1:70">
      <c r="A96" s="288">
        <v>90</v>
      </c>
      <c r="B96" s="289">
        <f t="shared" si="73"/>
        <v>8</v>
      </c>
      <c r="C96" s="290">
        <f t="shared" si="74"/>
        <v>0</v>
      </c>
      <c r="D96" s="290">
        <f t="shared" si="138"/>
        <v>0</v>
      </c>
      <c r="E96" s="290">
        <f t="shared" si="75"/>
        <v>0</v>
      </c>
      <c r="F96" s="291">
        <f t="shared" si="76"/>
        <v>0</v>
      </c>
      <c r="G96" s="290">
        <f t="shared" si="139"/>
        <v>0</v>
      </c>
      <c r="H96" s="289">
        <f t="shared" si="104"/>
        <v>90</v>
      </c>
      <c r="I96" s="289">
        <f t="shared" si="105"/>
        <v>8</v>
      </c>
      <c r="J96" s="290">
        <f t="shared" si="77"/>
        <v>0</v>
      </c>
      <c r="K96" s="290">
        <f t="shared" si="140"/>
        <v>0</v>
      </c>
      <c r="L96" s="290">
        <f t="shared" si="78"/>
        <v>0</v>
      </c>
      <c r="M96" s="291">
        <f t="shared" si="79"/>
        <v>0</v>
      </c>
      <c r="N96" s="292">
        <f t="shared" si="141"/>
        <v>0</v>
      </c>
      <c r="O96" s="307">
        <f t="shared" si="106"/>
        <v>90</v>
      </c>
      <c r="P96" s="289">
        <f t="shared" si="107"/>
        <v>8</v>
      </c>
      <c r="Q96" s="290">
        <f t="shared" si="80"/>
        <v>0</v>
      </c>
      <c r="R96" s="290">
        <f t="shared" si="108"/>
        <v>0</v>
      </c>
      <c r="S96" s="290">
        <f t="shared" si="81"/>
        <v>0</v>
      </c>
      <c r="T96" s="291">
        <f t="shared" si="82"/>
        <v>0</v>
      </c>
      <c r="U96" s="290">
        <f t="shared" si="109"/>
        <v>0</v>
      </c>
      <c r="V96" s="304">
        <f t="shared" si="110"/>
        <v>90</v>
      </c>
      <c r="W96" s="289">
        <f t="shared" si="111"/>
        <v>8</v>
      </c>
      <c r="X96" s="290">
        <f t="shared" si="83"/>
        <v>0</v>
      </c>
      <c r="Y96" s="290">
        <f t="shared" si="112"/>
        <v>0</v>
      </c>
      <c r="Z96" s="290">
        <f t="shared" si="84"/>
        <v>0</v>
      </c>
      <c r="AA96" s="291">
        <f t="shared" si="85"/>
        <v>0</v>
      </c>
      <c r="AB96" s="292">
        <f t="shared" si="113"/>
        <v>0</v>
      </c>
      <c r="AC96" s="307">
        <f t="shared" si="114"/>
        <v>90</v>
      </c>
      <c r="AD96" s="289">
        <f t="shared" si="115"/>
        <v>8</v>
      </c>
      <c r="AE96" s="290">
        <f t="shared" si="86"/>
        <v>0</v>
      </c>
      <c r="AF96" s="290">
        <f t="shared" si="116"/>
        <v>0</v>
      </c>
      <c r="AG96" s="290">
        <f t="shared" si="87"/>
        <v>0</v>
      </c>
      <c r="AH96" s="291">
        <f t="shared" si="88"/>
        <v>0</v>
      </c>
      <c r="AI96" s="290">
        <f t="shared" si="117"/>
        <v>0</v>
      </c>
      <c r="AJ96" s="304">
        <f t="shared" si="118"/>
        <v>90</v>
      </c>
      <c r="AK96" s="289">
        <f t="shared" si="119"/>
        <v>8</v>
      </c>
      <c r="AL96" s="290">
        <f t="shared" si="89"/>
        <v>0</v>
      </c>
      <c r="AM96" s="290">
        <f t="shared" si="120"/>
        <v>0</v>
      </c>
      <c r="AN96" s="290">
        <f t="shared" si="90"/>
        <v>0</v>
      </c>
      <c r="AO96" s="291">
        <f t="shared" si="91"/>
        <v>0</v>
      </c>
      <c r="AP96" s="292">
        <f t="shared" si="121"/>
        <v>0</v>
      </c>
      <c r="AQ96" s="307">
        <f t="shared" si="122"/>
        <v>90</v>
      </c>
      <c r="AR96" s="289">
        <f t="shared" si="123"/>
        <v>8</v>
      </c>
      <c r="AS96" s="290">
        <f t="shared" si="92"/>
        <v>0</v>
      </c>
      <c r="AT96" s="290">
        <f t="shared" si="124"/>
        <v>0</v>
      </c>
      <c r="AU96" s="290">
        <f t="shared" si="93"/>
        <v>0</v>
      </c>
      <c r="AV96" s="291">
        <f t="shared" si="94"/>
        <v>0</v>
      </c>
      <c r="AW96" s="290">
        <f t="shared" si="125"/>
        <v>0</v>
      </c>
      <c r="AX96" s="304">
        <f t="shared" si="126"/>
        <v>90</v>
      </c>
      <c r="AY96" s="289">
        <f t="shared" si="127"/>
        <v>8</v>
      </c>
      <c r="AZ96" s="290">
        <f t="shared" si="95"/>
        <v>0</v>
      </c>
      <c r="BA96" s="290">
        <f t="shared" si="128"/>
        <v>0</v>
      </c>
      <c r="BB96" s="290">
        <f t="shared" si="96"/>
        <v>0</v>
      </c>
      <c r="BC96" s="291">
        <f t="shared" si="97"/>
        <v>0</v>
      </c>
      <c r="BD96" s="292">
        <f t="shared" si="129"/>
        <v>0</v>
      </c>
      <c r="BE96" s="307">
        <f t="shared" si="130"/>
        <v>90</v>
      </c>
      <c r="BF96" s="289">
        <f t="shared" si="131"/>
        <v>8</v>
      </c>
      <c r="BG96" s="290">
        <f t="shared" si="98"/>
        <v>0</v>
      </c>
      <c r="BH96" s="290">
        <f t="shared" si="132"/>
        <v>0</v>
      </c>
      <c r="BI96" s="290">
        <f t="shared" si="99"/>
        <v>0</v>
      </c>
      <c r="BJ96" s="291">
        <f t="shared" si="100"/>
        <v>0</v>
      </c>
      <c r="BK96" s="290">
        <f t="shared" si="133"/>
        <v>0</v>
      </c>
      <c r="BL96" s="304">
        <f t="shared" si="134"/>
        <v>90</v>
      </c>
      <c r="BM96" s="289">
        <f t="shared" si="135"/>
        <v>8</v>
      </c>
      <c r="BN96" s="290">
        <f t="shared" si="101"/>
        <v>0</v>
      </c>
      <c r="BO96" s="290">
        <f t="shared" si="136"/>
        <v>0</v>
      </c>
      <c r="BP96" s="290">
        <f t="shared" si="102"/>
        <v>0</v>
      </c>
      <c r="BQ96" s="291">
        <f t="shared" si="103"/>
        <v>0</v>
      </c>
      <c r="BR96" s="292">
        <f t="shared" si="137"/>
        <v>0</v>
      </c>
    </row>
    <row r="97" spans="1:70">
      <c r="A97" s="288">
        <v>91</v>
      </c>
      <c r="B97" s="289">
        <f t="shared" si="73"/>
        <v>8</v>
      </c>
      <c r="C97" s="290">
        <f t="shared" si="74"/>
        <v>0</v>
      </c>
      <c r="D97" s="290">
        <f t="shared" si="138"/>
        <v>0</v>
      </c>
      <c r="E97" s="290">
        <f t="shared" si="75"/>
        <v>0</v>
      </c>
      <c r="F97" s="291">
        <f t="shared" si="76"/>
        <v>0</v>
      </c>
      <c r="G97" s="290">
        <f t="shared" si="139"/>
        <v>0</v>
      </c>
      <c r="H97" s="289">
        <f t="shared" si="104"/>
        <v>91</v>
      </c>
      <c r="I97" s="289">
        <f t="shared" si="105"/>
        <v>8</v>
      </c>
      <c r="J97" s="290">
        <f t="shared" si="77"/>
        <v>0</v>
      </c>
      <c r="K97" s="290">
        <f t="shared" si="140"/>
        <v>0</v>
      </c>
      <c r="L97" s="290">
        <f t="shared" si="78"/>
        <v>0</v>
      </c>
      <c r="M97" s="291">
        <f t="shared" si="79"/>
        <v>0</v>
      </c>
      <c r="N97" s="292">
        <f t="shared" si="141"/>
        <v>0</v>
      </c>
      <c r="O97" s="307">
        <f t="shared" si="106"/>
        <v>91</v>
      </c>
      <c r="P97" s="289">
        <f t="shared" si="107"/>
        <v>8</v>
      </c>
      <c r="Q97" s="290">
        <f t="shared" si="80"/>
        <v>0</v>
      </c>
      <c r="R97" s="290">
        <f t="shared" si="108"/>
        <v>0</v>
      </c>
      <c r="S97" s="290">
        <f t="shared" si="81"/>
        <v>0</v>
      </c>
      <c r="T97" s="291">
        <f t="shared" si="82"/>
        <v>0</v>
      </c>
      <c r="U97" s="290">
        <f t="shared" si="109"/>
        <v>0</v>
      </c>
      <c r="V97" s="304">
        <f t="shared" si="110"/>
        <v>91</v>
      </c>
      <c r="W97" s="289">
        <f t="shared" si="111"/>
        <v>8</v>
      </c>
      <c r="X97" s="290">
        <f t="shared" si="83"/>
        <v>0</v>
      </c>
      <c r="Y97" s="290">
        <f t="shared" si="112"/>
        <v>0</v>
      </c>
      <c r="Z97" s="290">
        <f t="shared" si="84"/>
        <v>0</v>
      </c>
      <c r="AA97" s="291">
        <f t="shared" si="85"/>
        <v>0</v>
      </c>
      <c r="AB97" s="292">
        <f t="shared" si="113"/>
        <v>0</v>
      </c>
      <c r="AC97" s="307">
        <f t="shared" si="114"/>
        <v>91</v>
      </c>
      <c r="AD97" s="289">
        <f t="shared" si="115"/>
        <v>8</v>
      </c>
      <c r="AE97" s="290">
        <f t="shared" si="86"/>
        <v>0</v>
      </c>
      <c r="AF97" s="290">
        <f t="shared" si="116"/>
        <v>0</v>
      </c>
      <c r="AG97" s="290">
        <f t="shared" si="87"/>
        <v>0</v>
      </c>
      <c r="AH97" s="291">
        <f t="shared" si="88"/>
        <v>0</v>
      </c>
      <c r="AI97" s="290">
        <f t="shared" si="117"/>
        <v>0</v>
      </c>
      <c r="AJ97" s="304">
        <f t="shared" si="118"/>
        <v>91</v>
      </c>
      <c r="AK97" s="289">
        <f t="shared" si="119"/>
        <v>8</v>
      </c>
      <c r="AL97" s="290">
        <f t="shared" si="89"/>
        <v>0</v>
      </c>
      <c r="AM97" s="290">
        <f t="shared" si="120"/>
        <v>0</v>
      </c>
      <c r="AN97" s="290">
        <f t="shared" si="90"/>
        <v>0</v>
      </c>
      <c r="AO97" s="291">
        <f t="shared" si="91"/>
        <v>0</v>
      </c>
      <c r="AP97" s="292">
        <f t="shared" si="121"/>
        <v>0</v>
      </c>
      <c r="AQ97" s="307">
        <f t="shared" si="122"/>
        <v>91</v>
      </c>
      <c r="AR97" s="289">
        <f t="shared" si="123"/>
        <v>8</v>
      </c>
      <c r="AS97" s="290">
        <f t="shared" si="92"/>
        <v>0</v>
      </c>
      <c r="AT97" s="290">
        <f t="shared" si="124"/>
        <v>0</v>
      </c>
      <c r="AU97" s="290">
        <f t="shared" si="93"/>
        <v>0</v>
      </c>
      <c r="AV97" s="291">
        <f t="shared" si="94"/>
        <v>0</v>
      </c>
      <c r="AW97" s="290">
        <f t="shared" si="125"/>
        <v>0</v>
      </c>
      <c r="AX97" s="304">
        <f t="shared" si="126"/>
        <v>91</v>
      </c>
      <c r="AY97" s="289">
        <f t="shared" si="127"/>
        <v>8</v>
      </c>
      <c r="AZ97" s="290">
        <f t="shared" si="95"/>
        <v>0</v>
      </c>
      <c r="BA97" s="290">
        <f t="shared" si="128"/>
        <v>0</v>
      </c>
      <c r="BB97" s="290">
        <f t="shared" si="96"/>
        <v>0</v>
      </c>
      <c r="BC97" s="291">
        <f t="shared" si="97"/>
        <v>0</v>
      </c>
      <c r="BD97" s="292">
        <f t="shared" si="129"/>
        <v>0</v>
      </c>
      <c r="BE97" s="307">
        <f t="shared" si="130"/>
        <v>91</v>
      </c>
      <c r="BF97" s="289">
        <f t="shared" si="131"/>
        <v>8</v>
      </c>
      <c r="BG97" s="290">
        <f t="shared" si="98"/>
        <v>0</v>
      </c>
      <c r="BH97" s="290">
        <f t="shared" si="132"/>
        <v>0</v>
      </c>
      <c r="BI97" s="290">
        <f t="shared" si="99"/>
        <v>0</v>
      </c>
      <c r="BJ97" s="291">
        <f t="shared" si="100"/>
        <v>0</v>
      </c>
      <c r="BK97" s="290">
        <f t="shared" si="133"/>
        <v>0</v>
      </c>
      <c r="BL97" s="304">
        <f t="shared" si="134"/>
        <v>91</v>
      </c>
      <c r="BM97" s="289">
        <f t="shared" si="135"/>
        <v>8</v>
      </c>
      <c r="BN97" s="290">
        <f t="shared" si="101"/>
        <v>0</v>
      </c>
      <c r="BO97" s="290">
        <f t="shared" si="136"/>
        <v>0</v>
      </c>
      <c r="BP97" s="290">
        <f t="shared" si="102"/>
        <v>0</v>
      </c>
      <c r="BQ97" s="291">
        <f t="shared" si="103"/>
        <v>0</v>
      </c>
      <c r="BR97" s="292">
        <f t="shared" si="137"/>
        <v>0</v>
      </c>
    </row>
    <row r="98" spans="1:70">
      <c r="A98" s="288">
        <v>92</v>
      </c>
      <c r="B98" s="289">
        <f t="shared" si="73"/>
        <v>8</v>
      </c>
      <c r="C98" s="290">
        <f t="shared" si="74"/>
        <v>0</v>
      </c>
      <c r="D98" s="290">
        <f t="shared" si="138"/>
        <v>0</v>
      </c>
      <c r="E98" s="290">
        <f t="shared" si="75"/>
        <v>0</v>
      </c>
      <c r="F98" s="291">
        <f t="shared" si="76"/>
        <v>0</v>
      </c>
      <c r="G98" s="290">
        <f t="shared" si="139"/>
        <v>0</v>
      </c>
      <c r="H98" s="289">
        <f t="shared" si="104"/>
        <v>92</v>
      </c>
      <c r="I98" s="289">
        <f t="shared" si="105"/>
        <v>8</v>
      </c>
      <c r="J98" s="290">
        <f t="shared" si="77"/>
        <v>0</v>
      </c>
      <c r="K98" s="290">
        <f t="shared" si="140"/>
        <v>0</v>
      </c>
      <c r="L98" s="290">
        <f t="shared" si="78"/>
        <v>0</v>
      </c>
      <c r="M98" s="291">
        <f t="shared" si="79"/>
        <v>0</v>
      </c>
      <c r="N98" s="292">
        <f t="shared" si="141"/>
        <v>0</v>
      </c>
      <c r="O98" s="307">
        <f t="shared" si="106"/>
        <v>92</v>
      </c>
      <c r="P98" s="289">
        <f t="shared" si="107"/>
        <v>8</v>
      </c>
      <c r="Q98" s="290">
        <f t="shared" si="80"/>
        <v>0</v>
      </c>
      <c r="R98" s="290">
        <f t="shared" si="108"/>
        <v>0</v>
      </c>
      <c r="S98" s="290">
        <f t="shared" si="81"/>
        <v>0</v>
      </c>
      <c r="T98" s="291">
        <f t="shared" si="82"/>
        <v>0</v>
      </c>
      <c r="U98" s="290">
        <f t="shared" si="109"/>
        <v>0</v>
      </c>
      <c r="V98" s="304">
        <f t="shared" si="110"/>
        <v>92</v>
      </c>
      <c r="W98" s="289">
        <f t="shared" si="111"/>
        <v>8</v>
      </c>
      <c r="X98" s="290">
        <f t="shared" si="83"/>
        <v>0</v>
      </c>
      <c r="Y98" s="290">
        <f t="shared" si="112"/>
        <v>0</v>
      </c>
      <c r="Z98" s="290">
        <f t="shared" si="84"/>
        <v>0</v>
      </c>
      <c r="AA98" s="291">
        <f t="shared" si="85"/>
        <v>0</v>
      </c>
      <c r="AB98" s="292">
        <f t="shared" si="113"/>
        <v>0</v>
      </c>
      <c r="AC98" s="307">
        <f t="shared" si="114"/>
        <v>92</v>
      </c>
      <c r="AD98" s="289">
        <f t="shared" si="115"/>
        <v>8</v>
      </c>
      <c r="AE98" s="290">
        <f t="shared" si="86"/>
        <v>0</v>
      </c>
      <c r="AF98" s="290">
        <f t="shared" si="116"/>
        <v>0</v>
      </c>
      <c r="AG98" s="290">
        <f t="shared" si="87"/>
        <v>0</v>
      </c>
      <c r="AH98" s="291">
        <f t="shared" si="88"/>
        <v>0</v>
      </c>
      <c r="AI98" s="290">
        <f t="shared" si="117"/>
        <v>0</v>
      </c>
      <c r="AJ98" s="304">
        <f t="shared" si="118"/>
        <v>92</v>
      </c>
      <c r="AK98" s="289">
        <f t="shared" si="119"/>
        <v>8</v>
      </c>
      <c r="AL98" s="290">
        <f t="shared" si="89"/>
        <v>0</v>
      </c>
      <c r="AM98" s="290">
        <f t="shared" si="120"/>
        <v>0</v>
      </c>
      <c r="AN98" s="290">
        <f t="shared" si="90"/>
        <v>0</v>
      </c>
      <c r="AO98" s="291">
        <f t="shared" si="91"/>
        <v>0</v>
      </c>
      <c r="AP98" s="292">
        <f t="shared" si="121"/>
        <v>0</v>
      </c>
      <c r="AQ98" s="307">
        <f t="shared" si="122"/>
        <v>92</v>
      </c>
      <c r="AR98" s="289">
        <f t="shared" si="123"/>
        <v>8</v>
      </c>
      <c r="AS98" s="290">
        <f t="shared" si="92"/>
        <v>0</v>
      </c>
      <c r="AT98" s="290">
        <f t="shared" si="124"/>
        <v>0</v>
      </c>
      <c r="AU98" s="290">
        <f t="shared" si="93"/>
        <v>0</v>
      </c>
      <c r="AV98" s="291">
        <f t="shared" si="94"/>
        <v>0</v>
      </c>
      <c r="AW98" s="290">
        <f t="shared" si="125"/>
        <v>0</v>
      </c>
      <c r="AX98" s="304">
        <f t="shared" si="126"/>
        <v>92</v>
      </c>
      <c r="AY98" s="289">
        <f t="shared" si="127"/>
        <v>8</v>
      </c>
      <c r="AZ98" s="290">
        <f t="shared" si="95"/>
        <v>0</v>
      </c>
      <c r="BA98" s="290">
        <f t="shared" si="128"/>
        <v>0</v>
      </c>
      <c r="BB98" s="290">
        <f t="shared" si="96"/>
        <v>0</v>
      </c>
      <c r="BC98" s="291">
        <f t="shared" si="97"/>
        <v>0</v>
      </c>
      <c r="BD98" s="292">
        <f t="shared" si="129"/>
        <v>0</v>
      </c>
      <c r="BE98" s="307">
        <f t="shared" si="130"/>
        <v>92</v>
      </c>
      <c r="BF98" s="289">
        <f t="shared" si="131"/>
        <v>8</v>
      </c>
      <c r="BG98" s="290">
        <f t="shared" si="98"/>
        <v>0</v>
      </c>
      <c r="BH98" s="290">
        <f t="shared" si="132"/>
        <v>0</v>
      </c>
      <c r="BI98" s="290">
        <f t="shared" si="99"/>
        <v>0</v>
      </c>
      <c r="BJ98" s="291">
        <f t="shared" si="100"/>
        <v>0</v>
      </c>
      <c r="BK98" s="290">
        <f t="shared" si="133"/>
        <v>0</v>
      </c>
      <c r="BL98" s="304">
        <f t="shared" si="134"/>
        <v>92</v>
      </c>
      <c r="BM98" s="289">
        <f t="shared" si="135"/>
        <v>8</v>
      </c>
      <c r="BN98" s="290">
        <f t="shared" si="101"/>
        <v>0</v>
      </c>
      <c r="BO98" s="290">
        <f t="shared" si="136"/>
        <v>0</v>
      </c>
      <c r="BP98" s="290">
        <f t="shared" si="102"/>
        <v>0</v>
      </c>
      <c r="BQ98" s="291">
        <f t="shared" si="103"/>
        <v>0</v>
      </c>
      <c r="BR98" s="292">
        <f t="shared" si="137"/>
        <v>0</v>
      </c>
    </row>
    <row r="99" spans="1:70">
      <c r="A99" s="288">
        <v>93</v>
      </c>
      <c r="B99" s="289">
        <f t="shared" si="73"/>
        <v>8</v>
      </c>
      <c r="C99" s="290">
        <f t="shared" si="74"/>
        <v>0</v>
      </c>
      <c r="D99" s="290">
        <f t="shared" si="138"/>
        <v>0</v>
      </c>
      <c r="E99" s="290">
        <f t="shared" si="75"/>
        <v>0</v>
      </c>
      <c r="F99" s="291">
        <f t="shared" si="76"/>
        <v>0</v>
      </c>
      <c r="G99" s="290">
        <f t="shared" si="139"/>
        <v>0</v>
      </c>
      <c r="H99" s="289">
        <f t="shared" si="104"/>
        <v>93</v>
      </c>
      <c r="I99" s="289">
        <f t="shared" si="105"/>
        <v>8</v>
      </c>
      <c r="J99" s="290">
        <f t="shared" si="77"/>
        <v>0</v>
      </c>
      <c r="K99" s="290">
        <f t="shared" si="140"/>
        <v>0</v>
      </c>
      <c r="L99" s="290">
        <f t="shared" si="78"/>
        <v>0</v>
      </c>
      <c r="M99" s="291">
        <f t="shared" si="79"/>
        <v>0</v>
      </c>
      <c r="N99" s="292">
        <f t="shared" si="141"/>
        <v>0</v>
      </c>
      <c r="O99" s="307">
        <f t="shared" si="106"/>
        <v>93</v>
      </c>
      <c r="P99" s="289">
        <f t="shared" si="107"/>
        <v>8</v>
      </c>
      <c r="Q99" s="290">
        <f t="shared" si="80"/>
        <v>0</v>
      </c>
      <c r="R99" s="290">
        <f t="shared" si="108"/>
        <v>0</v>
      </c>
      <c r="S99" s="290">
        <f t="shared" si="81"/>
        <v>0</v>
      </c>
      <c r="T99" s="291">
        <f t="shared" si="82"/>
        <v>0</v>
      </c>
      <c r="U99" s="290">
        <f t="shared" si="109"/>
        <v>0</v>
      </c>
      <c r="V99" s="304">
        <f t="shared" si="110"/>
        <v>93</v>
      </c>
      <c r="W99" s="289">
        <f t="shared" si="111"/>
        <v>8</v>
      </c>
      <c r="X99" s="290">
        <f t="shared" si="83"/>
        <v>0</v>
      </c>
      <c r="Y99" s="290">
        <f t="shared" si="112"/>
        <v>0</v>
      </c>
      <c r="Z99" s="290">
        <f t="shared" si="84"/>
        <v>0</v>
      </c>
      <c r="AA99" s="291">
        <f t="shared" si="85"/>
        <v>0</v>
      </c>
      <c r="AB99" s="292">
        <f t="shared" si="113"/>
        <v>0</v>
      </c>
      <c r="AC99" s="307">
        <f t="shared" si="114"/>
        <v>93</v>
      </c>
      <c r="AD99" s="289">
        <f t="shared" si="115"/>
        <v>8</v>
      </c>
      <c r="AE99" s="290">
        <f t="shared" si="86"/>
        <v>0</v>
      </c>
      <c r="AF99" s="290">
        <f t="shared" si="116"/>
        <v>0</v>
      </c>
      <c r="AG99" s="290">
        <f t="shared" si="87"/>
        <v>0</v>
      </c>
      <c r="AH99" s="291">
        <f t="shared" si="88"/>
        <v>0</v>
      </c>
      <c r="AI99" s="290">
        <f t="shared" si="117"/>
        <v>0</v>
      </c>
      <c r="AJ99" s="304">
        <f t="shared" si="118"/>
        <v>93</v>
      </c>
      <c r="AK99" s="289">
        <f t="shared" si="119"/>
        <v>8</v>
      </c>
      <c r="AL99" s="290">
        <f t="shared" si="89"/>
        <v>0</v>
      </c>
      <c r="AM99" s="290">
        <f t="shared" si="120"/>
        <v>0</v>
      </c>
      <c r="AN99" s="290">
        <f t="shared" si="90"/>
        <v>0</v>
      </c>
      <c r="AO99" s="291">
        <f t="shared" si="91"/>
        <v>0</v>
      </c>
      <c r="AP99" s="292">
        <f t="shared" si="121"/>
        <v>0</v>
      </c>
      <c r="AQ99" s="307">
        <f t="shared" si="122"/>
        <v>93</v>
      </c>
      <c r="AR99" s="289">
        <f t="shared" si="123"/>
        <v>8</v>
      </c>
      <c r="AS99" s="290">
        <f t="shared" si="92"/>
        <v>0</v>
      </c>
      <c r="AT99" s="290">
        <f t="shared" si="124"/>
        <v>0</v>
      </c>
      <c r="AU99" s="290">
        <f t="shared" si="93"/>
        <v>0</v>
      </c>
      <c r="AV99" s="291">
        <f t="shared" si="94"/>
        <v>0</v>
      </c>
      <c r="AW99" s="290">
        <f t="shared" si="125"/>
        <v>0</v>
      </c>
      <c r="AX99" s="304">
        <f t="shared" si="126"/>
        <v>93</v>
      </c>
      <c r="AY99" s="289">
        <f t="shared" si="127"/>
        <v>8</v>
      </c>
      <c r="AZ99" s="290">
        <f t="shared" si="95"/>
        <v>0</v>
      </c>
      <c r="BA99" s="290">
        <f t="shared" si="128"/>
        <v>0</v>
      </c>
      <c r="BB99" s="290">
        <f t="shared" si="96"/>
        <v>0</v>
      </c>
      <c r="BC99" s="291">
        <f t="shared" si="97"/>
        <v>0</v>
      </c>
      <c r="BD99" s="292">
        <f t="shared" si="129"/>
        <v>0</v>
      </c>
      <c r="BE99" s="307">
        <f t="shared" si="130"/>
        <v>93</v>
      </c>
      <c r="BF99" s="289">
        <f t="shared" si="131"/>
        <v>8</v>
      </c>
      <c r="BG99" s="290">
        <f t="shared" si="98"/>
        <v>0</v>
      </c>
      <c r="BH99" s="290">
        <f t="shared" si="132"/>
        <v>0</v>
      </c>
      <c r="BI99" s="290">
        <f t="shared" si="99"/>
        <v>0</v>
      </c>
      <c r="BJ99" s="291">
        <f t="shared" si="100"/>
        <v>0</v>
      </c>
      <c r="BK99" s="290">
        <f t="shared" si="133"/>
        <v>0</v>
      </c>
      <c r="BL99" s="304">
        <f t="shared" si="134"/>
        <v>93</v>
      </c>
      <c r="BM99" s="289">
        <f t="shared" si="135"/>
        <v>8</v>
      </c>
      <c r="BN99" s="290">
        <f t="shared" si="101"/>
        <v>0</v>
      </c>
      <c r="BO99" s="290">
        <f t="shared" si="136"/>
        <v>0</v>
      </c>
      <c r="BP99" s="290">
        <f t="shared" si="102"/>
        <v>0</v>
      </c>
      <c r="BQ99" s="291">
        <f t="shared" si="103"/>
        <v>0</v>
      </c>
      <c r="BR99" s="292">
        <f t="shared" si="137"/>
        <v>0</v>
      </c>
    </row>
    <row r="100" spans="1:70">
      <c r="A100" s="288">
        <v>94</v>
      </c>
      <c r="B100" s="289">
        <f t="shared" si="73"/>
        <v>8</v>
      </c>
      <c r="C100" s="290">
        <f t="shared" si="74"/>
        <v>0</v>
      </c>
      <c r="D100" s="290">
        <f t="shared" si="138"/>
        <v>0</v>
      </c>
      <c r="E100" s="290">
        <f t="shared" si="75"/>
        <v>0</v>
      </c>
      <c r="F100" s="291">
        <f t="shared" si="76"/>
        <v>0</v>
      </c>
      <c r="G100" s="290">
        <f t="shared" si="139"/>
        <v>0</v>
      </c>
      <c r="H100" s="289">
        <f t="shared" si="104"/>
        <v>94</v>
      </c>
      <c r="I100" s="289">
        <f t="shared" si="105"/>
        <v>8</v>
      </c>
      <c r="J100" s="290">
        <f t="shared" si="77"/>
        <v>0</v>
      </c>
      <c r="K100" s="290">
        <f t="shared" si="140"/>
        <v>0</v>
      </c>
      <c r="L100" s="290">
        <f t="shared" si="78"/>
        <v>0</v>
      </c>
      <c r="M100" s="291">
        <f t="shared" si="79"/>
        <v>0</v>
      </c>
      <c r="N100" s="292">
        <f t="shared" si="141"/>
        <v>0</v>
      </c>
      <c r="O100" s="307">
        <f t="shared" si="106"/>
        <v>94</v>
      </c>
      <c r="P100" s="289">
        <f t="shared" si="107"/>
        <v>8</v>
      </c>
      <c r="Q100" s="290">
        <f t="shared" si="80"/>
        <v>0</v>
      </c>
      <c r="R100" s="290">
        <f t="shared" si="108"/>
        <v>0</v>
      </c>
      <c r="S100" s="290">
        <f t="shared" si="81"/>
        <v>0</v>
      </c>
      <c r="T100" s="291">
        <f t="shared" si="82"/>
        <v>0</v>
      </c>
      <c r="U100" s="290">
        <f t="shared" si="109"/>
        <v>0</v>
      </c>
      <c r="V100" s="304">
        <f t="shared" si="110"/>
        <v>94</v>
      </c>
      <c r="W100" s="289">
        <f t="shared" si="111"/>
        <v>8</v>
      </c>
      <c r="X100" s="290">
        <f t="shared" si="83"/>
        <v>0</v>
      </c>
      <c r="Y100" s="290">
        <f t="shared" si="112"/>
        <v>0</v>
      </c>
      <c r="Z100" s="290">
        <f t="shared" si="84"/>
        <v>0</v>
      </c>
      <c r="AA100" s="291">
        <f t="shared" si="85"/>
        <v>0</v>
      </c>
      <c r="AB100" s="292">
        <f t="shared" si="113"/>
        <v>0</v>
      </c>
      <c r="AC100" s="307">
        <f t="shared" si="114"/>
        <v>94</v>
      </c>
      <c r="AD100" s="289">
        <f t="shared" si="115"/>
        <v>8</v>
      </c>
      <c r="AE100" s="290">
        <f t="shared" si="86"/>
        <v>0</v>
      </c>
      <c r="AF100" s="290">
        <f t="shared" si="116"/>
        <v>0</v>
      </c>
      <c r="AG100" s="290">
        <f t="shared" si="87"/>
        <v>0</v>
      </c>
      <c r="AH100" s="291">
        <f t="shared" si="88"/>
        <v>0</v>
      </c>
      <c r="AI100" s="290">
        <f t="shared" si="117"/>
        <v>0</v>
      </c>
      <c r="AJ100" s="304">
        <f t="shared" si="118"/>
        <v>94</v>
      </c>
      <c r="AK100" s="289">
        <f t="shared" si="119"/>
        <v>8</v>
      </c>
      <c r="AL100" s="290">
        <f t="shared" si="89"/>
        <v>0</v>
      </c>
      <c r="AM100" s="290">
        <f t="shared" si="120"/>
        <v>0</v>
      </c>
      <c r="AN100" s="290">
        <f t="shared" si="90"/>
        <v>0</v>
      </c>
      <c r="AO100" s="291">
        <f t="shared" si="91"/>
        <v>0</v>
      </c>
      <c r="AP100" s="292">
        <f t="shared" si="121"/>
        <v>0</v>
      </c>
      <c r="AQ100" s="307">
        <f t="shared" si="122"/>
        <v>94</v>
      </c>
      <c r="AR100" s="289">
        <f t="shared" si="123"/>
        <v>8</v>
      </c>
      <c r="AS100" s="290">
        <f t="shared" si="92"/>
        <v>0</v>
      </c>
      <c r="AT100" s="290">
        <f t="shared" si="124"/>
        <v>0</v>
      </c>
      <c r="AU100" s="290">
        <f t="shared" si="93"/>
        <v>0</v>
      </c>
      <c r="AV100" s="291">
        <f t="shared" si="94"/>
        <v>0</v>
      </c>
      <c r="AW100" s="290">
        <f t="shared" si="125"/>
        <v>0</v>
      </c>
      <c r="AX100" s="304">
        <f t="shared" si="126"/>
        <v>94</v>
      </c>
      <c r="AY100" s="289">
        <f t="shared" si="127"/>
        <v>8</v>
      </c>
      <c r="AZ100" s="290">
        <f t="shared" si="95"/>
        <v>0</v>
      </c>
      <c r="BA100" s="290">
        <f t="shared" si="128"/>
        <v>0</v>
      </c>
      <c r="BB100" s="290">
        <f t="shared" si="96"/>
        <v>0</v>
      </c>
      <c r="BC100" s="291">
        <f t="shared" si="97"/>
        <v>0</v>
      </c>
      <c r="BD100" s="292">
        <f t="shared" si="129"/>
        <v>0</v>
      </c>
      <c r="BE100" s="307">
        <f t="shared" si="130"/>
        <v>94</v>
      </c>
      <c r="BF100" s="289">
        <f t="shared" si="131"/>
        <v>8</v>
      </c>
      <c r="BG100" s="290">
        <f t="shared" si="98"/>
        <v>0</v>
      </c>
      <c r="BH100" s="290">
        <f t="shared" si="132"/>
        <v>0</v>
      </c>
      <c r="BI100" s="290">
        <f t="shared" si="99"/>
        <v>0</v>
      </c>
      <c r="BJ100" s="291">
        <f t="shared" si="100"/>
        <v>0</v>
      </c>
      <c r="BK100" s="290">
        <f t="shared" si="133"/>
        <v>0</v>
      </c>
      <c r="BL100" s="304">
        <f t="shared" si="134"/>
        <v>94</v>
      </c>
      <c r="BM100" s="289">
        <f t="shared" si="135"/>
        <v>8</v>
      </c>
      <c r="BN100" s="290">
        <f t="shared" si="101"/>
        <v>0</v>
      </c>
      <c r="BO100" s="290">
        <f t="shared" si="136"/>
        <v>0</v>
      </c>
      <c r="BP100" s="290">
        <f t="shared" si="102"/>
        <v>0</v>
      </c>
      <c r="BQ100" s="291">
        <f t="shared" si="103"/>
        <v>0</v>
      </c>
      <c r="BR100" s="292">
        <f t="shared" si="137"/>
        <v>0</v>
      </c>
    </row>
    <row r="101" spans="1:70">
      <c r="A101" s="288">
        <v>95</v>
      </c>
      <c r="B101" s="289">
        <f t="shared" si="73"/>
        <v>8</v>
      </c>
      <c r="C101" s="290">
        <f t="shared" si="74"/>
        <v>0</v>
      </c>
      <c r="D101" s="290">
        <f t="shared" si="138"/>
        <v>0</v>
      </c>
      <c r="E101" s="290">
        <f t="shared" si="75"/>
        <v>0</v>
      </c>
      <c r="F101" s="291">
        <f t="shared" si="76"/>
        <v>0</v>
      </c>
      <c r="G101" s="290">
        <f t="shared" si="139"/>
        <v>0</v>
      </c>
      <c r="H101" s="289">
        <f t="shared" si="104"/>
        <v>95</v>
      </c>
      <c r="I101" s="289">
        <f t="shared" si="105"/>
        <v>8</v>
      </c>
      <c r="J101" s="290">
        <f t="shared" si="77"/>
        <v>0</v>
      </c>
      <c r="K101" s="290">
        <f t="shared" si="140"/>
        <v>0</v>
      </c>
      <c r="L101" s="290">
        <f t="shared" si="78"/>
        <v>0</v>
      </c>
      <c r="M101" s="291">
        <f t="shared" si="79"/>
        <v>0</v>
      </c>
      <c r="N101" s="292">
        <f t="shared" si="141"/>
        <v>0</v>
      </c>
      <c r="O101" s="307">
        <f t="shared" si="106"/>
        <v>95</v>
      </c>
      <c r="P101" s="289">
        <f t="shared" si="107"/>
        <v>8</v>
      </c>
      <c r="Q101" s="290">
        <f t="shared" si="80"/>
        <v>0</v>
      </c>
      <c r="R101" s="290">
        <f t="shared" si="108"/>
        <v>0</v>
      </c>
      <c r="S101" s="290">
        <f t="shared" si="81"/>
        <v>0</v>
      </c>
      <c r="T101" s="291">
        <f t="shared" si="82"/>
        <v>0</v>
      </c>
      <c r="U101" s="290">
        <f t="shared" si="109"/>
        <v>0</v>
      </c>
      <c r="V101" s="304">
        <f t="shared" si="110"/>
        <v>95</v>
      </c>
      <c r="W101" s="289">
        <f t="shared" si="111"/>
        <v>8</v>
      </c>
      <c r="X101" s="290">
        <f t="shared" si="83"/>
        <v>0</v>
      </c>
      <c r="Y101" s="290">
        <f t="shared" si="112"/>
        <v>0</v>
      </c>
      <c r="Z101" s="290">
        <f t="shared" si="84"/>
        <v>0</v>
      </c>
      <c r="AA101" s="291">
        <f t="shared" si="85"/>
        <v>0</v>
      </c>
      <c r="AB101" s="292">
        <f t="shared" si="113"/>
        <v>0</v>
      </c>
      <c r="AC101" s="307">
        <f t="shared" si="114"/>
        <v>95</v>
      </c>
      <c r="AD101" s="289">
        <f t="shared" si="115"/>
        <v>8</v>
      </c>
      <c r="AE101" s="290">
        <f t="shared" si="86"/>
        <v>0</v>
      </c>
      <c r="AF101" s="290">
        <f t="shared" si="116"/>
        <v>0</v>
      </c>
      <c r="AG101" s="290">
        <f t="shared" si="87"/>
        <v>0</v>
      </c>
      <c r="AH101" s="291">
        <f t="shared" si="88"/>
        <v>0</v>
      </c>
      <c r="AI101" s="290">
        <f t="shared" si="117"/>
        <v>0</v>
      </c>
      <c r="AJ101" s="304">
        <f t="shared" si="118"/>
        <v>95</v>
      </c>
      <c r="AK101" s="289">
        <f t="shared" si="119"/>
        <v>8</v>
      </c>
      <c r="AL101" s="290">
        <f t="shared" si="89"/>
        <v>0</v>
      </c>
      <c r="AM101" s="290">
        <f t="shared" si="120"/>
        <v>0</v>
      </c>
      <c r="AN101" s="290">
        <f t="shared" si="90"/>
        <v>0</v>
      </c>
      <c r="AO101" s="291">
        <f t="shared" si="91"/>
        <v>0</v>
      </c>
      <c r="AP101" s="292">
        <f t="shared" si="121"/>
        <v>0</v>
      </c>
      <c r="AQ101" s="307">
        <f t="shared" si="122"/>
        <v>95</v>
      </c>
      <c r="AR101" s="289">
        <f t="shared" si="123"/>
        <v>8</v>
      </c>
      <c r="AS101" s="290">
        <f t="shared" si="92"/>
        <v>0</v>
      </c>
      <c r="AT101" s="290">
        <f t="shared" si="124"/>
        <v>0</v>
      </c>
      <c r="AU101" s="290">
        <f t="shared" si="93"/>
        <v>0</v>
      </c>
      <c r="AV101" s="291">
        <f t="shared" si="94"/>
        <v>0</v>
      </c>
      <c r="AW101" s="290">
        <f t="shared" si="125"/>
        <v>0</v>
      </c>
      <c r="AX101" s="304">
        <f t="shared" si="126"/>
        <v>95</v>
      </c>
      <c r="AY101" s="289">
        <f t="shared" si="127"/>
        <v>8</v>
      </c>
      <c r="AZ101" s="290">
        <f t="shared" si="95"/>
        <v>0</v>
      </c>
      <c r="BA101" s="290">
        <f t="shared" si="128"/>
        <v>0</v>
      </c>
      <c r="BB101" s="290">
        <f t="shared" si="96"/>
        <v>0</v>
      </c>
      <c r="BC101" s="291">
        <f t="shared" si="97"/>
        <v>0</v>
      </c>
      <c r="BD101" s="292">
        <f t="shared" si="129"/>
        <v>0</v>
      </c>
      <c r="BE101" s="307">
        <f t="shared" si="130"/>
        <v>95</v>
      </c>
      <c r="BF101" s="289">
        <f t="shared" si="131"/>
        <v>8</v>
      </c>
      <c r="BG101" s="290">
        <f t="shared" si="98"/>
        <v>0</v>
      </c>
      <c r="BH101" s="290">
        <f t="shared" si="132"/>
        <v>0</v>
      </c>
      <c r="BI101" s="290">
        <f t="shared" si="99"/>
        <v>0</v>
      </c>
      <c r="BJ101" s="291">
        <f t="shared" si="100"/>
        <v>0</v>
      </c>
      <c r="BK101" s="290">
        <f t="shared" si="133"/>
        <v>0</v>
      </c>
      <c r="BL101" s="304">
        <f t="shared" si="134"/>
        <v>95</v>
      </c>
      <c r="BM101" s="289">
        <f t="shared" si="135"/>
        <v>8</v>
      </c>
      <c r="BN101" s="290">
        <f t="shared" si="101"/>
        <v>0</v>
      </c>
      <c r="BO101" s="290">
        <f t="shared" si="136"/>
        <v>0</v>
      </c>
      <c r="BP101" s="290">
        <f t="shared" si="102"/>
        <v>0</v>
      </c>
      <c r="BQ101" s="291">
        <f t="shared" si="103"/>
        <v>0</v>
      </c>
      <c r="BR101" s="292">
        <f t="shared" si="137"/>
        <v>0</v>
      </c>
    </row>
    <row r="102" spans="1:70">
      <c r="A102" s="288">
        <v>96</v>
      </c>
      <c r="B102" s="289">
        <f t="shared" si="73"/>
        <v>8</v>
      </c>
      <c r="C102" s="290">
        <f t="shared" si="74"/>
        <v>0</v>
      </c>
      <c r="D102" s="290">
        <f t="shared" si="138"/>
        <v>0</v>
      </c>
      <c r="E102" s="290">
        <f t="shared" si="75"/>
        <v>0</v>
      </c>
      <c r="F102" s="291">
        <f t="shared" si="76"/>
        <v>0</v>
      </c>
      <c r="G102" s="290">
        <f t="shared" si="139"/>
        <v>0</v>
      </c>
      <c r="H102" s="289">
        <f t="shared" si="104"/>
        <v>96</v>
      </c>
      <c r="I102" s="289">
        <f t="shared" si="105"/>
        <v>8</v>
      </c>
      <c r="J102" s="290">
        <f t="shared" si="77"/>
        <v>0</v>
      </c>
      <c r="K102" s="290">
        <f t="shared" si="140"/>
        <v>0</v>
      </c>
      <c r="L102" s="290">
        <f t="shared" si="78"/>
        <v>0</v>
      </c>
      <c r="M102" s="291">
        <f t="shared" si="79"/>
        <v>0</v>
      </c>
      <c r="N102" s="292">
        <f t="shared" si="141"/>
        <v>0</v>
      </c>
      <c r="O102" s="307">
        <f t="shared" si="106"/>
        <v>96</v>
      </c>
      <c r="P102" s="289">
        <f t="shared" si="107"/>
        <v>8</v>
      </c>
      <c r="Q102" s="290">
        <f t="shared" si="80"/>
        <v>0</v>
      </c>
      <c r="R102" s="290">
        <f t="shared" si="108"/>
        <v>0</v>
      </c>
      <c r="S102" s="290">
        <f t="shared" si="81"/>
        <v>0</v>
      </c>
      <c r="T102" s="291">
        <f t="shared" si="82"/>
        <v>0</v>
      </c>
      <c r="U102" s="290">
        <f t="shared" si="109"/>
        <v>0</v>
      </c>
      <c r="V102" s="304">
        <f t="shared" si="110"/>
        <v>96</v>
      </c>
      <c r="W102" s="289">
        <f t="shared" si="111"/>
        <v>8</v>
      </c>
      <c r="X102" s="290">
        <f t="shared" si="83"/>
        <v>0</v>
      </c>
      <c r="Y102" s="290">
        <f t="shared" si="112"/>
        <v>0</v>
      </c>
      <c r="Z102" s="290">
        <f t="shared" si="84"/>
        <v>0</v>
      </c>
      <c r="AA102" s="291">
        <f t="shared" si="85"/>
        <v>0</v>
      </c>
      <c r="AB102" s="292">
        <f t="shared" si="113"/>
        <v>0</v>
      </c>
      <c r="AC102" s="307">
        <f t="shared" si="114"/>
        <v>96</v>
      </c>
      <c r="AD102" s="289">
        <f t="shared" si="115"/>
        <v>8</v>
      </c>
      <c r="AE102" s="290">
        <f t="shared" si="86"/>
        <v>0</v>
      </c>
      <c r="AF102" s="290">
        <f t="shared" si="116"/>
        <v>0</v>
      </c>
      <c r="AG102" s="290">
        <f t="shared" si="87"/>
        <v>0</v>
      </c>
      <c r="AH102" s="291">
        <f t="shared" si="88"/>
        <v>0</v>
      </c>
      <c r="AI102" s="290">
        <f t="shared" si="117"/>
        <v>0</v>
      </c>
      <c r="AJ102" s="304">
        <f t="shared" si="118"/>
        <v>96</v>
      </c>
      <c r="AK102" s="289">
        <f t="shared" si="119"/>
        <v>8</v>
      </c>
      <c r="AL102" s="290">
        <f t="shared" si="89"/>
        <v>0</v>
      </c>
      <c r="AM102" s="290">
        <f t="shared" si="120"/>
        <v>0</v>
      </c>
      <c r="AN102" s="290">
        <f t="shared" si="90"/>
        <v>0</v>
      </c>
      <c r="AO102" s="291">
        <f t="shared" si="91"/>
        <v>0</v>
      </c>
      <c r="AP102" s="292">
        <f t="shared" si="121"/>
        <v>0</v>
      </c>
      <c r="AQ102" s="307">
        <f t="shared" si="122"/>
        <v>96</v>
      </c>
      <c r="AR102" s="289">
        <f t="shared" si="123"/>
        <v>8</v>
      </c>
      <c r="AS102" s="290">
        <f t="shared" si="92"/>
        <v>0</v>
      </c>
      <c r="AT102" s="290">
        <f t="shared" si="124"/>
        <v>0</v>
      </c>
      <c r="AU102" s="290">
        <f t="shared" si="93"/>
        <v>0</v>
      </c>
      <c r="AV102" s="291">
        <f t="shared" si="94"/>
        <v>0</v>
      </c>
      <c r="AW102" s="290">
        <f t="shared" si="125"/>
        <v>0</v>
      </c>
      <c r="AX102" s="304">
        <f t="shared" si="126"/>
        <v>96</v>
      </c>
      <c r="AY102" s="289">
        <f t="shared" si="127"/>
        <v>8</v>
      </c>
      <c r="AZ102" s="290">
        <f t="shared" si="95"/>
        <v>0</v>
      </c>
      <c r="BA102" s="290">
        <f t="shared" si="128"/>
        <v>0</v>
      </c>
      <c r="BB102" s="290">
        <f t="shared" si="96"/>
        <v>0</v>
      </c>
      <c r="BC102" s="291">
        <f t="shared" si="97"/>
        <v>0</v>
      </c>
      <c r="BD102" s="292">
        <f t="shared" si="129"/>
        <v>0</v>
      </c>
      <c r="BE102" s="307">
        <f t="shared" si="130"/>
        <v>96</v>
      </c>
      <c r="BF102" s="289">
        <f t="shared" si="131"/>
        <v>8</v>
      </c>
      <c r="BG102" s="290">
        <f t="shared" si="98"/>
        <v>0</v>
      </c>
      <c r="BH102" s="290">
        <f t="shared" si="132"/>
        <v>0</v>
      </c>
      <c r="BI102" s="290">
        <f t="shared" si="99"/>
        <v>0</v>
      </c>
      <c r="BJ102" s="291">
        <f t="shared" si="100"/>
        <v>0</v>
      </c>
      <c r="BK102" s="290">
        <f t="shared" si="133"/>
        <v>0</v>
      </c>
      <c r="BL102" s="304">
        <f t="shared" si="134"/>
        <v>96</v>
      </c>
      <c r="BM102" s="289">
        <f t="shared" si="135"/>
        <v>8</v>
      </c>
      <c r="BN102" s="290">
        <f t="shared" si="101"/>
        <v>0</v>
      </c>
      <c r="BO102" s="290">
        <f t="shared" si="136"/>
        <v>0</v>
      </c>
      <c r="BP102" s="290">
        <f t="shared" si="102"/>
        <v>0</v>
      </c>
      <c r="BQ102" s="291">
        <f t="shared" si="103"/>
        <v>0</v>
      </c>
      <c r="BR102" s="292">
        <f t="shared" si="137"/>
        <v>0</v>
      </c>
    </row>
    <row r="103" spans="1:70">
      <c r="A103" s="288">
        <v>97</v>
      </c>
      <c r="B103" s="289">
        <f t="shared" si="73"/>
        <v>9</v>
      </c>
      <c r="C103" s="290">
        <f t="shared" si="74"/>
        <v>0</v>
      </c>
      <c r="D103" s="290">
        <f t="shared" si="138"/>
        <v>0</v>
      </c>
      <c r="E103" s="290">
        <f t="shared" si="75"/>
        <v>0</v>
      </c>
      <c r="F103" s="291">
        <f t="shared" si="76"/>
        <v>0</v>
      </c>
      <c r="G103" s="290">
        <f t="shared" si="139"/>
        <v>0</v>
      </c>
      <c r="H103" s="289">
        <f t="shared" si="104"/>
        <v>97</v>
      </c>
      <c r="I103" s="289">
        <f t="shared" si="105"/>
        <v>9</v>
      </c>
      <c r="J103" s="290">
        <f t="shared" si="77"/>
        <v>0</v>
      </c>
      <c r="K103" s="290">
        <f t="shared" si="140"/>
        <v>0</v>
      </c>
      <c r="L103" s="290">
        <f t="shared" si="78"/>
        <v>0</v>
      </c>
      <c r="M103" s="291">
        <f t="shared" si="79"/>
        <v>0</v>
      </c>
      <c r="N103" s="292">
        <f t="shared" si="141"/>
        <v>0</v>
      </c>
      <c r="O103" s="307">
        <f t="shared" si="106"/>
        <v>97</v>
      </c>
      <c r="P103" s="289">
        <f t="shared" si="107"/>
        <v>9</v>
      </c>
      <c r="Q103" s="290">
        <f t="shared" si="80"/>
        <v>0</v>
      </c>
      <c r="R103" s="290">
        <f t="shared" si="108"/>
        <v>0</v>
      </c>
      <c r="S103" s="290">
        <f t="shared" si="81"/>
        <v>0</v>
      </c>
      <c r="T103" s="291">
        <f t="shared" si="82"/>
        <v>0</v>
      </c>
      <c r="U103" s="290">
        <f t="shared" si="109"/>
        <v>0</v>
      </c>
      <c r="V103" s="304">
        <f t="shared" si="110"/>
        <v>97</v>
      </c>
      <c r="W103" s="289">
        <f t="shared" si="111"/>
        <v>9</v>
      </c>
      <c r="X103" s="290">
        <f t="shared" si="83"/>
        <v>0</v>
      </c>
      <c r="Y103" s="290">
        <f t="shared" si="112"/>
        <v>0</v>
      </c>
      <c r="Z103" s="290">
        <f t="shared" si="84"/>
        <v>0</v>
      </c>
      <c r="AA103" s="291">
        <f t="shared" si="85"/>
        <v>0</v>
      </c>
      <c r="AB103" s="292">
        <f t="shared" si="113"/>
        <v>0</v>
      </c>
      <c r="AC103" s="307">
        <f t="shared" si="114"/>
        <v>97</v>
      </c>
      <c r="AD103" s="289">
        <f t="shared" si="115"/>
        <v>9</v>
      </c>
      <c r="AE103" s="290">
        <f t="shared" si="86"/>
        <v>0</v>
      </c>
      <c r="AF103" s="290">
        <f t="shared" si="116"/>
        <v>0</v>
      </c>
      <c r="AG103" s="290">
        <f t="shared" si="87"/>
        <v>0</v>
      </c>
      <c r="AH103" s="291">
        <f t="shared" si="88"/>
        <v>0</v>
      </c>
      <c r="AI103" s="290">
        <f t="shared" si="117"/>
        <v>0</v>
      </c>
      <c r="AJ103" s="304">
        <f t="shared" si="118"/>
        <v>97</v>
      </c>
      <c r="AK103" s="289">
        <f t="shared" si="119"/>
        <v>9</v>
      </c>
      <c r="AL103" s="290">
        <f t="shared" si="89"/>
        <v>0</v>
      </c>
      <c r="AM103" s="290">
        <f t="shared" si="120"/>
        <v>0</v>
      </c>
      <c r="AN103" s="290">
        <f t="shared" si="90"/>
        <v>0</v>
      </c>
      <c r="AO103" s="291">
        <f t="shared" si="91"/>
        <v>0</v>
      </c>
      <c r="AP103" s="292">
        <f t="shared" si="121"/>
        <v>0</v>
      </c>
      <c r="AQ103" s="307">
        <f t="shared" si="122"/>
        <v>97</v>
      </c>
      <c r="AR103" s="289">
        <f t="shared" si="123"/>
        <v>9</v>
      </c>
      <c r="AS103" s="290">
        <f t="shared" si="92"/>
        <v>0</v>
      </c>
      <c r="AT103" s="290">
        <f t="shared" si="124"/>
        <v>0</v>
      </c>
      <c r="AU103" s="290">
        <f t="shared" si="93"/>
        <v>0</v>
      </c>
      <c r="AV103" s="291">
        <f t="shared" si="94"/>
        <v>0</v>
      </c>
      <c r="AW103" s="290">
        <f t="shared" si="125"/>
        <v>0</v>
      </c>
      <c r="AX103" s="304">
        <f t="shared" si="126"/>
        <v>97</v>
      </c>
      <c r="AY103" s="289">
        <f t="shared" si="127"/>
        <v>9</v>
      </c>
      <c r="AZ103" s="290">
        <f t="shared" si="95"/>
        <v>0</v>
      </c>
      <c r="BA103" s="290">
        <f t="shared" si="128"/>
        <v>0</v>
      </c>
      <c r="BB103" s="290">
        <f t="shared" si="96"/>
        <v>0</v>
      </c>
      <c r="BC103" s="291">
        <f t="shared" si="97"/>
        <v>0</v>
      </c>
      <c r="BD103" s="292">
        <f t="shared" si="129"/>
        <v>0</v>
      </c>
      <c r="BE103" s="307">
        <f t="shared" si="130"/>
        <v>97</v>
      </c>
      <c r="BF103" s="289">
        <f t="shared" si="131"/>
        <v>9</v>
      </c>
      <c r="BG103" s="290">
        <f t="shared" si="98"/>
        <v>0</v>
      </c>
      <c r="BH103" s="290">
        <f t="shared" si="132"/>
        <v>0</v>
      </c>
      <c r="BI103" s="290">
        <f t="shared" si="99"/>
        <v>0</v>
      </c>
      <c r="BJ103" s="291">
        <f t="shared" si="100"/>
        <v>0</v>
      </c>
      <c r="BK103" s="290">
        <f t="shared" si="133"/>
        <v>0</v>
      </c>
      <c r="BL103" s="304">
        <f t="shared" si="134"/>
        <v>97</v>
      </c>
      <c r="BM103" s="289">
        <f t="shared" si="135"/>
        <v>9</v>
      </c>
      <c r="BN103" s="290">
        <f t="shared" si="101"/>
        <v>0</v>
      </c>
      <c r="BO103" s="290">
        <f t="shared" si="136"/>
        <v>0</v>
      </c>
      <c r="BP103" s="290">
        <f t="shared" si="102"/>
        <v>0</v>
      </c>
      <c r="BQ103" s="291">
        <f t="shared" si="103"/>
        <v>0</v>
      </c>
      <c r="BR103" s="292">
        <f t="shared" si="137"/>
        <v>0</v>
      </c>
    </row>
    <row r="104" spans="1:70">
      <c r="A104" s="288">
        <v>98</v>
      </c>
      <c r="B104" s="289">
        <f t="shared" si="73"/>
        <v>9</v>
      </c>
      <c r="C104" s="290">
        <f t="shared" si="74"/>
        <v>0</v>
      </c>
      <c r="D104" s="290">
        <f t="shared" si="138"/>
        <v>0</v>
      </c>
      <c r="E104" s="290">
        <f t="shared" si="75"/>
        <v>0</v>
      </c>
      <c r="F104" s="291">
        <f t="shared" si="76"/>
        <v>0</v>
      </c>
      <c r="G104" s="290">
        <f t="shared" ref="G104:G167" si="142">C104-F104</f>
        <v>0</v>
      </c>
      <c r="H104" s="289">
        <f t="shared" si="104"/>
        <v>98</v>
      </c>
      <c r="I104" s="289">
        <f t="shared" si="105"/>
        <v>9</v>
      </c>
      <c r="J104" s="290">
        <f t="shared" si="77"/>
        <v>0</v>
      </c>
      <c r="K104" s="290">
        <f t="shared" si="140"/>
        <v>0</v>
      </c>
      <c r="L104" s="290">
        <f t="shared" si="78"/>
        <v>0</v>
      </c>
      <c r="M104" s="291">
        <f t="shared" si="79"/>
        <v>0</v>
      </c>
      <c r="N104" s="292">
        <f t="shared" si="141"/>
        <v>0</v>
      </c>
      <c r="O104" s="307">
        <f t="shared" si="106"/>
        <v>98</v>
      </c>
      <c r="P104" s="289">
        <f t="shared" si="107"/>
        <v>9</v>
      </c>
      <c r="Q104" s="290">
        <f t="shared" si="80"/>
        <v>0</v>
      </c>
      <c r="R104" s="290">
        <f t="shared" si="108"/>
        <v>0</v>
      </c>
      <c r="S104" s="290">
        <f t="shared" si="81"/>
        <v>0</v>
      </c>
      <c r="T104" s="291">
        <f t="shared" si="82"/>
        <v>0</v>
      </c>
      <c r="U104" s="290">
        <f t="shared" si="109"/>
        <v>0</v>
      </c>
      <c r="V104" s="304">
        <f t="shared" si="110"/>
        <v>98</v>
      </c>
      <c r="W104" s="289">
        <f t="shared" si="111"/>
        <v>9</v>
      </c>
      <c r="X104" s="290">
        <f t="shared" si="83"/>
        <v>0</v>
      </c>
      <c r="Y104" s="290">
        <f t="shared" si="112"/>
        <v>0</v>
      </c>
      <c r="Z104" s="290">
        <f t="shared" si="84"/>
        <v>0</v>
      </c>
      <c r="AA104" s="291">
        <f t="shared" si="85"/>
        <v>0</v>
      </c>
      <c r="AB104" s="292">
        <f t="shared" si="113"/>
        <v>0</v>
      </c>
      <c r="AC104" s="307">
        <f t="shared" si="114"/>
        <v>98</v>
      </c>
      <c r="AD104" s="289">
        <f t="shared" si="115"/>
        <v>9</v>
      </c>
      <c r="AE104" s="290">
        <f t="shared" si="86"/>
        <v>0</v>
      </c>
      <c r="AF104" s="290">
        <f t="shared" si="116"/>
        <v>0</v>
      </c>
      <c r="AG104" s="290">
        <f t="shared" si="87"/>
        <v>0</v>
      </c>
      <c r="AH104" s="291">
        <f t="shared" si="88"/>
        <v>0</v>
      </c>
      <c r="AI104" s="290">
        <f t="shared" si="117"/>
        <v>0</v>
      </c>
      <c r="AJ104" s="304">
        <f t="shared" si="118"/>
        <v>98</v>
      </c>
      <c r="AK104" s="289">
        <f t="shared" si="119"/>
        <v>9</v>
      </c>
      <c r="AL104" s="290">
        <f t="shared" si="89"/>
        <v>0</v>
      </c>
      <c r="AM104" s="290">
        <f t="shared" si="120"/>
        <v>0</v>
      </c>
      <c r="AN104" s="290">
        <f t="shared" si="90"/>
        <v>0</v>
      </c>
      <c r="AO104" s="291">
        <f t="shared" si="91"/>
        <v>0</v>
      </c>
      <c r="AP104" s="292">
        <f t="shared" si="121"/>
        <v>0</v>
      </c>
      <c r="AQ104" s="307">
        <f t="shared" si="122"/>
        <v>98</v>
      </c>
      <c r="AR104" s="289">
        <f t="shared" si="123"/>
        <v>9</v>
      </c>
      <c r="AS104" s="290">
        <f t="shared" si="92"/>
        <v>0</v>
      </c>
      <c r="AT104" s="290">
        <f t="shared" si="124"/>
        <v>0</v>
      </c>
      <c r="AU104" s="290">
        <f t="shared" si="93"/>
        <v>0</v>
      </c>
      <c r="AV104" s="291">
        <f t="shared" si="94"/>
        <v>0</v>
      </c>
      <c r="AW104" s="290">
        <f t="shared" si="125"/>
        <v>0</v>
      </c>
      <c r="AX104" s="304">
        <f t="shared" si="126"/>
        <v>98</v>
      </c>
      <c r="AY104" s="289">
        <f t="shared" si="127"/>
        <v>9</v>
      </c>
      <c r="AZ104" s="290">
        <f t="shared" si="95"/>
        <v>0</v>
      </c>
      <c r="BA104" s="290">
        <f t="shared" si="128"/>
        <v>0</v>
      </c>
      <c r="BB104" s="290">
        <f t="shared" si="96"/>
        <v>0</v>
      </c>
      <c r="BC104" s="291">
        <f t="shared" si="97"/>
        <v>0</v>
      </c>
      <c r="BD104" s="292">
        <f t="shared" si="129"/>
        <v>0</v>
      </c>
      <c r="BE104" s="307">
        <f t="shared" si="130"/>
        <v>98</v>
      </c>
      <c r="BF104" s="289">
        <f t="shared" si="131"/>
        <v>9</v>
      </c>
      <c r="BG104" s="290">
        <f t="shared" si="98"/>
        <v>0</v>
      </c>
      <c r="BH104" s="290">
        <f t="shared" si="132"/>
        <v>0</v>
      </c>
      <c r="BI104" s="290">
        <f t="shared" si="99"/>
        <v>0</v>
      </c>
      <c r="BJ104" s="291">
        <f t="shared" si="100"/>
        <v>0</v>
      </c>
      <c r="BK104" s="290">
        <f t="shared" si="133"/>
        <v>0</v>
      </c>
      <c r="BL104" s="304">
        <f t="shared" si="134"/>
        <v>98</v>
      </c>
      <c r="BM104" s="289">
        <f t="shared" si="135"/>
        <v>9</v>
      </c>
      <c r="BN104" s="290">
        <f t="shared" si="101"/>
        <v>0</v>
      </c>
      <c r="BO104" s="290">
        <f t="shared" si="136"/>
        <v>0</v>
      </c>
      <c r="BP104" s="290">
        <f t="shared" si="102"/>
        <v>0</v>
      </c>
      <c r="BQ104" s="291">
        <f t="shared" si="103"/>
        <v>0</v>
      </c>
      <c r="BR104" s="292">
        <f t="shared" si="137"/>
        <v>0</v>
      </c>
    </row>
    <row r="105" spans="1:70">
      <c r="A105" s="288">
        <v>99</v>
      </c>
      <c r="B105" s="289">
        <f t="shared" si="73"/>
        <v>9</v>
      </c>
      <c r="C105" s="290">
        <f t="shared" si="74"/>
        <v>0</v>
      </c>
      <c r="D105" s="290">
        <f t="shared" si="138"/>
        <v>0</v>
      </c>
      <c r="E105" s="290">
        <f t="shared" si="75"/>
        <v>0</v>
      </c>
      <c r="F105" s="291">
        <f t="shared" si="76"/>
        <v>0</v>
      </c>
      <c r="G105" s="290">
        <f t="shared" si="142"/>
        <v>0</v>
      </c>
      <c r="H105" s="289">
        <f t="shared" si="104"/>
        <v>99</v>
      </c>
      <c r="I105" s="289">
        <f t="shared" si="105"/>
        <v>9</v>
      </c>
      <c r="J105" s="290">
        <f t="shared" si="77"/>
        <v>0</v>
      </c>
      <c r="K105" s="290">
        <f t="shared" si="140"/>
        <v>0</v>
      </c>
      <c r="L105" s="290">
        <f t="shared" si="78"/>
        <v>0</v>
      </c>
      <c r="M105" s="291">
        <f t="shared" si="79"/>
        <v>0</v>
      </c>
      <c r="N105" s="292">
        <f t="shared" si="141"/>
        <v>0</v>
      </c>
      <c r="O105" s="307">
        <f t="shared" si="106"/>
        <v>99</v>
      </c>
      <c r="P105" s="289">
        <f t="shared" si="107"/>
        <v>9</v>
      </c>
      <c r="Q105" s="290">
        <f t="shared" si="80"/>
        <v>0</v>
      </c>
      <c r="R105" s="290">
        <f t="shared" si="108"/>
        <v>0</v>
      </c>
      <c r="S105" s="290">
        <f t="shared" si="81"/>
        <v>0</v>
      </c>
      <c r="T105" s="291">
        <f t="shared" si="82"/>
        <v>0</v>
      </c>
      <c r="U105" s="290">
        <f t="shared" si="109"/>
        <v>0</v>
      </c>
      <c r="V105" s="304">
        <f t="shared" si="110"/>
        <v>99</v>
      </c>
      <c r="W105" s="289">
        <f t="shared" si="111"/>
        <v>9</v>
      </c>
      <c r="X105" s="290">
        <f t="shared" si="83"/>
        <v>0</v>
      </c>
      <c r="Y105" s="290">
        <f t="shared" si="112"/>
        <v>0</v>
      </c>
      <c r="Z105" s="290">
        <f t="shared" si="84"/>
        <v>0</v>
      </c>
      <c r="AA105" s="291">
        <f t="shared" si="85"/>
        <v>0</v>
      </c>
      <c r="AB105" s="292">
        <f t="shared" si="113"/>
        <v>0</v>
      </c>
      <c r="AC105" s="307">
        <f t="shared" si="114"/>
        <v>99</v>
      </c>
      <c r="AD105" s="289">
        <f t="shared" si="115"/>
        <v>9</v>
      </c>
      <c r="AE105" s="290">
        <f t="shared" si="86"/>
        <v>0</v>
      </c>
      <c r="AF105" s="290">
        <f t="shared" si="116"/>
        <v>0</v>
      </c>
      <c r="AG105" s="290">
        <f t="shared" si="87"/>
        <v>0</v>
      </c>
      <c r="AH105" s="291">
        <f t="shared" si="88"/>
        <v>0</v>
      </c>
      <c r="AI105" s="290">
        <f t="shared" si="117"/>
        <v>0</v>
      </c>
      <c r="AJ105" s="304">
        <f t="shared" si="118"/>
        <v>99</v>
      </c>
      <c r="AK105" s="289">
        <f t="shared" si="119"/>
        <v>9</v>
      </c>
      <c r="AL105" s="290">
        <f t="shared" si="89"/>
        <v>0</v>
      </c>
      <c r="AM105" s="290">
        <f t="shared" si="120"/>
        <v>0</v>
      </c>
      <c r="AN105" s="290">
        <f t="shared" si="90"/>
        <v>0</v>
      </c>
      <c r="AO105" s="291">
        <f t="shared" si="91"/>
        <v>0</v>
      </c>
      <c r="AP105" s="292">
        <f t="shared" si="121"/>
        <v>0</v>
      </c>
      <c r="AQ105" s="307">
        <f t="shared" si="122"/>
        <v>99</v>
      </c>
      <c r="AR105" s="289">
        <f t="shared" si="123"/>
        <v>9</v>
      </c>
      <c r="AS105" s="290">
        <f t="shared" si="92"/>
        <v>0</v>
      </c>
      <c r="AT105" s="290">
        <f t="shared" si="124"/>
        <v>0</v>
      </c>
      <c r="AU105" s="290">
        <f t="shared" si="93"/>
        <v>0</v>
      </c>
      <c r="AV105" s="291">
        <f t="shared" si="94"/>
        <v>0</v>
      </c>
      <c r="AW105" s="290">
        <f t="shared" si="125"/>
        <v>0</v>
      </c>
      <c r="AX105" s="304">
        <f t="shared" si="126"/>
        <v>99</v>
      </c>
      <c r="AY105" s="289">
        <f t="shared" si="127"/>
        <v>9</v>
      </c>
      <c r="AZ105" s="290">
        <f t="shared" si="95"/>
        <v>0</v>
      </c>
      <c r="BA105" s="290">
        <f t="shared" si="128"/>
        <v>0</v>
      </c>
      <c r="BB105" s="290">
        <f t="shared" si="96"/>
        <v>0</v>
      </c>
      <c r="BC105" s="291">
        <f t="shared" si="97"/>
        <v>0</v>
      </c>
      <c r="BD105" s="292">
        <f t="shared" si="129"/>
        <v>0</v>
      </c>
      <c r="BE105" s="307">
        <f t="shared" si="130"/>
        <v>99</v>
      </c>
      <c r="BF105" s="289">
        <f t="shared" si="131"/>
        <v>9</v>
      </c>
      <c r="BG105" s="290">
        <f t="shared" si="98"/>
        <v>0</v>
      </c>
      <c r="BH105" s="290">
        <f t="shared" si="132"/>
        <v>0</v>
      </c>
      <c r="BI105" s="290">
        <f t="shared" si="99"/>
        <v>0</v>
      </c>
      <c r="BJ105" s="291">
        <f t="shared" si="100"/>
        <v>0</v>
      </c>
      <c r="BK105" s="290">
        <f t="shared" si="133"/>
        <v>0</v>
      </c>
      <c r="BL105" s="304">
        <f t="shared" si="134"/>
        <v>99</v>
      </c>
      <c r="BM105" s="289">
        <f t="shared" si="135"/>
        <v>9</v>
      </c>
      <c r="BN105" s="290">
        <f t="shared" si="101"/>
        <v>0</v>
      </c>
      <c r="BO105" s="290">
        <f t="shared" si="136"/>
        <v>0</v>
      </c>
      <c r="BP105" s="290">
        <f t="shared" si="102"/>
        <v>0</v>
      </c>
      <c r="BQ105" s="291">
        <f t="shared" si="103"/>
        <v>0</v>
      </c>
      <c r="BR105" s="292">
        <f t="shared" si="137"/>
        <v>0</v>
      </c>
    </row>
    <row r="106" spans="1:70">
      <c r="A106" s="288">
        <v>100</v>
      </c>
      <c r="B106" s="289">
        <f t="shared" si="73"/>
        <v>9</v>
      </c>
      <c r="C106" s="290">
        <f t="shared" si="74"/>
        <v>0</v>
      </c>
      <c r="D106" s="290">
        <f t="shared" si="138"/>
        <v>0</v>
      </c>
      <c r="E106" s="290">
        <f t="shared" si="75"/>
        <v>0</v>
      </c>
      <c r="F106" s="291">
        <f t="shared" si="76"/>
        <v>0</v>
      </c>
      <c r="G106" s="290">
        <f t="shared" si="142"/>
        <v>0</v>
      </c>
      <c r="H106" s="289">
        <f t="shared" si="104"/>
        <v>100</v>
      </c>
      <c r="I106" s="289">
        <f t="shared" si="105"/>
        <v>9</v>
      </c>
      <c r="J106" s="290">
        <f t="shared" si="77"/>
        <v>0</v>
      </c>
      <c r="K106" s="290">
        <f t="shared" si="140"/>
        <v>0</v>
      </c>
      <c r="L106" s="290">
        <f t="shared" si="78"/>
        <v>0</v>
      </c>
      <c r="M106" s="291">
        <f t="shared" si="79"/>
        <v>0</v>
      </c>
      <c r="N106" s="292">
        <f t="shared" si="141"/>
        <v>0</v>
      </c>
      <c r="O106" s="307">
        <f t="shared" si="106"/>
        <v>100</v>
      </c>
      <c r="P106" s="289">
        <f t="shared" si="107"/>
        <v>9</v>
      </c>
      <c r="Q106" s="290">
        <f t="shared" si="80"/>
        <v>0</v>
      </c>
      <c r="R106" s="290">
        <f t="shared" si="108"/>
        <v>0</v>
      </c>
      <c r="S106" s="290">
        <f t="shared" si="81"/>
        <v>0</v>
      </c>
      <c r="T106" s="291">
        <f t="shared" si="82"/>
        <v>0</v>
      </c>
      <c r="U106" s="290">
        <f t="shared" si="109"/>
        <v>0</v>
      </c>
      <c r="V106" s="304">
        <f t="shared" si="110"/>
        <v>100</v>
      </c>
      <c r="W106" s="289">
        <f t="shared" si="111"/>
        <v>9</v>
      </c>
      <c r="X106" s="290">
        <f t="shared" si="83"/>
        <v>0</v>
      </c>
      <c r="Y106" s="290">
        <f t="shared" si="112"/>
        <v>0</v>
      </c>
      <c r="Z106" s="290">
        <f t="shared" si="84"/>
        <v>0</v>
      </c>
      <c r="AA106" s="291">
        <f t="shared" si="85"/>
        <v>0</v>
      </c>
      <c r="AB106" s="292">
        <f t="shared" si="113"/>
        <v>0</v>
      </c>
      <c r="AC106" s="307">
        <f t="shared" si="114"/>
        <v>100</v>
      </c>
      <c r="AD106" s="289">
        <f t="shared" si="115"/>
        <v>9</v>
      </c>
      <c r="AE106" s="290">
        <f t="shared" si="86"/>
        <v>0</v>
      </c>
      <c r="AF106" s="290">
        <f t="shared" si="116"/>
        <v>0</v>
      </c>
      <c r="AG106" s="290">
        <f t="shared" si="87"/>
        <v>0</v>
      </c>
      <c r="AH106" s="291">
        <f t="shared" si="88"/>
        <v>0</v>
      </c>
      <c r="AI106" s="290">
        <f t="shared" si="117"/>
        <v>0</v>
      </c>
      <c r="AJ106" s="304">
        <f t="shared" si="118"/>
        <v>100</v>
      </c>
      <c r="AK106" s="289">
        <f t="shared" si="119"/>
        <v>9</v>
      </c>
      <c r="AL106" s="290">
        <f t="shared" si="89"/>
        <v>0</v>
      </c>
      <c r="AM106" s="290">
        <f t="shared" si="120"/>
        <v>0</v>
      </c>
      <c r="AN106" s="290">
        <f t="shared" si="90"/>
        <v>0</v>
      </c>
      <c r="AO106" s="291">
        <f t="shared" si="91"/>
        <v>0</v>
      </c>
      <c r="AP106" s="292">
        <f t="shared" si="121"/>
        <v>0</v>
      </c>
      <c r="AQ106" s="307">
        <f t="shared" si="122"/>
        <v>100</v>
      </c>
      <c r="AR106" s="289">
        <f t="shared" si="123"/>
        <v>9</v>
      </c>
      <c r="AS106" s="290">
        <f t="shared" si="92"/>
        <v>0</v>
      </c>
      <c r="AT106" s="290">
        <f t="shared" si="124"/>
        <v>0</v>
      </c>
      <c r="AU106" s="290">
        <f t="shared" si="93"/>
        <v>0</v>
      </c>
      <c r="AV106" s="291">
        <f t="shared" si="94"/>
        <v>0</v>
      </c>
      <c r="AW106" s="290">
        <f t="shared" si="125"/>
        <v>0</v>
      </c>
      <c r="AX106" s="304">
        <f t="shared" si="126"/>
        <v>100</v>
      </c>
      <c r="AY106" s="289">
        <f t="shared" si="127"/>
        <v>9</v>
      </c>
      <c r="AZ106" s="290">
        <f t="shared" si="95"/>
        <v>0</v>
      </c>
      <c r="BA106" s="290">
        <f t="shared" si="128"/>
        <v>0</v>
      </c>
      <c r="BB106" s="290">
        <f t="shared" si="96"/>
        <v>0</v>
      </c>
      <c r="BC106" s="291">
        <f t="shared" si="97"/>
        <v>0</v>
      </c>
      <c r="BD106" s="292">
        <f t="shared" si="129"/>
        <v>0</v>
      </c>
      <c r="BE106" s="307">
        <f t="shared" si="130"/>
        <v>100</v>
      </c>
      <c r="BF106" s="289">
        <f t="shared" si="131"/>
        <v>9</v>
      </c>
      <c r="BG106" s="290">
        <f t="shared" si="98"/>
        <v>0</v>
      </c>
      <c r="BH106" s="290">
        <f t="shared" si="132"/>
        <v>0</v>
      </c>
      <c r="BI106" s="290">
        <f t="shared" si="99"/>
        <v>0</v>
      </c>
      <c r="BJ106" s="291">
        <f t="shared" si="100"/>
        <v>0</v>
      </c>
      <c r="BK106" s="290">
        <f t="shared" si="133"/>
        <v>0</v>
      </c>
      <c r="BL106" s="304">
        <f t="shared" si="134"/>
        <v>100</v>
      </c>
      <c r="BM106" s="289">
        <f t="shared" si="135"/>
        <v>9</v>
      </c>
      <c r="BN106" s="290">
        <f t="shared" si="101"/>
        <v>0</v>
      </c>
      <c r="BO106" s="290">
        <f t="shared" si="136"/>
        <v>0</v>
      </c>
      <c r="BP106" s="290">
        <f t="shared" si="102"/>
        <v>0</v>
      </c>
      <c r="BQ106" s="291">
        <f t="shared" si="103"/>
        <v>0</v>
      </c>
      <c r="BR106" s="292">
        <f t="shared" si="137"/>
        <v>0</v>
      </c>
    </row>
    <row r="107" spans="1:70">
      <c r="A107" s="288">
        <v>101</v>
      </c>
      <c r="B107" s="289">
        <f t="shared" si="73"/>
        <v>9</v>
      </c>
      <c r="C107" s="290">
        <f t="shared" si="74"/>
        <v>0</v>
      </c>
      <c r="D107" s="290">
        <f t="shared" si="138"/>
        <v>0</v>
      </c>
      <c r="E107" s="290">
        <f t="shared" si="75"/>
        <v>0</v>
      </c>
      <c r="F107" s="291">
        <f t="shared" si="76"/>
        <v>0</v>
      </c>
      <c r="G107" s="290">
        <f t="shared" si="142"/>
        <v>0</v>
      </c>
      <c r="H107" s="289">
        <f t="shared" si="104"/>
        <v>101</v>
      </c>
      <c r="I107" s="289">
        <f t="shared" si="105"/>
        <v>9</v>
      </c>
      <c r="J107" s="290">
        <f t="shared" si="77"/>
        <v>0</v>
      </c>
      <c r="K107" s="290">
        <f t="shared" si="140"/>
        <v>0</v>
      </c>
      <c r="L107" s="290">
        <f t="shared" si="78"/>
        <v>0</v>
      </c>
      <c r="M107" s="291">
        <f t="shared" si="79"/>
        <v>0</v>
      </c>
      <c r="N107" s="292">
        <f t="shared" si="141"/>
        <v>0</v>
      </c>
      <c r="O107" s="307">
        <f t="shared" si="106"/>
        <v>101</v>
      </c>
      <c r="P107" s="289">
        <f t="shared" si="107"/>
        <v>9</v>
      </c>
      <c r="Q107" s="290">
        <f t="shared" si="80"/>
        <v>0</v>
      </c>
      <c r="R107" s="290">
        <f t="shared" si="108"/>
        <v>0</v>
      </c>
      <c r="S107" s="290">
        <f t="shared" si="81"/>
        <v>0</v>
      </c>
      <c r="T107" s="291">
        <f t="shared" si="82"/>
        <v>0</v>
      </c>
      <c r="U107" s="290">
        <f t="shared" si="109"/>
        <v>0</v>
      </c>
      <c r="V107" s="304">
        <f t="shared" si="110"/>
        <v>101</v>
      </c>
      <c r="W107" s="289">
        <f t="shared" si="111"/>
        <v>9</v>
      </c>
      <c r="X107" s="290">
        <f t="shared" si="83"/>
        <v>0</v>
      </c>
      <c r="Y107" s="290">
        <f t="shared" si="112"/>
        <v>0</v>
      </c>
      <c r="Z107" s="290">
        <f t="shared" si="84"/>
        <v>0</v>
      </c>
      <c r="AA107" s="291">
        <f t="shared" si="85"/>
        <v>0</v>
      </c>
      <c r="AB107" s="292">
        <f t="shared" si="113"/>
        <v>0</v>
      </c>
      <c r="AC107" s="307">
        <f t="shared" si="114"/>
        <v>101</v>
      </c>
      <c r="AD107" s="289">
        <f t="shared" si="115"/>
        <v>9</v>
      </c>
      <c r="AE107" s="290">
        <f t="shared" si="86"/>
        <v>0</v>
      </c>
      <c r="AF107" s="290">
        <f t="shared" si="116"/>
        <v>0</v>
      </c>
      <c r="AG107" s="290">
        <f t="shared" si="87"/>
        <v>0</v>
      </c>
      <c r="AH107" s="291">
        <f t="shared" si="88"/>
        <v>0</v>
      </c>
      <c r="AI107" s="290">
        <f t="shared" si="117"/>
        <v>0</v>
      </c>
      <c r="AJ107" s="304">
        <f t="shared" si="118"/>
        <v>101</v>
      </c>
      <c r="AK107" s="289">
        <f t="shared" si="119"/>
        <v>9</v>
      </c>
      <c r="AL107" s="290">
        <f t="shared" si="89"/>
        <v>0</v>
      </c>
      <c r="AM107" s="290">
        <f t="shared" si="120"/>
        <v>0</v>
      </c>
      <c r="AN107" s="290">
        <f t="shared" si="90"/>
        <v>0</v>
      </c>
      <c r="AO107" s="291">
        <f t="shared" si="91"/>
        <v>0</v>
      </c>
      <c r="AP107" s="292">
        <f t="shared" si="121"/>
        <v>0</v>
      </c>
      <c r="AQ107" s="307">
        <f t="shared" si="122"/>
        <v>101</v>
      </c>
      <c r="AR107" s="289">
        <f t="shared" si="123"/>
        <v>9</v>
      </c>
      <c r="AS107" s="290">
        <f t="shared" si="92"/>
        <v>0</v>
      </c>
      <c r="AT107" s="290">
        <f t="shared" si="124"/>
        <v>0</v>
      </c>
      <c r="AU107" s="290">
        <f t="shared" si="93"/>
        <v>0</v>
      </c>
      <c r="AV107" s="291">
        <f t="shared" si="94"/>
        <v>0</v>
      </c>
      <c r="AW107" s="290">
        <f t="shared" si="125"/>
        <v>0</v>
      </c>
      <c r="AX107" s="304">
        <f t="shared" si="126"/>
        <v>101</v>
      </c>
      <c r="AY107" s="289">
        <f t="shared" si="127"/>
        <v>9</v>
      </c>
      <c r="AZ107" s="290">
        <f t="shared" si="95"/>
        <v>0</v>
      </c>
      <c r="BA107" s="290">
        <f t="shared" si="128"/>
        <v>0</v>
      </c>
      <c r="BB107" s="290">
        <f t="shared" si="96"/>
        <v>0</v>
      </c>
      <c r="BC107" s="291">
        <f t="shared" si="97"/>
        <v>0</v>
      </c>
      <c r="BD107" s="292">
        <f t="shared" si="129"/>
        <v>0</v>
      </c>
      <c r="BE107" s="307">
        <f t="shared" si="130"/>
        <v>101</v>
      </c>
      <c r="BF107" s="289">
        <f t="shared" si="131"/>
        <v>9</v>
      </c>
      <c r="BG107" s="290">
        <f t="shared" si="98"/>
        <v>0</v>
      </c>
      <c r="BH107" s="290">
        <f t="shared" si="132"/>
        <v>0</v>
      </c>
      <c r="BI107" s="290">
        <f t="shared" si="99"/>
        <v>0</v>
      </c>
      <c r="BJ107" s="291">
        <f t="shared" si="100"/>
        <v>0</v>
      </c>
      <c r="BK107" s="290">
        <f t="shared" si="133"/>
        <v>0</v>
      </c>
      <c r="BL107" s="304">
        <f t="shared" si="134"/>
        <v>101</v>
      </c>
      <c r="BM107" s="289">
        <f t="shared" si="135"/>
        <v>9</v>
      </c>
      <c r="BN107" s="290">
        <f t="shared" si="101"/>
        <v>0</v>
      </c>
      <c r="BO107" s="290">
        <f t="shared" si="136"/>
        <v>0</v>
      </c>
      <c r="BP107" s="290">
        <f t="shared" si="102"/>
        <v>0</v>
      </c>
      <c r="BQ107" s="291">
        <f t="shared" si="103"/>
        <v>0</v>
      </c>
      <c r="BR107" s="292">
        <f t="shared" si="137"/>
        <v>0</v>
      </c>
    </row>
    <row r="108" spans="1:70">
      <c r="A108" s="288">
        <v>102</v>
      </c>
      <c r="B108" s="289">
        <f t="shared" si="73"/>
        <v>9</v>
      </c>
      <c r="C108" s="290">
        <f t="shared" si="74"/>
        <v>0</v>
      </c>
      <c r="D108" s="290">
        <f t="shared" si="138"/>
        <v>0</v>
      </c>
      <c r="E108" s="290">
        <f t="shared" si="75"/>
        <v>0</v>
      </c>
      <c r="F108" s="291">
        <f t="shared" si="76"/>
        <v>0</v>
      </c>
      <c r="G108" s="290">
        <f t="shared" si="142"/>
        <v>0</v>
      </c>
      <c r="H108" s="289">
        <f t="shared" si="104"/>
        <v>102</v>
      </c>
      <c r="I108" s="289">
        <f t="shared" si="105"/>
        <v>9</v>
      </c>
      <c r="J108" s="290">
        <f t="shared" si="77"/>
        <v>0</v>
      </c>
      <c r="K108" s="290">
        <f t="shared" si="140"/>
        <v>0</v>
      </c>
      <c r="L108" s="290">
        <f t="shared" si="78"/>
        <v>0</v>
      </c>
      <c r="M108" s="291">
        <f t="shared" si="79"/>
        <v>0</v>
      </c>
      <c r="N108" s="292">
        <f t="shared" si="141"/>
        <v>0</v>
      </c>
      <c r="O108" s="307">
        <f t="shared" si="106"/>
        <v>102</v>
      </c>
      <c r="P108" s="289">
        <f t="shared" si="107"/>
        <v>9</v>
      </c>
      <c r="Q108" s="290">
        <f t="shared" si="80"/>
        <v>0</v>
      </c>
      <c r="R108" s="290">
        <f t="shared" si="108"/>
        <v>0</v>
      </c>
      <c r="S108" s="290">
        <f t="shared" si="81"/>
        <v>0</v>
      </c>
      <c r="T108" s="291">
        <f t="shared" si="82"/>
        <v>0</v>
      </c>
      <c r="U108" s="290">
        <f t="shared" si="109"/>
        <v>0</v>
      </c>
      <c r="V108" s="304">
        <f t="shared" si="110"/>
        <v>102</v>
      </c>
      <c r="W108" s="289">
        <f t="shared" si="111"/>
        <v>9</v>
      </c>
      <c r="X108" s="290">
        <f t="shared" si="83"/>
        <v>0</v>
      </c>
      <c r="Y108" s="290">
        <f t="shared" si="112"/>
        <v>0</v>
      </c>
      <c r="Z108" s="290">
        <f t="shared" si="84"/>
        <v>0</v>
      </c>
      <c r="AA108" s="291">
        <f t="shared" si="85"/>
        <v>0</v>
      </c>
      <c r="AB108" s="292">
        <f t="shared" si="113"/>
        <v>0</v>
      </c>
      <c r="AC108" s="307">
        <f t="shared" si="114"/>
        <v>102</v>
      </c>
      <c r="AD108" s="289">
        <f t="shared" si="115"/>
        <v>9</v>
      </c>
      <c r="AE108" s="290">
        <f t="shared" si="86"/>
        <v>0</v>
      </c>
      <c r="AF108" s="290">
        <f t="shared" si="116"/>
        <v>0</v>
      </c>
      <c r="AG108" s="290">
        <f t="shared" si="87"/>
        <v>0</v>
      </c>
      <c r="AH108" s="291">
        <f t="shared" si="88"/>
        <v>0</v>
      </c>
      <c r="AI108" s="290">
        <f t="shared" si="117"/>
        <v>0</v>
      </c>
      <c r="AJ108" s="304">
        <f t="shared" si="118"/>
        <v>102</v>
      </c>
      <c r="AK108" s="289">
        <f t="shared" si="119"/>
        <v>9</v>
      </c>
      <c r="AL108" s="290">
        <f t="shared" si="89"/>
        <v>0</v>
      </c>
      <c r="AM108" s="290">
        <f t="shared" si="120"/>
        <v>0</v>
      </c>
      <c r="AN108" s="290">
        <f t="shared" si="90"/>
        <v>0</v>
      </c>
      <c r="AO108" s="291">
        <f t="shared" si="91"/>
        <v>0</v>
      </c>
      <c r="AP108" s="292">
        <f t="shared" si="121"/>
        <v>0</v>
      </c>
      <c r="AQ108" s="307">
        <f t="shared" si="122"/>
        <v>102</v>
      </c>
      <c r="AR108" s="289">
        <f t="shared" si="123"/>
        <v>9</v>
      </c>
      <c r="AS108" s="290">
        <f t="shared" si="92"/>
        <v>0</v>
      </c>
      <c r="AT108" s="290">
        <f t="shared" si="124"/>
        <v>0</v>
      </c>
      <c r="AU108" s="290">
        <f t="shared" si="93"/>
        <v>0</v>
      </c>
      <c r="AV108" s="291">
        <f t="shared" si="94"/>
        <v>0</v>
      </c>
      <c r="AW108" s="290">
        <f t="shared" si="125"/>
        <v>0</v>
      </c>
      <c r="AX108" s="304">
        <f t="shared" si="126"/>
        <v>102</v>
      </c>
      <c r="AY108" s="289">
        <f t="shared" si="127"/>
        <v>9</v>
      </c>
      <c r="AZ108" s="290">
        <f t="shared" si="95"/>
        <v>0</v>
      </c>
      <c r="BA108" s="290">
        <f t="shared" si="128"/>
        <v>0</v>
      </c>
      <c r="BB108" s="290">
        <f t="shared" si="96"/>
        <v>0</v>
      </c>
      <c r="BC108" s="291">
        <f t="shared" si="97"/>
        <v>0</v>
      </c>
      <c r="BD108" s="292">
        <f t="shared" si="129"/>
        <v>0</v>
      </c>
      <c r="BE108" s="307">
        <f t="shared" si="130"/>
        <v>102</v>
      </c>
      <c r="BF108" s="289">
        <f t="shared" si="131"/>
        <v>9</v>
      </c>
      <c r="BG108" s="290">
        <f t="shared" si="98"/>
        <v>0</v>
      </c>
      <c r="BH108" s="290">
        <f t="shared" si="132"/>
        <v>0</v>
      </c>
      <c r="BI108" s="290">
        <f t="shared" si="99"/>
        <v>0</v>
      </c>
      <c r="BJ108" s="291">
        <f t="shared" si="100"/>
        <v>0</v>
      </c>
      <c r="BK108" s="290">
        <f t="shared" si="133"/>
        <v>0</v>
      </c>
      <c r="BL108" s="304">
        <f t="shared" si="134"/>
        <v>102</v>
      </c>
      <c r="BM108" s="289">
        <f t="shared" si="135"/>
        <v>9</v>
      </c>
      <c r="BN108" s="290">
        <f t="shared" si="101"/>
        <v>0</v>
      </c>
      <c r="BO108" s="290">
        <f t="shared" si="136"/>
        <v>0</v>
      </c>
      <c r="BP108" s="290">
        <f t="shared" si="102"/>
        <v>0</v>
      </c>
      <c r="BQ108" s="291">
        <f t="shared" si="103"/>
        <v>0</v>
      </c>
      <c r="BR108" s="292">
        <f t="shared" si="137"/>
        <v>0</v>
      </c>
    </row>
    <row r="109" spans="1:70">
      <c r="A109" s="288">
        <v>103</v>
      </c>
      <c r="B109" s="289">
        <f t="shared" si="73"/>
        <v>9</v>
      </c>
      <c r="C109" s="290">
        <f t="shared" si="74"/>
        <v>0</v>
      </c>
      <c r="D109" s="290">
        <f t="shared" si="138"/>
        <v>0</v>
      </c>
      <c r="E109" s="290">
        <f t="shared" si="75"/>
        <v>0</v>
      </c>
      <c r="F109" s="291">
        <f t="shared" si="76"/>
        <v>0</v>
      </c>
      <c r="G109" s="290">
        <f t="shared" si="142"/>
        <v>0</v>
      </c>
      <c r="H109" s="289">
        <f t="shared" si="104"/>
        <v>103</v>
      </c>
      <c r="I109" s="289">
        <f t="shared" si="105"/>
        <v>9</v>
      </c>
      <c r="J109" s="290">
        <f t="shared" si="77"/>
        <v>0</v>
      </c>
      <c r="K109" s="290">
        <f t="shared" si="140"/>
        <v>0</v>
      </c>
      <c r="L109" s="290">
        <f t="shared" si="78"/>
        <v>0</v>
      </c>
      <c r="M109" s="291">
        <f t="shared" si="79"/>
        <v>0</v>
      </c>
      <c r="N109" s="292">
        <f t="shared" si="141"/>
        <v>0</v>
      </c>
      <c r="O109" s="307">
        <f t="shared" si="106"/>
        <v>103</v>
      </c>
      <c r="P109" s="289">
        <f t="shared" si="107"/>
        <v>9</v>
      </c>
      <c r="Q109" s="290">
        <f t="shared" si="80"/>
        <v>0</v>
      </c>
      <c r="R109" s="290">
        <f t="shared" si="108"/>
        <v>0</v>
      </c>
      <c r="S109" s="290">
        <f t="shared" si="81"/>
        <v>0</v>
      </c>
      <c r="T109" s="291">
        <f t="shared" si="82"/>
        <v>0</v>
      </c>
      <c r="U109" s="290">
        <f t="shared" si="109"/>
        <v>0</v>
      </c>
      <c r="V109" s="304">
        <f t="shared" si="110"/>
        <v>103</v>
      </c>
      <c r="W109" s="289">
        <f t="shared" si="111"/>
        <v>9</v>
      </c>
      <c r="X109" s="290">
        <f t="shared" si="83"/>
        <v>0</v>
      </c>
      <c r="Y109" s="290">
        <f t="shared" si="112"/>
        <v>0</v>
      </c>
      <c r="Z109" s="290">
        <f t="shared" si="84"/>
        <v>0</v>
      </c>
      <c r="AA109" s="291">
        <f t="shared" si="85"/>
        <v>0</v>
      </c>
      <c r="AB109" s="292">
        <f t="shared" si="113"/>
        <v>0</v>
      </c>
      <c r="AC109" s="307">
        <f t="shared" si="114"/>
        <v>103</v>
      </c>
      <c r="AD109" s="289">
        <f t="shared" si="115"/>
        <v>9</v>
      </c>
      <c r="AE109" s="290">
        <f t="shared" si="86"/>
        <v>0</v>
      </c>
      <c r="AF109" s="290">
        <f t="shared" si="116"/>
        <v>0</v>
      </c>
      <c r="AG109" s="290">
        <f t="shared" si="87"/>
        <v>0</v>
      </c>
      <c r="AH109" s="291">
        <f t="shared" si="88"/>
        <v>0</v>
      </c>
      <c r="AI109" s="290">
        <f t="shared" si="117"/>
        <v>0</v>
      </c>
      <c r="AJ109" s="304">
        <f t="shared" si="118"/>
        <v>103</v>
      </c>
      <c r="AK109" s="289">
        <f t="shared" si="119"/>
        <v>9</v>
      </c>
      <c r="AL109" s="290">
        <f t="shared" si="89"/>
        <v>0</v>
      </c>
      <c r="AM109" s="290">
        <f t="shared" si="120"/>
        <v>0</v>
      </c>
      <c r="AN109" s="290">
        <f t="shared" si="90"/>
        <v>0</v>
      </c>
      <c r="AO109" s="291">
        <f t="shared" si="91"/>
        <v>0</v>
      </c>
      <c r="AP109" s="292">
        <f t="shared" si="121"/>
        <v>0</v>
      </c>
      <c r="AQ109" s="307">
        <f t="shared" si="122"/>
        <v>103</v>
      </c>
      <c r="AR109" s="289">
        <f t="shared" si="123"/>
        <v>9</v>
      </c>
      <c r="AS109" s="290">
        <f t="shared" si="92"/>
        <v>0</v>
      </c>
      <c r="AT109" s="290">
        <f t="shared" si="124"/>
        <v>0</v>
      </c>
      <c r="AU109" s="290">
        <f t="shared" si="93"/>
        <v>0</v>
      </c>
      <c r="AV109" s="291">
        <f t="shared" si="94"/>
        <v>0</v>
      </c>
      <c r="AW109" s="290">
        <f t="shared" si="125"/>
        <v>0</v>
      </c>
      <c r="AX109" s="304">
        <f t="shared" si="126"/>
        <v>103</v>
      </c>
      <c r="AY109" s="289">
        <f t="shared" si="127"/>
        <v>9</v>
      </c>
      <c r="AZ109" s="290">
        <f t="shared" si="95"/>
        <v>0</v>
      </c>
      <c r="BA109" s="290">
        <f t="shared" si="128"/>
        <v>0</v>
      </c>
      <c r="BB109" s="290">
        <f t="shared" si="96"/>
        <v>0</v>
      </c>
      <c r="BC109" s="291">
        <f t="shared" si="97"/>
        <v>0</v>
      </c>
      <c r="BD109" s="292">
        <f t="shared" si="129"/>
        <v>0</v>
      </c>
      <c r="BE109" s="307">
        <f t="shared" si="130"/>
        <v>103</v>
      </c>
      <c r="BF109" s="289">
        <f t="shared" si="131"/>
        <v>9</v>
      </c>
      <c r="BG109" s="290">
        <f t="shared" si="98"/>
        <v>0</v>
      </c>
      <c r="BH109" s="290">
        <f t="shared" si="132"/>
        <v>0</v>
      </c>
      <c r="BI109" s="290">
        <f t="shared" si="99"/>
        <v>0</v>
      </c>
      <c r="BJ109" s="291">
        <f t="shared" si="100"/>
        <v>0</v>
      </c>
      <c r="BK109" s="290">
        <f t="shared" si="133"/>
        <v>0</v>
      </c>
      <c r="BL109" s="304">
        <f t="shared" si="134"/>
        <v>103</v>
      </c>
      <c r="BM109" s="289">
        <f t="shared" si="135"/>
        <v>9</v>
      </c>
      <c r="BN109" s="290">
        <f t="shared" si="101"/>
        <v>0</v>
      </c>
      <c r="BO109" s="290">
        <f t="shared" si="136"/>
        <v>0</v>
      </c>
      <c r="BP109" s="290">
        <f t="shared" si="102"/>
        <v>0</v>
      </c>
      <c r="BQ109" s="291">
        <f t="shared" si="103"/>
        <v>0</v>
      </c>
      <c r="BR109" s="292">
        <f t="shared" si="137"/>
        <v>0</v>
      </c>
    </row>
    <row r="110" spans="1:70">
      <c r="A110" s="288">
        <v>104</v>
      </c>
      <c r="B110" s="289">
        <f t="shared" si="73"/>
        <v>9</v>
      </c>
      <c r="C110" s="290">
        <f t="shared" si="74"/>
        <v>0</v>
      </c>
      <c r="D110" s="290">
        <f t="shared" si="138"/>
        <v>0</v>
      </c>
      <c r="E110" s="290">
        <f t="shared" si="75"/>
        <v>0</v>
      </c>
      <c r="F110" s="291">
        <f t="shared" si="76"/>
        <v>0</v>
      </c>
      <c r="G110" s="290">
        <f t="shared" si="142"/>
        <v>0</v>
      </c>
      <c r="H110" s="289">
        <f t="shared" si="104"/>
        <v>104</v>
      </c>
      <c r="I110" s="289">
        <f t="shared" si="105"/>
        <v>9</v>
      </c>
      <c r="J110" s="290">
        <f t="shared" si="77"/>
        <v>0</v>
      </c>
      <c r="K110" s="290">
        <f t="shared" si="140"/>
        <v>0</v>
      </c>
      <c r="L110" s="290">
        <f t="shared" si="78"/>
        <v>0</v>
      </c>
      <c r="M110" s="291">
        <f t="shared" si="79"/>
        <v>0</v>
      </c>
      <c r="N110" s="292">
        <f t="shared" si="141"/>
        <v>0</v>
      </c>
      <c r="O110" s="307">
        <f t="shared" si="106"/>
        <v>104</v>
      </c>
      <c r="P110" s="289">
        <f t="shared" si="107"/>
        <v>9</v>
      </c>
      <c r="Q110" s="290">
        <f t="shared" si="80"/>
        <v>0</v>
      </c>
      <c r="R110" s="290">
        <f t="shared" si="108"/>
        <v>0</v>
      </c>
      <c r="S110" s="290">
        <f t="shared" si="81"/>
        <v>0</v>
      </c>
      <c r="T110" s="291">
        <f t="shared" si="82"/>
        <v>0</v>
      </c>
      <c r="U110" s="290">
        <f t="shared" si="109"/>
        <v>0</v>
      </c>
      <c r="V110" s="304">
        <f t="shared" si="110"/>
        <v>104</v>
      </c>
      <c r="W110" s="289">
        <f t="shared" si="111"/>
        <v>9</v>
      </c>
      <c r="X110" s="290">
        <f t="shared" si="83"/>
        <v>0</v>
      </c>
      <c r="Y110" s="290">
        <f t="shared" si="112"/>
        <v>0</v>
      </c>
      <c r="Z110" s="290">
        <f t="shared" si="84"/>
        <v>0</v>
      </c>
      <c r="AA110" s="291">
        <f t="shared" si="85"/>
        <v>0</v>
      </c>
      <c r="AB110" s="292">
        <f t="shared" si="113"/>
        <v>0</v>
      </c>
      <c r="AC110" s="307">
        <f t="shared" si="114"/>
        <v>104</v>
      </c>
      <c r="AD110" s="289">
        <f t="shared" si="115"/>
        <v>9</v>
      </c>
      <c r="AE110" s="290">
        <f t="shared" si="86"/>
        <v>0</v>
      </c>
      <c r="AF110" s="290">
        <f t="shared" si="116"/>
        <v>0</v>
      </c>
      <c r="AG110" s="290">
        <f t="shared" si="87"/>
        <v>0</v>
      </c>
      <c r="AH110" s="291">
        <f t="shared" si="88"/>
        <v>0</v>
      </c>
      <c r="AI110" s="290">
        <f t="shared" si="117"/>
        <v>0</v>
      </c>
      <c r="AJ110" s="304">
        <f t="shared" si="118"/>
        <v>104</v>
      </c>
      <c r="AK110" s="289">
        <f t="shared" si="119"/>
        <v>9</v>
      </c>
      <c r="AL110" s="290">
        <f t="shared" si="89"/>
        <v>0</v>
      </c>
      <c r="AM110" s="290">
        <f t="shared" si="120"/>
        <v>0</v>
      </c>
      <c r="AN110" s="290">
        <f t="shared" si="90"/>
        <v>0</v>
      </c>
      <c r="AO110" s="291">
        <f t="shared" si="91"/>
        <v>0</v>
      </c>
      <c r="AP110" s="292">
        <f t="shared" si="121"/>
        <v>0</v>
      </c>
      <c r="AQ110" s="307">
        <f t="shared" si="122"/>
        <v>104</v>
      </c>
      <c r="AR110" s="289">
        <f t="shared" si="123"/>
        <v>9</v>
      </c>
      <c r="AS110" s="290">
        <f t="shared" si="92"/>
        <v>0</v>
      </c>
      <c r="AT110" s="290">
        <f t="shared" si="124"/>
        <v>0</v>
      </c>
      <c r="AU110" s="290">
        <f t="shared" si="93"/>
        <v>0</v>
      </c>
      <c r="AV110" s="291">
        <f t="shared" si="94"/>
        <v>0</v>
      </c>
      <c r="AW110" s="290">
        <f t="shared" si="125"/>
        <v>0</v>
      </c>
      <c r="AX110" s="304">
        <f t="shared" si="126"/>
        <v>104</v>
      </c>
      <c r="AY110" s="289">
        <f t="shared" si="127"/>
        <v>9</v>
      </c>
      <c r="AZ110" s="290">
        <f t="shared" si="95"/>
        <v>0</v>
      </c>
      <c r="BA110" s="290">
        <f t="shared" si="128"/>
        <v>0</v>
      </c>
      <c r="BB110" s="290">
        <f t="shared" si="96"/>
        <v>0</v>
      </c>
      <c r="BC110" s="291">
        <f t="shared" si="97"/>
        <v>0</v>
      </c>
      <c r="BD110" s="292">
        <f t="shared" si="129"/>
        <v>0</v>
      </c>
      <c r="BE110" s="307">
        <f t="shared" si="130"/>
        <v>104</v>
      </c>
      <c r="BF110" s="289">
        <f t="shared" si="131"/>
        <v>9</v>
      </c>
      <c r="BG110" s="290">
        <f t="shared" si="98"/>
        <v>0</v>
      </c>
      <c r="BH110" s="290">
        <f t="shared" si="132"/>
        <v>0</v>
      </c>
      <c r="BI110" s="290">
        <f t="shared" si="99"/>
        <v>0</v>
      </c>
      <c r="BJ110" s="291">
        <f t="shared" si="100"/>
        <v>0</v>
      </c>
      <c r="BK110" s="290">
        <f t="shared" si="133"/>
        <v>0</v>
      </c>
      <c r="BL110" s="304">
        <f t="shared" si="134"/>
        <v>104</v>
      </c>
      <c r="BM110" s="289">
        <f t="shared" si="135"/>
        <v>9</v>
      </c>
      <c r="BN110" s="290">
        <f t="shared" si="101"/>
        <v>0</v>
      </c>
      <c r="BO110" s="290">
        <f t="shared" si="136"/>
        <v>0</v>
      </c>
      <c r="BP110" s="290">
        <f t="shared" si="102"/>
        <v>0</v>
      </c>
      <c r="BQ110" s="291">
        <f t="shared" si="103"/>
        <v>0</v>
      </c>
      <c r="BR110" s="292">
        <f t="shared" si="137"/>
        <v>0</v>
      </c>
    </row>
    <row r="111" spans="1:70">
      <c r="A111" s="288">
        <v>105</v>
      </c>
      <c r="B111" s="289">
        <f t="shared" si="73"/>
        <v>9</v>
      </c>
      <c r="C111" s="290">
        <f t="shared" si="74"/>
        <v>0</v>
      </c>
      <c r="D111" s="290">
        <f t="shared" si="138"/>
        <v>0</v>
      </c>
      <c r="E111" s="290">
        <f t="shared" si="75"/>
        <v>0</v>
      </c>
      <c r="F111" s="291">
        <f t="shared" si="76"/>
        <v>0</v>
      </c>
      <c r="G111" s="290">
        <f t="shared" si="142"/>
        <v>0</v>
      </c>
      <c r="H111" s="289">
        <f t="shared" si="104"/>
        <v>105</v>
      </c>
      <c r="I111" s="289">
        <f t="shared" si="105"/>
        <v>9</v>
      </c>
      <c r="J111" s="290">
        <f t="shared" si="77"/>
        <v>0</v>
      </c>
      <c r="K111" s="290">
        <f t="shared" si="140"/>
        <v>0</v>
      </c>
      <c r="L111" s="290">
        <f t="shared" si="78"/>
        <v>0</v>
      </c>
      <c r="M111" s="291">
        <f t="shared" si="79"/>
        <v>0</v>
      </c>
      <c r="N111" s="292">
        <f t="shared" si="141"/>
        <v>0</v>
      </c>
      <c r="O111" s="307">
        <f t="shared" si="106"/>
        <v>105</v>
      </c>
      <c r="P111" s="289">
        <f t="shared" si="107"/>
        <v>9</v>
      </c>
      <c r="Q111" s="290">
        <f t="shared" si="80"/>
        <v>0</v>
      </c>
      <c r="R111" s="290">
        <f t="shared" si="108"/>
        <v>0</v>
      </c>
      <c r="S111" s="290">
        <f t="shared" si="81"/>
        <v>0</v>
      </c>
      <c r="T111" s="291">
        <f t="shared" si="82"/>
        <v>0</v>
      </c>
      <c r="U111" s="290">
        <f t="shared" si="109"/>
        <v>0</v>
      </c>
      <c r="V111" s="304">
        <f t="shared" si="110"/>
        <v>105</v>
      </c>
      <c r="W111" s="289">
        <f t="shared" si="111"/>
        <v>9</v>
      </c>
      <c r="X111" s="290">
        <f t="shared" si="83"/>
        <v>0</v>
      </c>
      <c r="Y111" s="290">
        <f t="shared" si="112"/>
        <v>0</v>
      </c>
      <c r="Z111" s="290">
        <f t="shared" si="84"/>
        <v>0</v>
      </c>
      <c r="AA111" s="291">
        <f t="shared" si="85"/>
        <v>0</v>
      </c>
      <c r="AB111" s="292">
        <f t="shared" si="113"/>
        <v>0</v>
      </c>
      <c r="AC111" s="307">
        <f t="shared" si="114"/>
        <v>105</v>
      </c>
      <c r="AD111" s="289">
        <f t="shared" si="115"/>
        <v>9</v>
      </c>
      <c r="AE111" s="290">
        <f t="shared" si="86"/>
        <v>0</v>
      </c>
      <c r="AF111" s="290">
        <f t="shared" si="116"/>
        <v>0</v>
      </c>
      <c r="AG111" s="290">
        <f t="shared" si="87"/>
        <v>0</v>
      </c>
      <c r="AH111" s="291">
        <f t="shared" si="88"/>
        <v>0</v>
      </c>
      <c r="AI111" s="290">
        <f t="shared" si="117"/>
        <v>0</v>
      </c>
      <c r="AJ111" s="304">
        <f t="shared" si="118"/>
        <v>105</v>
      </c>
      <c r="AK111" s="289">
        <f t="shared" si="119"/>
        <v>9</v>
      </c>
      <c r="AL111" s="290">
        <f t="shared" si="89"/>
        <v>0</v>
      </c>
      <c r="AM111" s="290">
        <f t="shared" si="120"/>
        <v>0</v>
      </c>
      <c r="AN111" s="290">
        <f t="shared" si="90"/>
        <v>0</v>
      </c>
      <c r="AO111" s="291">
        <f t="shared" si="91"/>
        <v>0</v>
      </c>
      <c r="AP111" s="292">
        <f t="shared" si="121"/>
        <v>0</v>
      </c>
      <c r="AQ111" s="307">
        <f t="shared" si="122"/>
        <v>105</v>
      </c>
      <c r="AR111" s="289">
        <f t="shared" si="123"/>
        <v>9</v>
      </c>
      <c r="AS111" s="290">
        <f t="shared" si="92"/>
        <v>0</v>
      </c>
      <c r="AT111" s="290">
        <f t="shared" si="124"/>
        <v>0</v>
      </c>
      <c r="AU111" s="290">
        <f t="shared" si="93"/>
        <v>0</v>
      </c>
      <c r="AV111" s="291">
        <f t="shared" si="94"/>
        <v>0</v>
      </c>
      <c r="AW111" s="290">
        <f t="shared" si="125"/>
        <v>0</v>
      </c>
      <c r="AX111" s="304">
        <f t="shared" si="126"/>
        <v>105</v>
      </c>
      <c r="AY111" s="289">
        <f t="shared" si="127"/>
        <v>9</v>
      </c>
      <c r="AZ111" s="290">
        <f t="shared" si="95"/>
        <v>0</v>
      </c>
      <c r="BA111" s="290">
        <f t="shared" si="128"/>
        <v>0</v>
      </c>
      <c r="BB111" s="290">
        <f t="shared" si="96"/>
        <v>0</v>
      </c>
      <c r="BC111" s="291">
        <f t="shared" si="97"/>
        <v>0</v>
      </c>
      <c r="BD111" s="292">
        <f t="shared" si="129"/>
        <v>0</v>
      </c>
      <c r="BE111" s="307">
        <f t="shared" si="130"/>
        <v>105</v>
      </c>
      <c r="BF111" s="289">
        <f t="shared" si="131"/>
        <v>9</v>
      </c>
      <c r="BG111" s="290">
        <f t="shared" si="98"/>
        <v>0</v>
      </c>
      <c r="BH111" s="290">
        <f t="shared" si="132"/>
        <v>0</v>
      </c>
      <c r="BI111" s="290">
        <f t="shared" si="99"/>
        <v>0</v>
      </c>
      <c r="BJ111" s="291">
        <f t="shared" si="100"/>
        <v>0</v>
      </c>
      <c r="BK111" s="290">
        <f t="shared" si="133"/>
        <v>0</v>
      </c>
      <c r="BL111" s="304">
        <f t="shared" si="134"/>
        <v>105</v>
      </c>
      <c r="BM111" s="289">
        <f t="shared" si="135"/>
        <v>9</v>
      </c>
      <c r="BN111" s="290">
        <f t="shared" si="101"/>
        <v>0</v>
      </c>
      <c r="BO111" s="290">
        <f t="shared" si="136"/>
        <v>0</v>
      </c>
      <c r="BP111" s="290">
        <f t="shared" si="102"/>
        <v>0</v>
      </c>
      <c r="BQ111" s="291">
        <f t="shared" si="103"/>
        <v>0</v>
      </c>
      <c r="BR111" s="292">
        <f t="shared" si="137"/>
        <v>0</v>
      </c>
    </row>
    <row r="112" spans="1:70">
      <c r="A112" s="288">
        <v>106</v>
      </c>
      <c r="B112" s="289">
        <f t="shared" si="73"/>
        <v>9</v>
      </c>
      <c r="C112" s="290">
        <f t="shared" si="74"/>
        <v>0</v>
      </c>
      <c r="D112" s="290">
        <f t="shared" si="138"/>
        <v>0</v>
      </c>
      <c r="E112" s="290">
        <f t="shared" si="75"/>
        <v>0</v>
      </c>
      <c r="F112" s="291">
        <f t="shared" si="76"/>
        <v>0</v>
      </c>
      <c r="G112" s="290">
        <f t="shared" si="142"/>
        <v>0</v>
      </c>
      <c r="H112" s="289">
        <f t="shared" si="104"/>
        <v>106</v>
      </c>
      <c r="I112" s="289">
        <f t="shared" si="105"/>
        <v>9</v>
      </c>
      <c r="J112" s="290">
        <f t="shared" si="77"/>
        <v>0</v>
      </c>
      <c r="K112" s="290">
        <f t="shared" si="140"/>
        <v>0</v>
      </c>
      <c r="L112" s="290">
        <f t="shared" si="78"/>
        <v>0</v>
      </c>
      <c r="M112" s="291">
        <f t="shared" si="79"/>
        <v>0</v>
      </c>
      <c r="N112" s="292">
        <f t="shared" si="141"/>
        <v>0</v>
      </c>
      <c r="O112" s="307">
        <f t="shared" si="106"/>
        <v>106</v>
      </c>
      <c r="P112" s="289">
        <f t="shared" si="107"/>
        <v>9</v>
      </c>
      <c r="Q112" s="290">
        <f t="shared" si="80"/>
        <v>0</v>
      </c>
      <c r="R112" s="290">
        <f t="shared" si="108"/>
        <v>0</v>
      </c>
      <c r="S112" s="290">
        <f t="shared" si="81"/>
        <v>0</v>
      </c>
      <c r="T112" s="291">
        <f t="shared" si="82"/>
        <v>0</v>
      </c>
      <c r="U112" s="290">
        <f t="shared" si="109"/>
        <v>0</v>
      </c>
      <c r="V112" s="304">
        <f t="shared" si="110"/>
        <v>106</v>
      </c>
      <c r="W112" s="289">
        <f t="shared" si="111"/>
        <v>9</v>
      </c>
      <c r="X112" s="290">
        <f t="shared" si="83"/>
        <v>0</v>
      </c>
      <c r="Y112" s="290">
        <f t="shared" si="112"/>
        <v>0</v>
      </c>
      <c r="Z112" s="290">
        <f t="shared" si="84"/>
        <v>0</v>
      </c>
      <c r="AA112" s="291">
        <f t="shared" si="85"/>
        <v>0</v>
      </c>
      <c r="AB112" s="292">
        <f t="shared" si="113"/>
        <v>0</v>
      </c>
      <c r="AC112" s="307">
        <f t="shared" si="114"/>
        <v>106</v>
      </c>
      <c r="AD112" s="289">
        <f t="shared" si="115"/>
        <v>9</v>
      </c>
      <c r="AE112" s="290">
        <f t="shared" si="86"/>
        <v>0</v>
      </c>
      <c r="AF112" s="290">
        <f t="shared" si="116"/>
        <v>0</v>
      </c>
      <c r="AG112" s="290">
        <f t="shared" si="87"/>
        <v>0</v>
      </c>
      <c r="AH112" s="291">
        <f t="shared" si="88"/>
        <v>0</v>
      </c>
      <c r="AI112" s="290">
        <f t="shared" si="117"/>
        <v>0</v>
      </c>
      <c r="AJ112" s="304">
        <f t="shared" si="118"/>
        <v>106</v>
      </c>
      <c r="AK112" s="289">
        <f t="shared" si="119"/>
        <v>9</v>
      </c>
      <c r="AL112" s="290">
        <f t="shared" si="89"/>
        <v>0</v>
      </c>
      <c r="AM112" s="290">
        <f t="shared" si="120"/>
        <v>0</v>
      </c>
      <c r="AN112" s="290">
        <f t="shared" si="90"/>
        <v>0</v>
      </c>
      <c r="AO112" s="291">
        <f t="shared" si="91"/>
        <v>0</v>
      </c>
      <c r="AP112" s="292">
        <f t="shared" si="121"/>
        <v>0</v>
      </c>
      <c r="AQ112" s="307">
        <f t="shared" si="122"/>
        <v>106</v>
      </c>
      <c r="AR112" s="289">
        <f t="shared" si="123"/>
        <v>9</v>
      </c>
      <c r="AS112" s="290">
        <f t="shared" si="92"/>
        <v>0</v>
      </c>
      <c r="AT112" s="290">
        <f t="shared" si="124"/>
        <v>0</v>
      </c>
      <c r="AU112" s="290">
        <f t="shared" si="93"/>
        <v>0</v>
      </c>
      <c r="AV112" s="291">
        <f t="shared" si="94"/>
        <v>0</v>
      </c>
      <c r="AW112" s="290">
        <f t="shared" si="125"/>
        <v>0</v>
      </c>
      <c r="AX112" s="304">
        <f t="shared" si="126"/>
        <v>106</v>
      </c>
      <c r="AY112" s="289">
        <f t="shared" si="127"/>
        <v>9</v>
      </c>
      <c r="AZ112" s="290">
        <f t="shared" si="95"/>
        <v>0</v>
      </c>
      <c r="BA112" s="290">
        <f t="shared" si="128"/>
        <v>0</v>
      </c>
      <c r="BB112" s="290">
        <f t="shared" si="96"/>
        <v>0</v>
      </c>
      <c r="BC112" s="291">
        <f t="shared" si="97"/>
        <v>0</v>
      </c>
      <c r="BD112" s="292">
        <f t="shared" si="129"/>
        <v>0</v>
      </c>
      <c r="BE112" s="307">
        <f t="shared" si="130"/>
        <v>106</v>
      </c>
      <c r="BF112" s="289">
        <f t="shared" si="131"/>
        <v>9</v>
      </c>
      <c r="BG112" s="290">
        <f t="shared" si="98"/>
        <v>0</v>
      </c>
      <c r="BH112" s="290">
        <f t="shared" si="132"/>
        <v>0</v>
      </c>
      <c r="BI112" s="290">
        <f t="shared" si="99"/>
        <v>0</v>
      </c>
      <c r="BJ112" s="291">
        <f t="shared" si="100"/>
        <v>0</v>
      </c>
      <c r="BK112" s="290">
        <f t="shared" si="133"/>
        <v>0</v>
      </c>
      <c r="BL112" s="304">
        <f t="shared" si="134"/>
        <v>106</v>
      </c>
      <c r="BM112" s="289">
        <f t="shared" si="135"/>
        <v>9</v>
      </c>
      <c r="BN112" s="290">
        <f t="shared" si="101"/>
        <v>0</v>
      </c>
      <c r="BO112" s="290">
        <f t="shared" si="136"/>
        <v>0</v>
      </c>
      <c r="BP112" s="290">
        <f t="shared" si="102"/>
        <v>0</v>
      </c>
      <c r="BQ112" s="291">
        <f t="shared" si="103"/>
        <v>0</v>
      </c>
      <c r="BR112" s="292">
        <f t="shared" si="137"/>
        <v>0</v>
      </c>
    </row>
    <row r="113" spans="1:70">
      <c r="A113" s="288">
        <v>107</v>
      </c>
      <c r="B113" s="289">
        <f t="shared" si="73"/>
        <v>9</v>
      </c>
      <c r="C113" s="290">
        <f t="shared" si="74"/>
        <v>0</v>
      </c>
      <c r="D113" s="290">
        <f t="shared" si="138"/>
        <v>0</v>
      </c>
      <c r="E113" s="290">
        <f t="shared" si="75"/>
        <v>0</v>
      </c>
      <c r="F113" s="291">
        <f t="shared" si="76"/>
        <v>0</v>
      </c>
      <c r="G113" s="290">
        <f t="shared" si="142"/>
        <v>0</v>
      </c>
      <c r="H113" s="289">
        <f t="shared" si="104"/>
        <v>107</v>
      </c>
      <c r="I113" s="289">
        <f t="shared" si="105"/>
        <v>9</v>
      </c>
      <c r="J113" s="290">
        <f t="shared" si="77"/>
        <v>0</v>
      </c>
      <c r="K113" s="290">
        <f t="shared" si="140"/>
        <v>0</v>
      </c>
      <c r="L113" s="290">
        <f t="shared" si="78"/>
        <v>0</v>
      </c>
      <c r="M113" s="291">
        <f t="shared" si="79"/>
        <v>0</v>
      </c>
      <c r="N113" s="292">
        <f t="shared" si="141"/>
        <v>0</v>
      </c>
      <c r="O113" s="307">
        <f t="shared" si="106"/>
        <v>107</v>
      </c>
      <c r="P113" s="289">
        <f t="shared" si="107"/>
        <v>9</v>
      </c>
      <c r="Q113" s="290">
        <f t="shared" si="80"/>
        <v>0</v>
      </c>
      <c r="R113" s="290">
        <f t="shared" si="108"/>
        <v>0</v>
      </c>
      <c r="S113" s="290">
        <f t="shared" si="81"/>
        <v>0</v>
      </c>
      <c r="T113" s="291">
        <f t="shared" si="82"/>
        <v>0</v>
      </c>
      <c r="U113" s="290">
        <f t="shared" si="109"/>
        <v>0</v>
      </c>
      <c r="V113" s="304">
        <f t="shared" si="110"/>
        <v>107</v>
      </c>
      <c r="W113" s="289">
        <f t="shared" si="111"/>
        <v>9</v>
      </c>
      <c r="X113" s="290">
        <f t="shared" si="83"/>
        <v>0</v>
      </c>
      <c r="Y113" s="290">
        <f t="shared" si="112"/>
        <v>0</v>
      </c>
      <c r="Z113" s="290">
        <f t="shared" si="84"/>
        <v>0</v>
      </c>
      <c r="AA113" s="291">
        <f t="shared" si="85"/>
        <v>0</v>
      </c>
      <c r="AB113" s="292">
        <f t="shared" si="113"/>
        <v>0</v>
      </c>
      <c r="AC113" s="307">
        <f t="shared" si="114"/>
        <v>107</v>
      </c>
      <c r="AD113" s="289">
        <f t="shared" si="115"/>
        <v>9</v>
      </c>
      <c r="AE113" s="290">
        <f t="shared" si="86"/>
        <v>0</v>
      </c>
      <c r="AF113" s="290">
        <f t="shared" si="116"/>
        <v>0</v>
      </c>
      <c r="AG113" s="290">
        <f t="shared" si="87"/>
        <v>0</v>
      </c>
      <c r="AH113" s="291">
        <f t="shared" si="88"/>
        <v>0</v>
      </c>
      <c r="AI113" s="290">
        <f t="shared" si="117"/>
        <v>0</v>
      </c>
      <c r="AJ113" s="304">
        <f t="shared" si="118"/>
        <v>107</v>
      </c>
      <c r="AK113" s="289">
        <f t="shared" si="119"/>
        <v>9</v>
      </c>
      <c r="AL113" s="290">
        <f t="shared" si="89"/>
        <v>0</v>
      </c>
      <c r="AM113" s="290">
        <f t="shared" si="120"/>
        <v>0</v>
      </c>
      <c r="AN113" s="290">
        <f t="shared" si="90"/>
        <v>0</v>
      </c>
      <c r="AO113" s="291">
        <f t="shared" si="91"/>
        <v>0</v>
      </c>
      <c r="AP113" s="292">
        <f t="shared" si="121"/>
        <v>0</v>
      </c>
      <c r="AQ113" s="307">
        <f t="shared" si="122"/>
        <v>107</v>
      </c>
      <c r="AR113" s="289">
        <f t="shared" si="123"/>
        <v>9</v>
      </c>
      <c r="AS113" s="290">
        <f t="shared" si="92"/>
        <v>0</v>
      </c>
      <c r="AT113" s="290">
        <f t="shared" si="124"/>
        <v>0</v>
      </c>
      <c r="AU113" s="290">
        <f t="shared" si="93"/>
        <v>0</v>
      </c>
      <c r="AV113" s="291">
        <f t="shared" si="94"/>
        <v>0</v>
      </c>
      <c r="AW113" s="290">
        <f t="shared" si="125"/>
        <v>0</v>
      </c>
      <c r="AX113" s="304">
        <f t="shared" si="126"/>
        <v>107</v>
      </c>
      <c r="AY113" s="289">
        <f t="shared" si="127"/>
        <v>9</v>
      </c>
      <c r="AZ113" s="290">
        <f t="shared" si="95"/>
        <v>0</v>
      </c>
      <c r="BA113" s="290">
        <f t="shared" si="128"/>
        <v>0</v>
      </c>
      <c r="BB113" s="290">
        <f t="shared" si="96"/>
        <v>0</v>
      </c>
      <c r="BC113" s="291">
        <f t="shared" si="97"/>
        <v>0</v>
      </c>
      <c r="BD113" s="292">
        <f t="shared" si="129"/>
        <v>0</v>
      </c>
      <c r="BE113" s="307">
        <f t="shared" si="130"/>
        <v>107</v>
      </c>
      <c r="BF113" s="289">
        <f t="shared" si="131"/>
        <v>9</v>
      </c>
      <c r="BG113" s="290">
        <f t="shared" si="98"/>
        <v>0</v>
      </c>
      <c r="BH113" s="290">
        <f t="shared" si="132"/>
        <v>0</v>
      </c>
      <c r="BI113" s="290">
        <f t="shared" si="99"/>
        <v>0</v>
      </c>
      <c r="BJ113" s="291">
        <f t="shared" si="100"/>
        <v>0</v>
      </c>
      <c r="BK113" s="290">
        <f t="shared" si="133"/>
        <v>0</v>
      </c>
      <c r="BL113" s="304">
        <f t="shared" si="134"/>
        <v>107</v>
      </c>
      <c r="BM113" s="289">
        <f t="shared" si="135"/>
        <v>9</v>
      </c>
      <c r="BN113" s="290">
        <f t="shared" si="101"/>
        <v>0</v>
      </c>
      <c r="BO113" s="290">
        <f t="shared" si="136"/>
        <v>0</v>
      </c>
      <c r="BP113" s="290">
        <f t="shared" si="102"/>
        <v>0</v>
      </c>
      <c r="BQ113" s="291">
        <f t="shared" si="103"/>
        <v>0</v>
      </c>
      <c r="BR113" s="292">
        <f t="shared" si="137"/>
        <v>0</v>
      </c>
    </row>
    <row r="114" spans="1:70">
      <c r="A114" s="288">
        <v>108</v>
      </c>
      <c r="B114" s="289">
        <f t="shared" si="73"/>
        <v>9</v>
      </c>
      <c r="C114" s="290">
        <f t="shared" si="74"/>
        <v>0</v>
      </c>
      <c r="D114" s="290">
        <f t="shared" si="138"/>
        <v>0</v>
      </c>
      <c r="E114" s="290">
        <f t="shared" si="75"/>
        <v>0</v>
      </c>
      <c r="F114" s="291">
        <f t="shared" si="76"/>
        <v>0</v>
      </c>
      <c r="G114" s="290">
        <f t="shared" si="142"/>
        <v>0</v>
      </c>
      <c r="H114" s="289">
        <f t="shared" si="104"/>
        <v>108</v>
      </c>
      <c r="I114" s="289">
        <f t="shared" si="105"/>
        <v>9</v>
      </c>
      <c r="J114" s="290">
        <f t="shared" si="77"/>
        <v>0</v>
      </c>
      <c r="K114" s="290">
        <f t="shared" si="140"/>
        <v>0</v>
      </c>
      <c r="L114" s="290">
        <f t="shared" si="78"/>
        <v>0</v>
      </c>
      <c r="M114" s="291">
        <f t="shared" si="79"/>
        <v>0</v>
      </c>
      <c r="N114" s="292">
        <f t="shared" si="141"/>
        <v>0</v>
      </c>
      <c r="O114" s="307">
        <f t="shared" si="106"/>
        <v>108</v>
      </c>
      <c r="P114" s="289">
        <f t="shared" si="107"/>
        <v>9</v>
      </c>
      <c r="Q114" s="290">
        <f t="shared" si="80"/>
        <v>0</v>
      </c>
      <c r="R114" s="290">
        <f t="shared" si="108"/>
        <v>0</v>
      </c>
      <c r="S114" s="290">
        <f t="shared" si="81"/>
        <v>0</v>
      </c>
      <c r="T114" s="291">
        <f t="shared" si="82"/>
        <v>0</v>
      </c>
      <c r="U114" s="290">
        <f t="shared" si="109"/>
        <v>0</v>
      </c>
      <c r="V114" s="304">
        <f t="shared" si="110"/>
        <v>108</v>
      </c>
      <c r="W114" s="289">
        <f t="shared" si="111"/>
        <v>9</v>
      </c>
      <c r="X114" s="290">
        <f t="shared" si="83"/>
        <v>0</v>
      </c>
      <c r="Y114" s="290">
        <f t="shared" si="112"/>
        <v>0</v>
      </c>
      <c r="Z114" s="290">
        <f t="shared" si="84"/>
        <v>0</v>
      </c>
      <c r="AA114" s="291">
        <f t="shared" si="85"/>
        <v>0</v>
      </c>
      <c r="AB114" s="292">
        <f t="shared" si="113"/>
        <v>0</v>
      </c>
      <c r="AC114" s="307">
        <f t="shared" si="114"/>
        <v>108</v>
      </c>
      <c r="AD114" s="289">
        <f t="shared" si="115"/>
        <v>9</v>
      </c>
      <c r="AE114" s="290">
        <f t="shared" si="86"/>
        <v>0</v>
      </c>
      <c r="AF114" s="290">
        <f t="shared" si="116"/>
        <v>0</v>
      </c>
      <c r="AG114" s="290">
        <f t="shared" si="87"/>
        <v>0</v>
      </c>
      <c r="AH114" s="291">
        <f t="shared" si="88"/>
        <v>0</v>
      </c>
      <c r="AI114" s="290">
        <f t="shared" si="117"/>
        <v>0</v>
      </c>
      <c r="AJ114" s="304">
        <f t="shared" si="118"/>
        <v>108</v>
      </c>
      <c r="AK114" s="289">
        <f t="shared" si="119"/>
        <v>9</v>
      </c>
      <c r="AL114" s="290">
        <f t="shared" si="89"/>
        <v>0</v>
      </c>
      <c r="AM114" s="290">
        <f t="shared" si="120"/>
        <v>0</v>
      </c>
      <c r="AN114" s="290">
        <f t="shared" si="90"/>
        <v>0</v>
      </c>
      <c r="AO114" s="291">
        <f t="shared" si="91"/>
        <v>0</v>
      </c>
      <c r="AP114" s="292">
        <f t="shared" si="121"/>
        <v>0</v>
      </c>
      <c r="AQ114" s="307">
        <f t="shared" si="122"/>
        <v>108</v>
      </c>
      <c r="AR114" s="289">
        <f t="shared" si="123"/>
        <v>9</v>
      </c>
      <c r="AS114" s="290">
        <f t="shared" si="92"/>
        <v>0</v>
      </c>
      <c r="AT114" s="290">
        <f t="shared" si="124"/>
        <v>0</v>
      </c>
      <c r="AU114" s="290">
        <f t="shared" si="93"/>
        <v>0</v>
      </c>
      <c r="AV114" s="291">
        <f t="shared" si="94"/>
        <v>0</v>
      </c>
      <c r="AW114" s="290">
        <f t="shared" si="125"/>
        <v>0</v>
      </c>
      <c r="AX114" s="304">
        <f t="shared" si="126"/>
        <v>108</v>
      </c>
      <c r="AY114" s="289">
        <f t="shared" si="127"/>
        <v>9</v>
      </c>
      <c r="AZ114" s="290">
        <f t="shared" si="95"/>
        <v>0</v>
      </c>
      <c r="BA114" s="290">
        <f t="shared" si="128"/>
        <v>0</v>
      </c>
      <c r="BB114" s="290">
        <f t="shared" si="96"/>
        <v>0</v>
      </c>
      <c r="BC114" s="291">
        <f t="shared" si="97"/>
        <v>0</v>
      </c>
      <c r="BD114" s="292">
        <f t="shared" si="129"/>
        <v>0</v>
      </c>
      <c r="BE114" s="307">
        <f t="shared" si="130"/>
        <v>108</v>
      </c>
      <c r="BF114" s="289">
        <f t="shared" si="131"/>
        <v>9</v>
      </c>
      <c r="BG114" s="290">
        <f t="shared" si="98"/>
        <v>0</v>
      </c>
      <c r="BH114" s="290">
        <f t="shared" si="132"/>
        <v>0</v>
      </c>
      <c r="BI114" s="290">
        <f t="shared" si="99"/>
        <v>0</v>
      </c>
      <c r="BJ114" s="291">
        <f t="shared" si="100"/>
        <v>0</v>
      </c>
      <c r="BK114" s="290">
        <f t="shared" si="133"/>
        <v>0</v>
      </c>
      <c r="BL114" s="304">
        <f t="shared" si="134"/>
        <v>108</v>
      </c>
      <c r="BM114" s="289">
        <f t="shared" si="135"/>
        <v>9</v>
      </c>
      <c r="BN114" s="290">
        <f t="shared" si="101"/>
        <v>0</v>
      </c>
      <c r="BO114" s="290">
        <f t="shared" si="136"/>
        <v>0</v>
      </c>
      <c r="BP114" s="290">
        <f t="shared" si="102"/>
        <v>0</v>
      </c>
      <c r="BQ114" s="291">
        <f t="shared" si="103"/>
        <v>0</v>
      </c>
      <c r="BR114" s="292">
        <f t="shared" si="137"/>
        <v>0</v>
      </c>
    </row>
    <row r="115" spans="1:70">
      <c r="A115" s="288">
        <v>109</v>
      </c>
      <c r="B115" s="289">
        <f t="shared" si="73"/>
        <v>10</v>
      </c>
      <c r="C115" s="290">
        <f t="shared" si="74"/>
        <v>0</v>
      </c>
      <c r="D115" s="290">
        <f t="shared" si="138"/>
        <v>0</v>
      </c>
      <c r="E115" s="290">
        <f t="shared" si="75"/>
        <v>0</v>
      </c>
      <c r="F115" s="291">
        <f t="shared" si="76"/>
        <v>0</v>
      </c>
      <c r="G115" s="290">
        <f t="shared" si="142"/>
        <v>0</v>
      </c>
      <c r="H115" s="289">
        <f t="shared" si="104"/>
        <v>109</v>
      </c>
      <c r="I115" s="289">
        <f t="shared" si="105"/>
        <v>10</v>
      </c>
      <c r="J115" s="290">
        <f t="shared" si="77"/>
        <v>0</v>
      </c>
      <c r="K115" s="290">
        <f t="shared" si="140"/>
        <v>0</v>
      </c>
      <c r="L115" s="290">
        <f t="shared" si="78"/>
        <v>0</v>
      </c>
      <c r="M115" s="291">
        <f t="shared" si="79"/>
        <v>0</v>
      </c>
      <c r="N115" s="292">
        <f t="shared" si="141"/>
        <v>0</v>
      </c>
      <c r="O115" s="307">
        <f t="shared" si="106"/>
        <v>109</v>
      </c>
      <c r="P115" s="289">
        <f t="shared" si="107"/>
        <v>10</v>
      </c>
      <c r="Q115" s="290">
        <f t="shared" si="80"/>
        <v>0</v>
      </c>
      <c r="R115" s="290">
        <f t="shared" si="108"/>
        <v>0</v>
      </c>
      <c r="S115" s="290">
        <f t="shared" si="81"/>
        <v>0</v>
      </c>
      <c r="T115" s="291">
        <f t="shared" si="82"/>
        <v>0</v>
      </c>
      <c r="U115" s="290">
        <f t="shared" si="109"/>
        <v>0</v>
      </c>
      <c r="V115" s="304">
        <f t="shared" si="110"/>
        <v>109</v>
      </c>
      <c r="W115" s="289">
        <f t="shared" si="111"/>
        <v>10</v>
      </c>
      <c r="X115" s="290">
        <f t="shared" si="83"/>
        <v>0</v>
      </c>
      <c r="Y115" s="290">
        <f t="shared" si="112"/>
        <v>0</v>
      </c>
      <c r="Z115" s="290">
        <f t="shared" si="84"/>
        <v>0</v>
      </c>
      <c r="AA115" s="291">
        <f t="shared" si="85"/>
        <v>0</v>
      </c>
      <c r="AB115" s="292">
        <f t="shared" si="113"/>
        <v>0</v>
      </c>
      <c r="AC115" s="307">
        <f t="shared" si="114"/>
        <v>109</v>
      </c>
      <c r="AD115" s="289">
        <f t="shared" si="115"/>
        <v>10</v>
      </c>
      <c r="AE115" s="290">
        <f t="shared" si="86"/>
        <v>0</v>
      </c>
      <c r="AF115" s="290">
        <f t="shared" si="116"/>
        <v>0</v>
      </c>
      <c r="AG115" s="290">
        <f t="shared" si="87"/>
        <v>0</v>
      </c>
      <c r="AH115" s="291">
        <f t="shared" si="88"/>
        <v>0</v>
      </c>
      <c r="AI115" s="290">
        <f t="shared" si="117"/>
        <v>0</v>
      </c>
      <c r="AJ115" s="304">
        <f t="shared" si="118"/>
        <v>109</v>
      </c>
      <c r="AK115" s="289">
        <f t="shared" si="119"/>
        <v>10</v>
      </c>
      <c r="AL115" s="290">
        <f t="shared" si="89"/>
        <v>0</v>
      </c>
      <c r="AM115" s="290">
        <f t="shared" si="120"/>
        <v>0</v>
      </c>
      <c r="AN115" s="290">
        <f t="shared" si="90"/>
        <v>0</v>
      </c>
      <c r="AO115" s="291">
        <f t="shared" si="91"/>
        <v>0</v>
      </c>
      <c r="AP115" s="292">
        <f t="shared" si="121"/>
        <v>0</v>
      </c>
      <c r="AQ115" s="307">
        <f t="shared" si="122"/>
        <v>109</v>
      </c>
      <c r="AR115" s="289">
        <f t="shared" si="123"/>
        <v>10</v>
      </c>
      <c r="AS115" s="290">
        <f t="shared" si="92"/>
        <v>0</v>
      </c>
      <c r="AT115" s="290">
        <f t="shared" si="124"/>
        <v>0</v>
      </c>
      <c r="AU115" s="290">
        <f t="shared" si="93"/>
        <v>0</v>
      </c>
      <c r="AV115" s="291">
        <f t="shared" si="94"/>
        <v>0</v>
      </c>
      <c r="AW115" s="290">
        <f t="shared" si="125"/>
        <v>0</v>
      </c>
      <c r="AX115" s="304">
        <f t="shared" si="126"/>
        <v>109</v>
      </c>
      <c r="AY115" s="289">
        <f t="shared" si="127"/>
        <v>10</v>
      </c>
      <c r="AZ115" s="290">
        <f t="shared" si="95"/>
        <v>0</v>
      </c>
      <c r="BA115" s="290">
        <f t="shared" si="128"/>
        <v>0</v>
      </c>
      <c r="BB115" s="290">
        <f t="shared" si="96"/>
        <v>0</v>
      </c>
      <c r="BC115" s="291">
        <f t="shared" si="97"/>
        <v>0</v>
      </c>
      <c r="BD115" s="292">
        <f t="shared" si="129"/>
        <v>0</v>
      </c>
      <c r="BE115" s="307">
        <f t="shared" si="130"/>
        <v>109</v>
      </c>
      <c r="BF115" s="289">
        <f t="shared" si="131"/>
        <v>10</v>
      </c>
      <c r="BG115" s="290">
        <f t="shared" si="98"/>
        <v>0</v>
      </c>
      <c r="BH115" s="290">
        <f t="shared" si="132"/>
        <v>0</v>
      </c>
      <c r="BI115" s="290">
        <f t="shared" si="99"/>
        <v>0</v>
      </c>
      <c r="BJ115" s="291">
        <f t="shared" si="100"/>
        <v>0</v>
      </c>
      <c r="BK115" s="290">
        <f t="shared" si="133"/>
        <v>0</v>
      </c>
      <c r="BL115" s="304">
        <f t="shared" si="134"/>
        <v>109</v>
      </c>
      <c r="BM115" s="289">
        <f t="shared" si="135"/>
        <v>10</v>
      </c>
      <c r="BN115" s="290">
        <f t="shared" si="101"/>
        <v>0</v>
      </c>
      <c r="BO115" s="290">
        <f t="shared" si="136"/>
        <v>0</v>
      </c>
      <c r="BP115" s="290">
        <f t="shared" si="102"/>
        <v>0</v>
      </c>
      <c r="BQ115" s="291">
        <f t="shared" si="103"/>
        <v>0</v>
      </c>
      <c r="BR115" s="292">
        <f t="shared" si="137"/>
        <v>0</v>
      </c>
    </row>
    <row r="116" spans="1:70">
      <c r="A116" s="288">
        <v>110</v>
      </c>
      <c r="B116" s="289">
        <f t="shared" si="73"/>
        <v>10</v>
      </c>
      <c r="C116" s="290">
        <f t="shared" si="74"/>
        <v>0</v>
      </c>
      <c r="D116" s="290">
        <f t="shared" si="138"/>
        <v>0</v>
      </c>
      <c r="E116" s="290">
        <f t="shared" si="75"/>
        <v>0</v>
      </c>
      <c r="F116" s="291">
        <f t="shared" si="76"/>
        <v>0</v>
      </c>
      <c r="G116" s="290">
        <f t="shared" si="142"/>
        <v>0</v>
      </c>
      <c r="H116" s="289">
        <f t="shared" si="104"/>
        <v>110</v>
      </c>
      <c r="I116" s="289">
        <f t="shared" si="105"/>
        <v>10</v>
      </c>
      <c r="J116" s="290">
        <f t="shared" si="77"/>
        <v>0</v>
      </c>
      <c r="K116" s="290">
        <f t="shared" si="140"/>
        <v>0</v>
      </c>
      <c r="L116" s="290">
        <f t="shared" si="78"/>
        <v>0</v>
      </c>
      <c r="M116" s="291">
        <f t="shared" si="79"/>
        <v>0</v>
      </c>
      <c r="N116" s="292">
        <f t="shared" si="141"/>
        <v>0</v>
      </c>
      <c r="O116" s="307">
        <f t="shared" si="106"/>
        <v>110</v>
      </c>
      <c r="P116" s="289">
        <f t="shared" si="107"/>
        <v>10</v>
      </c>
      <c r="Q116" s="290">
        <f t="shared" si="80"/>
        <v>0</v>
      </c>
      <c r="R116" s="290">
        <f t="shared" si="108"/>
        <v>0</v>
      </c>
      <c r="S116" s="290">
        <f t="shared" si="81"/>
        <v>0</v>
      </c>
      <c r="T116" s="291">
        <f t="shared" si="82"/>
        <v>0</v>
      </c>
      <c r="U116" s="290">
        <f t="shared" si="109"/>
        <v>0</v>
      </c>
      <c r="V116" s="304">
        <f t="shared" si="110"/>
        <v>110</v>
      </c>
      <c r="W116" s="289">
        <f t="shared" si="111"/>
        <v>10</v>
      </c>
      <c r="X116" s="290">
        <f t="shared" si="83"/>
        <v>0</v>
      </c>
      <c r="Y116" s="290">
        <f t="shared" si="112"/>
        <v>0</v>
      </c>
      <c r="Z116" s="290">
        <f t="shared" si="84"/>
        <v>0</v>
      </c>
      <c r="AA116" s="291">
        <f t="shared" si="85"/>
        <v>0</v>
      </c>
      <c r="AB116" s="292">
        <f t="shared" si="113"/>
        <v>0</v>
      </c>
      <c r="AC116" s="307">
        <f t="shared" si="114"/>
        <v>110</v>
      </c>
      <c r="AD116" s="289">
        <f t="shared" si="115"/>
        <v>10</v>
      </c>
      <c r="AE116" s="290">
        <f t="shared" si="86"/>
        <v>0</v>
      </c>
      <c r="AF116" s="290">
        <f t="shared" si="116"/>
        <v>0</v>
      </c>
      <c r="AG116" s="290">
        <f t="shared" si="87"/>
        <v>0</v>
      </c>
      <c r="AH116" s="291">
        <f t="shared" si="88"/>
        <v>0</v>
      </c>
      <c r="AI116" s="290">
        <f t="shared" si="117"/>
        <v>0</v>
      </c>
      <c r="AJ116" s="304">
        <f t="shared" si="118"/>
        <v>110</v>
      </c>
      <c r="AK116" s="289">
        <f t="shared" si="119"/>
        <v>10</v>
      </c>
      <c r="AL116" s="290">
        <f t="shared" si="89"/>
        <v>0</v>
      </c>
      <c r="AM116" s="290">
        <f t="shared" si="120"/>
        <v>0</v>
      </c>
      <c r="AN116" s="290">
        <f t="shared" si="90"/>
        <v>0</v>
      </c>
      <c r="AO116" s="291">
        <f t="shared" si="91"/>
        <v>0</v>
      </c>
      <c r="AP116" s="292">
        <f t="shared" si="121"/>
        <v>0</v>
      </c>
      <c r="AQ116" s="307">
        <f t="shared" si="122"/>
        <v>110</v>
      </c>
      <c r="AR116" s="289">
        <f t="shared" si="123"/>
        <v>10</v>
      </c>
      <c r="AS116" s="290">
        <f t="shared" si="92"/>
        <v>0</v>
      </c>
      <c r="AT116" s="290">
        <f t="shared" si="124"/>
        <v>0</v>
      </c>
      <c r="AU116" s="290">
        <f t="shared" si="93"/>
        <v>0</v>
      </c>
      <c r="AV116" s="291">
        <f t="shared" si="94"/>
        <v>0</v>
      </c>
      <c r="AW116" s="290">
        <f t="shared" si="125"/>
        <v>0</v>
      </c>
      <c r="AX116" s="304">
        <f t="shared" si="126"/>
        <v>110</v>
      </c>
      <c r="AY116" s="289">
        <f t="shared" si="127"/>
        <v>10</v>
      </c>
      <c r="AZ116" s="290">
        <f t="shared" si="95"/>
        <v>0</v>
      </c>
      <c r="BA116" s="290">
        <f t="shared" si="128"/>
        <v>0</v>
      </c>
      <c r="BB116" s="290">
        <f t="shared" si="96"/>
        <v>0</v>
      </c>
      <c r="BC116" s="291">
        <f t="shared" si="97"/>
        <v>0</v>
      </c>
      <c r="BD116" s="292">
        <f t="shared" si="129"/>
        <v>0</v>
      </c>
      <c r="BE116" s="307">
        <f t="shared" si="130"/>
        <v>110</v>
      </c>
      <c r="BF116" s="289">
        <f t="shared" si="131"/>
        <v>10</v>
      </c>
      <c r="BG116" s="290">
        <f t="shared" si="98"/>
        <v>0</v>
      </c>
      <c r="BH116" s="290">
        <f t="shared" si="132"/>
        <v>0</v>
      </c>
      <c r="BI116" s="290">
        <f t="shared" si="99"/>
        <v>0</v>
      </c>
      <c r="BJ116" s="291">
        <f t="shared" si="100"/>
        <v>0</v>
      </c>
      <c r="BK116" s="290">
        <f t="shared" si="133"/>
        <v>0</v>
      </c>
      <c r="BL116" s="304">
        <f t="shared" si="134"/>
        <v>110</v>
      </c>
      <c r="BM116" s="289">
        <f t="shared" si="135"/>
        <v>10</v>
      </c>
      <c r="BN116" s="290">
        <f t="shared" si="101"/>
        <v>0</v>
      </c>
      <c r="BO116" s="290">
        <f t="shared" si="136"/>
        <v>0</v>
      </c>
      <c r="BP116" s="290">
        <f t="shared" si="102"/>
        <v>0</v>
      </c>
      <c r="BQ116" s="291">
        <f t="shared" si="103"/>
        <v>0</v>
      </c>
      <c r="BR116" s="292">
        <f t="shared" si="137"/>
        <v>0</v>
      </c>
    </row>
    <row r="117" spans="1:70">
      <c r="A117" s="288">
        <v>111</v>
      </c>
      <c r="B117" s="289">
        <f t="shared" si="73"/>
        <v>10</v>
      </c>
      <c r="C117" s="290">
        <f t="shared" si="74"/>
        <v>0</v>
      </c>
      <c r="D117" s="290">
        <f t="shared" si="138"/>
        <v>0</v>
      </c>
      <c r="E117" s="290">
        <f t="shared" si="75"/>
        <v>0</v>
      </c>
      <c r="F117" s="291">
        <f t="shared" si="76"/>
        <v>0</v>
      </c>
      <c r="G117" s="290">
        <f t="shared" si="142"/>
        <v>0</v>
      </c>
      <c r="H117" s="289">
        <f t="shared" si="104"/>
        <v>111</v>
      </c>
      <c r="I117" s="289">
        <f t="shared" si="105"/>
        <v>10</v>
      </c>
      <c r="J117" s="290">
        <f t="shared" si="77"/>
        <v>0</v>
      </c>
      <c r="K117" s="290">
        <f t="shared" si="140"/>
        <v>0</v>
      </c>
      <c r="L117" s="290">
        <f t="shared" si="78"/>
        <v>0</v>
      </c>
      <c r="M117" s="291">
        <f t="shared" si="79"/>
        <v>0</v>
      </c>
      <c r="N117" s="292">
        <f t="shared" si="141"/>
        <v>0</v>
      </c>
      <c r="O117" s="307">
        <f t="shared" si="106"/>
        <v>111</v>
      </c>
      <c r="P117" s="289">
        <f t="shared" si="107"/>
        <v>10</v>
      </c>
      <c r="Q117" s="290">
        <f t="shared" si="80"/>
        <v>0</v>
      </c>
      <c r="R117" s="290">
        <f t="shared" si="108"/>
        <v>0</v>
      </c>
      <c r="S117" s="290">
        <f t="shared" si="81"/>
        <v>0</v>
      </c>
      <c r="T117" s="291">
        <f t="shared" si="82"/>
        <v>0</v>
      </c>
      <c r="U117" s="290">
        <f t="shared" si="109"/>
        <v>0</v>
      </c>
      <c r="V117" s="304">
        <f t="shared" si="110"/>
        <v>111</v>
      </c>
      <c r="W117" s="289">
        <f t="shared" si="111"/>
        <v>10</v>
      </c>
      <c r="X117" s="290">
        <f t="shared" si="83"/>
        <v>0</v>
      </c>
      <c r="Y117" s="290">
        <f t="shared" si="112"/>
        <v>0</v>
      </c>
      <c r="Z117" s="290">
        <f t="shared" si="84"/>
        <v>0</v>
      </c>
      <c r="AA117" s="291">
        <f t="shared" si="85"/>
        <v>0</v>
      </c>
      <c r="AB117" s="292">
        <f t="shared" si="113"/>
        <v>0</v>
      </c>
      <c r="AC117" s="307">
        <f t="shared" si="114"/>
        <v>111</v>
      </c>
      <c r="AD117" s="289">
        <f t="shared" si="115"/>
        <v>10</v>
      </c>
      <c r="AE117" s="290">
        <f t="shared" si="86"/>
        <v>0</v>
      </c>
      <c r="AF117" s="290">
        <f t="shared" si="116"/>
        <v>0</v>
      </c>
      <c r="AG117" s="290">
        <f t="shared" si="87"/>
        <v>0</v>
      </c>
      <c r="AH117" s="291">
        <f t="shared" si="88"/>
        <v>0</v>
      </c>
      <c r="AI117" s="290">
        <f t="shared" si="117"/>
        <v>0</v>
      </c>
      <c r="AJ117" s="304">
        <f t="shared" si="118"/>
        <v>111</v>
      </c>
      <c r="AK117" s="289">
        <f t="shared" si="119"/>
        <v>10</v>
      </c>
      <c r="AL117" s="290">
        <f t="shared" si="89"/>
        <v>0</v>
      </c>
      <c r="AM117" s="290">
        <f t="shared" si="120"/>
        <v>0</v>
      </c>
      <c r="AN117" s="290">
        <f t="shared" si="90"/>
        <v>0</v>
      </c>
      <c r="AO117" s="291">
        <f t="shared" si="91"/>
        <v>0</v>
      </c>
      <c r="AP117" s="292">
        <f t="shared" si="121"/>
        <v>0</v>
      </c>
      <c r="AQ117" s="307">
        <f t="shared" si="122"/>
        <v>111</v>
      </c>
      <c r="AR117" s="289">
        <f t="shared" si="123"/>
        <v>10</v>
      </c>
      <c r="AS117" s="290">
        <f t="shared" si="92"/>
        <v>0</v>
      </c>
      <c r="AT117" s="290">
        <f t="shared" si="124"/>
        <v>0</v>
      </c>
      <c r="AU117" s="290">
        <f t="shared" si="93"/>
        <v>0</v>
      </c>
      <c r="AV117" s="291">
        <f t="shared" si="94"/>
        <v>0</v>
      </c>
      <c r="AW117" s="290">
        <f t="shared" si="125"/>
        <v>0</v>
      </c>
      <c r="AX117" s="304">
        <f t="shared" si="126"/>
        <v>111</v>
      </c>
      <c r="AY117" s="289">
        <f t="shared" si="127"/>
        <v>10</v>
      </c>
      <c r="AZ117" s="290">
        <f t="shared" si="95"/>
        <v>0</v>
      </c>
      <c r="BA117" s="290">
        <f t="shared" si="128"/>
        <v>0</v>
      </c>
      <c r="BB117" s="290">
        <f t="shared" si="96"/>
        <v>0</v>
      </c>
      <c r="BC117" s="291">
        <f t="shared" si="97"/>
        <v>0</v>
      </c>
      <c r="BD117" s="292">
        <f t="shared" si="129"/>
        <v>0</v>
      </c>
      <c r="BE117" s="307">
        <f t="shared" si="130"/>
        <v>111</v>
      </c>
      <c r="BF117" s="289">
        <f t="shared" si="131"/>
        <v>10</v>
      </c>
      <c r="BG117" s="290">
        <f t="shared" si="98"/>
        <v>0</v>
      </c>
      <c r="BH117" s="290">
        <f t="shared" si="132"/>
        <v>0</v>
      </c>
      <c r="BI117" s="290">
        <f t="shared" si="99"/>
        <v>0</v>
      </c>
      <c r="BJ117" s="291">
        <f t="shared" si="100"/>
        <v>0</v>
      </c>
      <c r="BK117" s="290">
        <f t="shared" si="133"/>
        <v>0</v>
      </c>
      <c r="BL117" s="304">
        <f t="shared" si="134"/>
        <v>111</v>
      </c>
      <c r="BM117" s="289">
        <f t="shared" si="135"/>
        <v>10</v>
      </c>
      <c r="BN117" s="290">
        <f t="shared" si="101"/>
        <v>0</v>
      </c>
      <c r="BO117" s="290">
        <f t="shared" si="136"/>
        <v>0</v>
      </c>
      <c r="BP117" s="290">
        <f t="shared" si="102"/>
        <v>0</v>
      </c>
      <c r="BQ117" s="291">
        <f t="shared" si="103"/>
        <v>0</v>
      </c>
      <c r="BR117" s="292">
        <f t="shared" si="137"/>
        <v>0</v>
      </c>
    </row>
    <row r="118" spans="1:70">
      <c r="A118" s="288">
        <v>112</v>
      </c>
      <c r="B118" s="289">
        <f t="shared" si="73"/>
        <v>10</v>
      </c>
      <c r="C118" s="290">
        <f t="shared" si="74"/>
        <v>0</v>
      </c>
      <c r="D118" s="290">
        <f t="shared" si="138"/>
        <v>0</v>
      </c>
      <c r="E118" s="290">
        <f t="shared" si="75"/>
        <v>0</v>
      </c>
      <c r="F118" s="291">
        <f t="shared" si="76"/>
        <v>0</v>
      </c>
      <c r="G118" s="290">
        <f t="shared" si="142"/>
        <v>0</v>
      </c>
      <c r="H118" s="289">
        <f t="shared" si="104"/>
        <v>112</v>
      </c>
      <c r="I118" s="289">
        <f t="shared" si="105"/>
        <v>10</v>
      </c>
      <c r="J118" s="290">
        <f t="shared" si="77"/>
        <v>0</v>
      </c>
      <c r="K118" s="290">
        <f t="shared" si="140"/>
        <v>0</v>
      </c>
      <c r="L118" s="290">
        <f t="shared" si="78"/>
        <v>0</v>
      </c>
      <c r="M118" s="291">
        <f t="shared" si="79"/>
        <v>0</v>
      </c>
      <c r="N118" s="292">
        <f t="shared" si="141"/>
        <v>0</v>
      </c>
      <c r="O118" s="307">
        <f t="shared" si="106"/>
        <v>112</v>
      </c>
      <c r="P118" s="289">
        <f t="shared" si="107"/>
        <v>10</v>
      </c>
      <c r="Q118" s="290">
        <f t="shared" si="80"/>
        <v>0</v>
      </c>
      <c r="R118" s="290">
        <f t="shared" si="108"/>
        <v>0</v>
      </c>
      <c r="S118" s="290">
        <f t="shared" si="81"/>
        <v>0</v>
      </c>
      <c r="T118" s="291">
        <f t="shared" si="82"/>
        <v>0</v>
      </c>
      <c r="U118" s="290">
        <f t="shared" si="109"/>
        <v>0</v>
      </c>
      <c r="V118" s="304">
        <f t="shared" si="110"/>
        <v>112</v>
      </c>
      <c r="W118" s="289">
        <f t="shared" si="111"/>
        <v>10</v>
      </c>
      <c r="X118" s="290">
        <f t="shared" si="83"/>
        <v>0</v>
      </c>
      <c r="Y118" s="290">
        <f t="shared" si="112"/>
        <v>0</v>
      </c>
      <c r="Z118" s="290">
        <f t="shared" si="84"/>
        <v>0</v>
      </c>
      <c r="AA118" s="291">
        <f t="shared" si="85"/>
        <v>0</v>
      </c>
      <c r="AB118" s="292">
        <f t="shared" si="113"/>
        <v>0</v>
      </c>
      <c r="AC118" s="307">
        <f t="shared" si="114"/>
        <v>112</v>
      </c>
      <c r="AD118" s="289">
        <f t="shared" si="115"/>
        <v>10</v>
      </c>
      <c r="AE118" s="290">
        <f t="shared" si="86"/>
        <v>0</v>
      </c>
      <c r="AF118" s="290">
        <f t="shared" si="116"/>
        <v>0</v>
      </c>
      <c r="AG118" s="290">
        <f t="shared" si="87"/>
        <v>0</v>
      </c>
      <c r="AH118" s="291">
        <f t="shared" si="88"/>
        <v>0</v>
      </c>
      <c r="AI118" s="290">
        <f t="shared" si="117"/>
        <v>0</v>
      </c>
      <c r="AJ118" s="304">
        <f t="shared" si="118"/>
        <v>112</v>
      </c>
      <c r="AK118" s="289">
        <f t="shared" si="119"/>
        <v>10</v>
      </c>
      <c r="AL118" s="290">
        <f t="shared" si="89"/>
        <v>0</v>
      </c>
      <c r="AM118" s="290">
        <f t="shared" si="120"/>
        <v>0</v>
      </c>
      <c r="AN118" s="290">
        <f t="shared" si="90"/>
        <v>0</v>
      </c>
      <c r="AO118" s="291">
        <f t="shared" si="91"/>
        <v>0</v>
      </c>
      <c r="AP118" s="292">
        <f t="shared" si="121"/>
        <v>0</v>
      </c>
      <c r="AQ118" s="307">
        <f t="shared" si="122"/>
        <v>112</v>
      </c>
      <c r="AR118" s="289">
        <f t="shared" si="123"/>
        <v>10</v>
      </c>
      <c r="AS118" s="290">
        <f t="shared" si="92"/>
        <v>0</v>
      </c>
      <c r="AT118" s="290">
        <f t="shared" si="124"/>
        <v>0</v>
      </c>
      <c r="AU118" s="290">
        <f t="shared" si="93"/>
        <v>0</v>
      </c>
      <c r="AV118" s="291">
        <f t="shared" si="94"/>
        <v>0</v>
      </c>
      <c r="AW118" s="290">
        <f t="shared" si="125"/>
        <v>0</v>
      </c>
      <c r="AX118" s="304">
        <f t="shared" si="126"/>
        <v>112</v>
      </c>
      <c r="AY118" s="289">
        <f t="shared" si="127"/>
        <v>10</v>
      </c>
      <c r="AZ118" s="290">
        <f t="shared" si="95"/>
        <v>0</v>
      </c>
      <c r="BA118" s="290">
        <f t="shared" si="128"/>
        <v>0</v>
      </c>
      <c r="BB118" s="290">
        <f t="shared" si="96"/>
        <v>0</v>
      </c>
      <c r="BC118" s="291">
        <f t="shared" si="97"/>
        <v>0</v>
      </c>
      <c r="BD118" s="292">
        <f t="shared" si="129"/>
        <v>0</v>
      </c>
      <c r="BE118" s="307">
        <f t="shared" si="130"/>
        <v>112</v>
      </c>
      <c r="BF118" s="289">
        <f t="shared" si="131"/>
        <v>10</v>
      </c>
      <c r="BG118" s="290">
        <f t="shared" si="98"/>
        <v>0</v>
      </c>
      <c r="BH118" s="290">
        <f t="shared" si="132"/>
        <v>0</v>
      </c>
      <c r="BI118" s="290">
        <f t="shared" si="99"/>
        <v>0</v>
      </c>
      <c r="BJ118" s="291">
        <f t="shared" si="100"/>
        <v>0</v>
      </c>
      <c r="BK118" s="290">
        <f t="shared" si="133"/>
        <v>0</v>
      </c>
      <c r="BL118" s="304">
        <f t="shared" si="134"/>
        <v>112</v>
      </c>
      <c r="BM118" s="289">
        <f t="shared" si="135"/>
        <v>10</v>
      </c>
      <c r="BN118" s="290">
        <f t="shared" si="101"/>
        <v>0</v>
      </c>
      <c r="BO118" s="290">
        <f t="shared" si="136"/>
        <v>0</v>
      </c>
      <c r="BP118" s="290">
        <f t="shared" si="102"/>
        <v>0</v>
      </c>
      <c r="BQ118" s="291">
        <f t="shared" si="103"/>
        <v>0</v>
      </c>
      <c r="BR118" s="292">
        <f t="shared" si="137"/>
        <v>0</v>
      </c>
    </row>
    <row r="119" spans="1:70">
      <c r="A119" s="288">
        <v>113</v>
      </c>
      <c r="B119" s="289">
        <f t="shared" si="73"/>
        <v>10</v>
      </c>
      <c r="C119" s="290">
        <f t="shared" si="74"/>
        <v>0</v>
      </c>
      <c r="D119" s="290">
        <f t="shared" si="138"/>
        <v>0</v>
      </c>
      <c r="E119" s="290">
        <f t="shared" si="75"/>
        <v>0</v>
      </c>
      <c r="F119" s="291">
        <f t="shared" si="76"/>
        <v>0</v>
      </c>
      <c r="G119" s="290">
        <f t="shared" si="142"/>
        <v>0</v>
      </c>
      <c r="H119" s="289">
        <f t="shared" si="104"/>
        <v>113</v>
      </c>
      <c r="I119" s="289">
        <f t="shared" si="105"/>
        <v>10</v>
      </c>
      <c r="J119" s="290">
        <f t="shared" si="77"/>
        <v>0</v>
      </c>
      <c r="K119" s="290">
        <f t="shared" si="140"/>
        <v>0</v>
      </c>
      <c r="L119" s="290">
        <f t="shared" si="78"/>
        <v>0</v>
      </c>
      <c r="M119" s="291">
        <f t="shared" si="79"/>
        <v>0</v>
      </c>
      <c r="N119" s="292">
        <f t="shared" si="141"/>
        <v>0</v>
      </c>
      <c r="O119" s="307">
        <f t="shared" si="106"/>
        <v>113</v>
      </c>
      <c r="P119" s="289">
        <f t="shared" si="107"/>
        <v>10</v>
      </c>
      <c r="Q119" s="290">
        <f t="shared" si="80"/>
        <v>0</v>
      </c>
      <c r="R119" s="290">
        <f t="shared" si="108"/>
        <v>0</v>
      </c>
      <c r="S119" s="290">
        <f t="shared" si="81"/>
        <v>0</v>
      </c>
      <c r="T119" s="291">
        <f t="shared" si="82"/>
        <v>0</v>
      </c>
      <c r="U119" s="290">
        <f t="shared" si="109"/>
        <v>0</v>
      </c>
      <c r="V119" s="304">
        <f t="shared" si="110"/>
        <v>113</v>
      </c>
      <c r="W119" s="289">
        <f t="shared" si="111"/>
        <v>10</v>
      </c>
      <c r="X119" s="290">
        <f t="shared" si="83"/>
        <v>0</v>
      </c>
      <c r="Y119" s="290">
        <f t="shared" si="112"/>
        <v>0</v>
      </c>
      <c r="Z119" s="290">
        <f t="shared" si="84"/>
        <v>0</v>
      </c>
      <c r="AA119" s="291">
        <f t="shared" si="85"/>
        <v>0</v>
      </c>
      <c r="AB119" s="292">
        <f t="shared" si="113"/>
        <v>0</v>
      </c>
      <c r="AC119" s="307">
        <f t="shared" si="114"/>
        <v>113</v>
      </c>
      <c r="AD119" s="289">
        <f t="shared" si="115"/>
        <v>10</v>
      </c>
      <c r="AE119" s="290">
        <f t="shared" si="86"/>
        <v>0</v>
      </c>
      <c r="AF119" s="290">
        <f t="shared" si="116"/>
        <v>0</v>
      </c>
      <c r="AG119" s="290">
        <f t="shared" si="87"/>
        <v>0</v>
      </c>
      <c r="AH119" s="291">
        <f t="shared" si="88"/>
        <v>0</v>
      </c>
      <c r="AI119" s="290">
        <f t="shared" si="117"/>
        <v>0</v>
      </c>
      <c r="AJ119" s="304">
        <f t="shared" si="118"/>
        <v>113</v>
      </c>
      <c r="AK119" s="289">
        <f t="shared" si="119"/>
        <v>10</v>
      </c>
      <c r="AL119" s="290">
        <f t="shared" si="89"/>
        <v>0</v>
      </c>
      <c r="AM119" s="290">
        <f t="shared" si="120"/>
        <v>0</v>
      </c>
      <c r="AN119" s="290">
        <f t="shared" si="90"/>
        <v>0</v>
      </c>
      <c r="AO119" s="291">
        <f t="shared" si="91"/>
        <v>0</v>
      </c>
      <c r="AP119" s="292">
        <f t="shared" si="121"/>
        <v>0</v>
      </c>
      <c r="AQ119" s="307">
        <f t="shared" si="122"/>
        <v>113</v>
      </c>
      <c r="AR119" s="289">
        <f t="shared" si="123"/>
        <v>10</v>
      </c>
      <c r="AS119" s="290">
        <f t="shared" si="92"/>
        <v>0</v>
      </c>
      <c r="AT119" s="290">
        <f t="shared" si="124"/>
        <v>0</v>
      </c>
      <c r="AU119" s="290">
        <f t="shared" si="93"/>
        <v>0</v>
      </c>
      <c r="AV119" s="291">
        <f t="shared" si="94"/>
        <v>0</v>
      </c>
      <c r="AW119" s="290">
        <f t="shared" si="125"/>
        <v>0</v>
      </c>
      <c r="AX119" s="304">
        <f t="shared" si="126"/>
        <v>113</v>
      </c>
      <c r="AY119" s="289">
        <f t="shared" si="127"/>
        <v>10</v>
      </c>
      <c r="AZ119" s="290">
        <f t="shared" si="95"/>
        <v>0</v>
      </c>
      <c r="BA119" s="290">
        <f t="shared" si="128"/>
        <v>0</v>
      </c>
      <c r="BB119" s="290">
        <f t="shared" si="96"/>
        <v>0</v>
      </c>
      <c r="BC119" s="291">
        <f t="shared" si="97"/>
        <v>0</v>
      </c>
      <c r="BD119" s="292">
        <f t="shared" si="129"/>
        <v>0</v>
      </c>
      <c r="BE119" s="307">
        <f t="shared" si="130"/>
        <v>113</v>
      </c>
      <c r="BF119" s="289">
        <f t="shared" si="131"/>
        <v>10</v>
      </c>
      <c r="BG119" s="290">
        <f t="shared" si="98"/>
        <v>0</v>
      </c>
      <c r="BH119" s="290">
        <f t="shared" si="132"/>
        <v>0</v>
      </c>
      <c r="BI119" s="290">
        <f t="shared" si="99"/>
        <v>0</v>
      </c>
      <c r="BJ119" s="291">
        <f t="shared" si="100"/>
        <v>0</v>
      </c>
      <c r="BK119" s="290">
        <f t="shared" si="133"/>
        <v>0</v>
      </c>
      <c r="BL119" s="304">
        <f t="shared" si="134"/>
        <v>113</v>
      </c>
      <c r="BM119" s="289">
        <f t="shared" si="135"/>
        <v>10</v>
      </c>
      <c r="BN119" s="290">
        <f t="shared" si="101"/>
        <v>0</v>
      </c>
      <c r="BO119" s="290">
        <f t="shared" si="136"/>
        <v>0</v>
      </c>
      <c r="BP119" s="290">
        <f t="shared" si="102"/>
        <v>0</v>
      </c>
      <c r="BQ119" s="291">
        <f t="shared" si="103"/>
        <v>0</v>
      </c>
      <c r="BR119" s="292">
        <f t="shared" si="137"/>
        <v>0</v>
      </c>
    </row>
    <row r="120" spans="1:70">
      <c r="A120" s="288">
        <v>114</v>
      </c>
      <c r="B120" s="289">
        <f t="shared" si="73"/>
        <v>10</v>
      </c>
      <c r="C120" s="290">
        <f t="shared" si="74"/>
        <v>0</v>
      </c>
      <c r="D120" s="290">
        <f t="shared" si="138"/>
        <v>0</v>
      </c>
      <c r="E120" s="290">
        <f t="shared" si="75"/>
        <v>0</v>
      </c>
      <c r="F120" s="291">
        <f t="shared" si="76"/>
        <v>0</v>
      </c>
      <c r="G120" s="290">
        <f t="shared" si="142"/>
        <v>0</v>
      </c>
      <c r="H120" s="289">
        <f t="shared" si="104"/>
        <v>114</v>
      </c>
      <c r="I120" s="289">
        <f t="shared" si="105"/>
        <v>10</v>
      </c>
      <c r="J120" s="290">
        <f t="shared" si="77"/>
        <v>0</v>
      </c>
      <c r="K120" s="290">
        <f t="shared" si="140"/>
        <v>0</v>
      </c>
      <c r="L120" s="290">
        <f t="shared" si="78"/>
        <v>0</v>
      </c>
      <c r="M120" s="291">
        <f t="shared" si="79"/>
        <v>0</v>
      </c>
      <c r="N120" s="292">
        <f t="shared" si="141"/>
        <v>0</v>
      </c>
      <c r="O120" s="307">
        <f t="shared" si="106"/>
        <v>114</v>
      </c>
      <c r="P120" s="289">
        <f t="shared" si="107"/>
        <v>10</v>
      </c>
      <c r="Q120" s="290">
        <f t="shared" si="80"/>
        <v>0</v>
      </c>
      <c r="R120" s="290">
        <f t="shared" si="108"/>
        <v>0</v>
      </c>
      <c r="S120" s="290">
        <f t="shared" si="81"/>
        <v>0</v>
      </c>
      <c r="T120" s="291">
        <f t="shared" si="82"/>
        <v>0</v>
      </c>
      <c r="U120" s="290">
        <f t="shared" si="109"/>
        <v>0</v>
      </c>
      <c r="V120" s="304">
        <f t="shared" si="110"/>
        <v>114</v>
      </c>
      <c r="W120" s="289">
        <f t="shared" si="111"/>
        <v>10</v>
      </c>
      <c r="X120" s="290">
        <f t="shared" si="83"/>
        <v>0</v>
      </c>
      <c r="Y120" s="290">
        <f t="shared" si="112"/>
        <v>0</v>
      </c>
      <c r="Z120" s="290">
        <f t="shared" si="84"/>
        <v>0</v>
      </c>
      <c r="AA120" s="291">
        <f t="shared" si="85"/>
        <v>0</v>
      </c>
      <c r="AB120" s="292">
        <f t="shared" si="113"/>
        <v>0</v>
      </c>
      <c r="AC120" s="307">
        <f t="shared" si="114"/>
        <v>114</v>
      </c>
      <c r="AD120" s="289">
        <f t="shared" si="115"/>
        <v>10</v>
      </c>
      <c r="AE120" s="290">
        <f t="shared" si="86"/>
        <v>0</v>
      </c>
      <c r="AF120" s="290">
        <f t="shared" si="116"/>
        <v>0</v>
      </c>
      <c r="AG120" s="290">
        <f t="shared" si="87"/>
        <v>0</v>
      </c>
      <c r="AH120" s="291">
        <f t="shared" si="88"/>
        <v>0</v>
      </c>
      <c r="AI120" s="290">
        <f t="shared" si="117"/>
        <v>0</v>
      </c>
      <c r="AJ120" s="304">
        <f t="shared" si="118"/>
        <v>114</v>
      </c>
      <c r="AK120" s="289">
        <f t="shared" si="119"/>
        <v>10</v>
      </c>
      <c r="AL120" s="290">
        <f t="shared" si="89"/>
        <v>0</v>
      </c>
      <c r="AM120" s="290">
        <f t="shared" si="120"/>
        <v>0</v>
      </c>
      <c r="AN120" s="290">
        <f t="shared" si="90"/>
        <v>0</v>
      </c>
      <c r="AO120" s="291">
        <f t="shared" si="91"/>
        <v>0</v>
      </c>
      <c r="AP120" s="292">
        <f t="shared" si="121"/>
        <v>0</v>
      </c>
      <c r="AQ120" s="307">
        <f t="shared" si="122"/>
        <v>114</v>
      </c>
      <c r="AR120" s="289">
        <f t="shared" si="123"/>
        <v>10</v>
      </c>
      <c r="AS120" s="290">
        <f t="shared" si="92"/>
        <v>0</v>
      </c>
      <c r="AT120" s="290">
        <f t="shared" si="124"/>
        <v>0</v>
      </c>
      <c r="AU120" s="290">
        <f t="shared" si="93"/>
        <v>0</v>
      </c>
      <c r="AV120" s="291">
        <f t="shared" si="94"/>
        <v>0</v>
      </c>
      <c r="AW120" s="290">
        <f t="shared" si="125"/>
        <v>0</v>
      </c>
      <c r="AX120" s="304">
        <f t="shared" si="126"/>
        <v>114</v>
      </c>
      <c r="AY120" s="289">
        <f t="shared" si="127"/>
        <v>10</v>
      </c>
      <c r="AZ120" s="290">
        <f t="shared" si="95"/>
        <v>0</v>
      </c>
      <c r="BA120" s="290">
        <f t="shared" si="128"/>
        <v>0</v>
      </c>
      <c r="BB120" s="290">
        <f t="shared" si="96"/>
        <v>0</v>
      </c>
      <c r="BC120" s="291">
        <f t="shared" si="97"/>
        <v>0</v>
      </c>
      <c r="BD120" s="292">
        <f t="shared" si="129"/>
        <v>0</v>
      </c>
      <c r="BE120" s="307">
        <f t="shared" si="130"/>
        <v>114</v>
      </c>
      <c r="BF120" s="289">
        <f t="shared" si="131"/>
        <v>10</v>
      </c>
      <c r="BG120" s="290">
        <f t="shared" si="98"/>
        <v>0</v>
      </c>
      <c r="BH120" s="290">
        <f t="shared" si="132"/>
        <v>0</v>
      </c>
      <c r="BI120" s="290">
        <f t="shared" si="99"/>
        <v>0</v>
      </c>
      <c r="BJ120" s="291">
        <f t="shared" si="100"/>
        <v>0</v>
      </c>
      <c r="BK120" s="290">
        <f t="shared" si="133"/>
        <v>0</v>
      </c>
      <c r="BL120" s="304">
        <f t="shared" si="134"/>
        <v>114</v>
      </c>
      <c r="BM120" s="289">
        <f t="shared" si="135"/>
        <v>10</v>
      </c>
      <c r="BN120" s="290">
        <f t="shared" si="101"/>
        <v>0</v>
      </c>
      <c r="BO120" s="290">
        <f t="shared" si="136"/>
        <v>0</v>
      </c>
      <c r="BP120" s="290">
        <f t="shared" si="102"/>
        <v>0</v>
      </c>
      <c r="BQ120" s="291">
        <f t="shared" si="103"/>
        <v>0</v>
      </c>
      <c r="BR120" s="292">
        <f t="shared" si="137"/>
        <v>0</v>
      </c>
    </row>
    <row r="121" spans="1:70">
      <c r="A121" s="288">
        <v>115</v>
      </c>
      <c r="B121" s="289">
        <f t="shared" si="73"/>
        <v>10</v>
      </c>
      <c r="C121" s="290">
        <f t="shared" si="74"/>
        <v>0</v>
      </c>
      <c r="D121" s="290">
        <f t="shared" si="138"/>
        <v>0</v>
      </c>
      <c r="E121" s="290">
        <f t="shared" si="75"/>
        <v>0</v>
      </c>
      <c r="F121" s="291">
        <f t="shared" si="76"/>
        <v>0</v>
      </c>
      <c r="G121" s="290">
        <f t="shared" si="142"/>
        <v>0</v>
      </c>
      <c r="H121" s="289">
        <f t="shared" si="104"/>
        <v>115</v>
      </c>
      <c r="I121" s="289">
        <f t="shared" si="105"/>
        <v>10</v>
      </c>
      <c r="J121" s="290">
        <f t="shared" si="77"/>
        <v>0</v>
      </c>
      <c r="K121" s="290">
        <f t="shared" si="140"/>
        <v>0</v>
      </c>
      <c r="L121" s="290">
        <f t="shared" si="78"/>
        <v>0</v>
      </c>
      <c r="M121" s="291">
        <f t="shared" si="79"/>
        <v>0</v>
      </c>
      <c r="N121" s="292">
        <f t="shared" si="141"/>
        <v>0</v>
      </c>
      <c r="O121" s="307">
        <f t="shared" si="106"/>
        <v>115</v>
      </c>
      <c r="P121" s="289">
        <f t="shared" si="107"/>
        <v>10</v>
      </c>
      <c r="Q121" s="290">
        <f t="shared" si="80"/>
        <v>0</v>
      </c>
      <c r="R121" s="290">
        <f t="shared" si="108"/>
        <v>0</v>
      </c>
      <c r="S121" s="290">
        <f t="shared" si="81"/>
        <v>0</v>
      </c>
      <c r="T121" s="291">
        <f t="shared" si="82"/>
        <v>0</v>
      </c>
      <c r="U121" s="290">
        <f t="shared" si="109"/>
        <v>0</v>
      </c>
      <c r="V121" s="304">
        <f t="shared" si="110"/>
        <v>115</v>
      </c>
      <c r="W121" s="289">
        <f t="shared" si="111"/>
        <v>10</v>
      </c>
      <c r="X121" s="290">
        <f t="shared" si="83"/>
        <v>0</v>
      </c>
      <c r="Y121" s="290">
        <f t="shared" si="112"/>
        <v>0</v>
      </c>
      <c r="Z121" s="290">
        <f t="shared" si="84"/>
        <v>0</v>
      </c>
      <c r="AA121" s="291">
        <f t="shared" si="85"/>
        <v>0</v>
      </c>
      <c r="AB121" s="292">
        <f t="shared" si="113"/>
        <v>0</v>
      </c>
      <c r="AC121" s="307">
        <f t="shared" si="114"/>
        <v>115</v>
      </c>
      <c r="AD121" s="289">
        <f t="shared" si="115"/>
        <v>10</v>
      </c>
      <c r="AE121" s="290">
        <f t="shared" si="86"/>
        <v>0</v>
      </c>
      <c r="AF121" s="290">
        <f t="shared" si="116"/>
        <v>0</v>
      </c>
      <c r="AG121" s="290">
        <f t="shared" si="87"/>
        <v>0</v>
      </c>
      <c r="AH121" s="291">
        <f t="shared" si="88"/>
        <v>0</v>
      </c>
      <c r="AI121" s="290">
        <f t="shared" si="117"/>
        <v>0</v>
      </c>
      <c r="AJ121" s="304">
        <f t="shared" si="118"/>
        <v>115</v>
      </c>
      <c r="AK121" s="289">
        <f t="shared" si="119"/>
        <v>10</v>
      </c>
      <c r="AL121" s="290">
        <f t="shared" si="89"/>
        <v>0</v>
      </c>
      <c r="AM121" s="290">
        <f t="shared" si="120"/>
        <v>0</v>
      </c>
      <c r="AN121" s="290">
        <f t="shared" si="90"/>
        <v>0</v>
      </c>
      <c r="AO121" s="291">
        <f t="shared" si="91"/>
        <v>0</v>
      </c>
      <c r="AP121" s="292">
        <f t="shared" si="121"/>
        <v>0</v>
      </c>
      <c r="AQ121" s="307">
        <f t="shared" si="122"/>
        <v>115</v>
      </c>
      <c r="AR121" s="289">
        <f t="shared" si="123"/>
        <v>10</v>
      </c>
      <c r="AS121" s="290">
        <f t="shared" si="92"/>
        <v>0</v>
      </c>
      <c r="AT121" s="290">
        <f t="shared" si="124"/>
        <v>0</v>
      </c>
      <c r="AU121" s="290">
        <f t="shared" si="93"/>
        <v>0</v>
      </c>
      <c r="AV121" s="291">
        <f t="shared" si="94"/>
        <v>0</v>
      </c>
      <c r="AW121" s="290">
        <f t="shared" si="125"/>
        <v>0</v>
      </c>
      <c r="AX121" s="304">
        <f t="shared" si="126"/>
        <v>115</v>
      </c>
      <c r="AY121" s="289">
        <f t="shared" si="127"/>
        <v>10</v>
      </c>
      <c r="AZ121" s="290">
        <f t="shared" si="95"/>
        <v>0</v>
      </c>
      <c r="BA121" s="290">
        <f t="shared" si="128"/>
        <v>0</v>
      </c>
      <c r="BB121" s="290">
        <f t="shared" si="96"/>
        <v>0</v>
      </c>
      <c r="BC121" s="291">
        <f t="shared" si="97"/>
        <v>0</v>
      </c>
      <c r="BD121" s="292">
        <f t="shared" si="129"/>
        <v>0</v>
      </c>
      <c r="BE121" s="307">
        <f t="shared" si="130"/>
        <v>115</v>
      </c>
      <c r="BF121" s="289">
        <f t="shared" si="131"/>
        <v>10</v>
      </c>
      <c r="BG121" s="290">
        <f t="shared" si="98"/>
        <v>0</v>
      </c>
      <c r="BH121" s="290">
        <f t="shared" si="132"/>
        <v>0</v>
      </c>
      <c r="BI121" s="290">
        <f t="shared" si="99"/>
        <v>0</v>
      </c>
      <c r="BJ121" s="291">
        <f t="shared" si="100"/>
        <v>0</v>
      </c>
      <c r="BK121" s="290">
        <f t="shared" si="133"/>
        <v>0</v>
      </c>
      <c r="BL121" s="304">
        <f t="shared" si="134"/>
        <v>115</v>
      </c>
      <c r="BM121" s="289">
        <f t="shared" si="135"/>
        <v>10</v>
      </c>
      <c r="BN121" s="290">
        <f t="shared" si="101"/>
        <v>0</v>
      </c>
      <c r="BO121" s="290">
        <f t="shared" si="136"/>
        <v>0</v>
      </c>
      <c r="BP121" s="290">
        <f t="shared" si="102"/>
        <v>0</v>
      </c>
      <c r="BQ121" s="291">
        <f t="shared" si="103"/>
        <v>0</v>
      </c>
      <c r="BR121" s="292">
        <f t="shared" si="137"/>
        <v>0</v>
      </c>
    </row>
    <row r="122" spans="1:70">
      <c r="A122" s="288">
        <v>116</v>
      </c>
      <c r="B122" s="289">
        <f t="shared" si="73"/>
        <v>10</v>
      </c>
      <c r="C122" s="290">
        <f t="shared" si="74"/>
        <v>0</v>
      </c>
      <c r="D122" s="290">
        <f t="shared" si="138"/>
        <v>0</v>
      </c>
      <c r="E122" s="290">
        <f t="shared" si="75"/>
        <v>0</v>
      </c>
      <c r="F122" s="291">
        <f t="shared" si="76"/>
        <v>0</v>
      </c>
      <c r="G122" s="290">
        <f t="shared" si="142"/>
        <v>0</v>
      </c>
      <c r="H122" s="289">
        <f t="shared" si="104"/>
        <v>116</v>
      </c>
      <c r="I122" s="289">
        <f t="shared" si="105"/>
        <v>10</v>
      </c>
      <c r="J122" s="290">
        <f t="shared" si="77"/>
        <v>0</v>
      </c>
      <c r="K122" s="290">
        <f t="shared" si="140"/>
        <v>0</v>
      </c>
      <c r="L122" s="290">
        <f t="shared" si="78"/>
        <v>0</v>
      </c>
      <c r="M122" s="291">
        <f t="shared" si="79"/>
        <v>0</v>
      </c>
      <c r="N122" s="292">
        <f t="shared" si="141"/>
        <v>0</v>
      </c>
      <c r="O122" s="307">
        <f t="shared" si="106"/>
        <v>116</v>
      </c>
      <c r="P122" s="289">
        <f t="shared" si="107"/>
        <v>10</v>
      </c>
      <c r="Q122" s="290">
        <f t="shared" si="80"/>
        <v>0</v>
      </c>
      <c r="R122" s="290">
        <f t="shared" si="108"/>
        <v>0</v>
      </c>
      <c r="S122" s="290">
        <f t="shared" si="81"/>
        <v>0</v>
      </c>
      <c r="T122" s="291">
        <f t="shared" si="82"/>
        <v>0</v>
      </c>
      <c r="U122" s="290">
        <f t="shared" si="109"/>
        <v>0</v>
      </c>
      <c r="V122" s="304">
        <f t="shared" si="110"/>
        <v>116</v>
      </c>
      <c r="W122" s="289">
        <f t="shared" si="111"/>
        <v>10</v>
      </c>
      <c r="X122" s="290">
        <f t="shared" si="83"/>
        <v>0</v>
      </c>
      <c r="Y122" s="290">
        <f t="shared" si="112"/>
        <v>0</v>
      </c>
      <c r="Z122" s="290">
        <f t="shared" si="84"/>
        <v>0</v>
      </c>
      <c r="AA122" s="291">
        <f t="shared" si="85"/>
        <v>0</v>
      </c>
      <c r="AB122" s="292">
        <f t="shared" si="113"/>
        <v>0</v>
      </c>
      <c r="AC122" s="307">
        <f t="shared" si="114"/>
        <v>116</v>
      </c>
      <c r="AD122" s="289">
        <f t="shared" si="115"/>
        <v>10</v>
      </c>
      <c r="AE122" s="290">
        <f t="shared" si="86"/>
        <v>0</v>
      </c>
      <c r="AF122" s="290">
        <f t="shared" si="116"/>
        <v>0</v>
      </c>
      <c r="AG122" s="290">
        <f t="shared" si="87"/>
        <v>0</v>
      </c>
      <c r="AH122" s="291">
        <f t="shared" si="88"/>
        <v>0</v>
      </c>
      <c r="AI122" s="290">
        <f t="shared" si="117"/>
        <v>0</v>
      </c>
      <c r="AJ122" s="304">
        <f t="shared" si="118"/>
        <v>116</v>
      </c>
      <c r="AK122" s="289">
        <f t="shared" si="119"/>
        <v>10</v>
      </c>
      <c r="AL122" s="290">
        <f t="shared" si="89"/>
        <v>0</v>
      </c>
      <c r="AM122" s="290">
        <f t="shared" si="120"/>
        <v>0</v>
      </c>
      <c r="AN122" s="290">
        <f t="shared" si="90"/>
        <v>0</v>
      </c>
      <c r="AO122" s="291">
        <f t="shared" si="91"/>
        <v>0</v>
      </c>
      <c r="AP122" s="292">
        <f t="shared" si="121"/>
        <v>0</v>
      </c>
      <c r="AQ122" s="307">
        <f t="shared" si="122"/>
        <v>116</v>
      </c>
      <c r="AR122" s="289">
        <f t="shared" si="123"/>
        <v>10</v>
      </c>
      <c r="AS122" s="290">
        <f t="shared" si="92"/>
        <v>0</v>
      </c>
      <c r="AT122" s="290">
        <f t="shared" si="124"/>
        <v>0</v>
      </c>
      <c r="AU122" s="290">
        <f t="shared" si="93"/>
        <v>0</v>
      </c>
      <c r="AV122" s="291">
        <f t="shared" si="94"/>
        <v>0</v>
      </c>
      <c r="AW122" s="290">
        <f t="shared" si="125"/>
        <v>0</v>
      </c>
      <c r="AX122" s="304">
        <f t="shared" si="126"/>
        <v>116</v>
      </c>
      <c r="AY122" s="289">
        <f t="shared" si="127"/>
        <v>10</v>
      </c>
      <c r="AZ122" s="290">
        <f t="shared" si="95"/>
        <v>0</v>
      </c>
      <c r="BA122" s="290">
        <f t="shared" si="128"/>
        <v>0</v>
      </c>
      <c r="BB122" s="290">
        <f t="shared" si="96"/>
        <v>0</v>
      </c>
      <c r="BC122" s="291">
        <f t="shared" si="97"/>
        <v>0</v>
      </c>
      <c r="BD122" s="292">
        <f t="shared" si="129"/>
        <v>0</v>
      </c>
      <c r="BE122" s="307">
        <f t="shared" si="130"/>
        <v>116</v>
      </c>
      <c r="BF122" s="289">
        <f t="shared" si="131"/>
        <v>10</v>
      </c>
      <c r="BG122" s="290">
        <f t="shared" si="98"/>
        <v>0</v>
      </c>
      <c r="BH122" s="290">
        <f t="shared" si="132"/>
        <v>0</v>
      </c>
      <c r="BI122" s="290">
        <f t="shared" si="99"/>
        <v>0</v>
      </c>
      <c r="BJ122" s="291">
        <f t="shared" si="100"/>
        <v>0</v>
      </c>
      <c r="BK122" s="290">
        <f t="shared" si="133"/>
        <v>0</v>
      </c>
      <c r="BL122" s="304">
        <f t="shared" si="134"/>
        <v>116</v>
      </c>
      <c r="BM122" s="289">
        <f t="shared" si="135"/>
        <v>10</v>
      </c>
      <c r="BN122" s="290">
        <f t="shared" si="101"/>
        <v>0</v>
      </c>
      <c r="BO122" s="290">
        <f t="shared" si="136"/>
        <v>0</v>
      </c>
      <c r="BP122" s="290">
        <f t="shared" si="102"/>
        <v>0</v>
      </c>
      <c r="BQ122" s="291">
        <f t="shared" si="103"/>
        <v>0</v>
      </c>
      <c r="BR122" s="292">
        <f t="shared" si="137"/>
        <v>0</v>
      </c>
    </row>
    <row r="123" spans="1:70">
      <c r="A123" s="288">
        <v>117</v>
      </c>
      <c r="B123" s="289">
        <f t="shared" si="73"/>
        <v>10</v>
      </c>
      <c r="C123" s="290">
        <f t="shared" si="74"/>
        <v>0</v>
      </c>
      <c r="D123" s="290">
        <f t="shared" si="138"/>
        <v>0</v>
      </c>
      <c r="E123" s="290">
        <f t="shared" si="75"/>
        <v>0</v>
      </c>
      <c r="F123" s="291">
        <f t="shared" si="76"/>
        <v>0</v>
      </c>
      <c r="G123" s="290">
        <f t="shared" si="142"/>
        <v>0</v>
      </c>
      <c r="H123" s="289">
        <f t="shared" si="104"/>
        <v>117</v>
      </c>
      <c r="I123" s="289">
        <f t="shared" si="105"/>
        <v>10</v>
      </c>
      <c r="J123" s="290">
        <f t="shared" si="77"/>
        <v>0</v>
      </c>
      <c r="K123" s="290">
        <f t="shared" si="140"/>
        <v>0</v>
      </c>
      <c r="L123" s="290">
        <f t="shared" si="78"/>
        <v>0</v>
      </c>
      <c r="M123" s="291">
        <f t="shared" si="79"/>
        <v>0</v>
      </c>
      <c r="N123" s="292">
        <f t="shared" si="141"/>
        <v>0</v>
      </c>
      <c r="O123" s="307">
        <f t="shared" si="106"/>
        <v>117</v>
      </c>
      <c r="P123" s="289">
        <f t="shared" si="107"/>
        <v>10</v>
      </c>
      <c r="Q123" s="290">
        <f t="shared" si="80"/>
        <v>0</v>
      </c>
      <c r="R123" s="290">
        <f t="shared" si="108"/>
        <v>0</v>
      </c>
      <c r="S123" s="290">
        <f t="shared" si="81"/>
        <v>0</v>
      </c>
      <c r="T123" s="291">
        <f t="shared" si="82"/>
        <v>0</v>
      </c>
      <c r="U123" s="290">
        <f t="shared" si="109"/>
        <v>0</v>
      </c>
      <c r="V123" s="304">
        <f t="shared" si="110"/>
        <v>117</v>
      </c>
      <c r="W123" s="289">
        <f t="shared" si="111"/>
        <v>10</v>
      </c>
      <c r="X123" s="290">
        <f t="shared" si="83"/>
        <v>0</v>
      </c>
      <c r="Y123" s="290">
        <f t="shared" si="112"/>
        <v>0</v>
      </c>
      <c r="Z123" s="290">
        <f t="shared" si="84"/>
        <v>0</v>
      </c>
      <c r="AA123" s="291">
        <f t="shared" si="85"/>
        <v>0</v>
      </c>
      <c r="AB123" s="292">
        <f t="shared" si="113"/>
        <v>0</v>
      </c>
      <c r="AC123" s="307">
        <f t="shared" si="114"/>
        <v>117</v>
      </c>
      <c r="AD123" s="289">
        <f t="shared" si="115"/>
        <v>10</v>
      </c>
      <c r="AE123" s="290">
        <f t="shared" si="86"/>
        <v>0</v>
      </c>
      <c r="AF123" s="290">
        <f t="shared" si="116"/>
        <v>0</v>
      </c>
      <c r="AG123" s="290">
        <f t="shared" si="87"/>
        <v>0</v>
      </c>
      <c r="AH123" s="291">
        <f t="shared" si="88"/>
        <v>0</v>
      </c>
      <c r="AI123" s="290">
        <f t="shared" si="117"/>
        <v>0</v>
      </c>
      <c r="AJ123" s="304">
        <f t="shared" si="118"/>
        <v>117</v>
      </c>
      <c r="AK123" s="289">
        <f t="shared" si="119"/>
        <v>10</v>
      </c>
      <c r="AL123" s="290">
        <f t="shared" si="89"/>
        <v>0</v>
      </c>
      <c r="AM123" s="290">
        <f t="shared" si="120"/>
        <v>0</v>
      </c>
      <c r="AN123" s="290">
        <f t="shared" si="90"/>
        <v>0</v>
      </c>
      <c r="AO123" s="291">
        <f t="shared" si="91"/>
        <v>0</v>
      </c>
      <c r="AP123" s="292">
        <f t="shared" si="121"/>
        <v>0</v>
      </c>
      <c r="AQ123" s="307">
        <f t="shared" si="122"/>
        <v>117</v>
      </c>
      <c r="AR123" s="289">
        <f t="shared" si="123"/>
        <v>10</v>
      </c>
      <c r="AS123" s="290">
        <f t="shared" si="92"/>
        <v>0</v>
      </c>
      <c r="AT123" s="290">
        <f t="shared" si="124"/>
        <v>0</v>
      </c>
      <c r="AU123" s="290">
        <f t="shared" si="93"/>
        <v>0</v>
      </c>
      <c r="AV123" s="291">
        <f t="shared" si="94"/>
        <v>0</v>
      </c>
      <c r="AW123" s="290">
        <f t="shared" si="125"/>
        <v>0</v>
      </c>
      <c r="AX123" s="304">
        <f t="shared" si="126"/>
        <v>117</v>
      </c>
      <c r="AY123" s="289">
        <f t="shared" si="127"/>
        <v>10</v>
      </c>
      <c r="AZ123" s="290">
        <f t="shared" si="95"/>
        <v>0</v>
      </c>
      <c r="BA123" s="290">
        <f t="shared" si="128"/>
        <v>0</v>
      </c>
      <c r="BB123" s="290">
        <f t="shared" si="96"/>
        <v>0</v>
      </c>
      <c r="BC123" s="291">
        <f t="shared" si="97"/>
        <v>0</v>
      </c>
      <c r="BD123" s="292">
        <f t="shared" si="129"/>
        <v>0</v>
      </c>
      <c r="BE123" s="307">
        <f t="shared" si="130"/>
        <v>117</v>
      </c>
      <c r="BF123" s="289">
        <f t="shared" si="131"/>
        <v>10</v>
      </c>
      <c r="BG123" s="290">
        <f t="shared" si="98"/>
        <v>0</v>
      </c>
      <c r="BH123" s="290">
        <f t="shared" si="132"/>
        <v>0</v>
      </c>
      <c r="BI123" s="290">
        <f t="shared" si="99"/>
        <v>0</v>
      </c>
      <c r="BJ123" s="291">
        <f t="shared" si="100"/>
        <v>0</v>
      </c>
      <c r="BK123" s="290">
        <f t="shared" si="133"/>
        <v>0</v>
      </c>
      <c r="BL123" s="304">
        <f t="shared" si="134"/>
        <v>117</v>
      </c>
      <c r="BM123" s="289">
        <f t="shared" si="135"/>
        <v>10</v>
      </c>
      <c r="BN123" s="290">
        <f t="shared" si="101"/>
        <v>0</v>
      </c>
      <c r="BO123" s="290">
        <f t="shared" si="136"/>
        <v>0</v>
      </c>
      <c r="BP123" s="290">
        <f t="shared" si="102"/>
        <v>0</v>
      </c>
      <c r="BQ123" s="291">
        <f t="shared" si="103"/>
        <v>0</v>
      </c>
      <c r="BR123" s="292">
        <f t="shared" si="137"/>
        <v>0</v>
      </c>
    </row>
    <row r="124" spans="1:70">
      <c r="A124" s="288">
        <v>118</v>
      </c>
      <c r="B124" s="289">
        <f t="shared" si="73"/>
        <v>10</v>
      </c>
      <c r="C124" s="290">
        <f t="shared" si="74"/>
        <v>0</v>
      </c>
      <c r="D124" s="290">
        <f t="shared" si="138"/>
        <v>0</v>
      </c>
      <c r="E124" s="290">
        <f t="shared" si="75"/>
        <v>0</v>
      </c>
      <c r="F124" s="291">
        <f t="shared" si="76"/>
        <v>0</v>
      </c>
      <c r="G124" s="290">
        <f t="shared" si="142"/>
        <v>0</v>
      </c>
      <c r="H124" s="289">
        <f t="shared" si="104"/>
        <v>118</v>
      </c>
      <c r="I124" s="289">
        <f t="shared" si="105"/>
        <v>10</v>
      </c>
      <c r="J124" s="290">
        <f t="shared" si="77"/>
        <v>0</v>
      </c>
      <c r="K124" s="290">
        <f t="shared" si="140"/>
        <v>0</v>
      </c>
      <c r="L124" s="290">
        <f t="shared" si="78"/>
        <v>0</v>
      </c>
      <c r="M124" s="291">
        <f t="shared" si="79"/>
        <v>0</v>
      </c>
      <c r="N124" s="292">
        <f t="shared" si="141"/>
        <v>0</v>
      </c>
      <c r="O124" s="307">
        <f t="shared" si="106"/>
        <v>118</v>
      </c>
      <c r="P124" s="289">
        <f t="shared" si="107"/>
        <v>10</v>
      </c>
      <c r="Q124" s="290">
        <f t="shared" si="80"/>
        <v>0</v>
      </c>
      <c r="R124" s="290">
        <f t="shared" si="108"/>
        <v>0</v>
      </c>
      <c r="S124" s="290">
        <f t="shared" si="81"/>
        <v>0</v>
      </c>
      <c r="T124" s="291">
        <f t="shared" si="82"/>
        <v>0</v>
      </c>
      <c r="U124" s="290">
        <f t="shared" si="109"/>
        <v>0</v>
      </c>
      <c r="V124" s="304">
        <f t="shared" si="110"/>
        <v>118</v>
      </c>
      <c r="W124" s="289">
        <f t="shared" si="111"/>
        <v>10</v>
      </c>
      <c r="X124" s="290">
        <f t="shared" si="83"/>
        <v>0</v>
      </c>
      <c r="Y124" s="290">
        <f t="shared" si="112"/>
        <v>0</v>
      </c>
      <c r="Z124" s="290">
        <f t="shared" si="84"/>
        <v>0</v>
      </c>
      <c r="AA124" s="291">
        <f t="shared" si="85"/>
        <v>0</v>
      </c>
      <c r="AB124" s="292">
        <f t="shared" si="113"/>
        <v>0</v>
      </c>
      <c r="AC124" s="307">
        <f t="shared" si="114"/>
        <v>118</v>
      </c>
      <c r="AD124" s="289">
        <f t="shared" si="115"/>
        <v>10</v>
      </c>
      <c r="AE124" s="290">
        <f t="shared" si="86"/>
        <v>0</v>
      </c>
      <c r="AF124" s="290">
        <f t="shared" si="116"/>
        <v>0</v>
      </c>
      <c r="AG124" s="290">
        <f t="shared" si="87"/>
        <v>0</v>
      </c>
      <c r="AH124" s="291">
        <f t="shared" si="88"/>
        <v>0</v>
      </c>
      <c r="AI124" s="290">
        <f t="shared" si="117"/>
        <v>0</v>
      </c>
      <c r="AJ124" s="304">
        <f t="shared" si="118"/>
        <v>118</v>
      </c>
      <c r="AK124" s="289">
        <f t="shared" si="119"/>
        <v>10</v>
      </c>
      <c r="AL124" s="290">
        <f t="shared" si="89"/>
        <v>0</v>
      </c>
      <c r="AM124" s="290">
        <f t="shared" si="120"/>
        <v>0</v>
      </c>
      <c r="AN124" s="290">
        <f t="shared" si="90"/>
        <v>0</v>
      </c>
      <c r="AO124" s="291">
        <f t="shared" si="91"/>
        <v>0</v>
      </c>
      <c r="AP124" s="292">
        <f t="shared" si="121"/>
        <v>0</v>
      </c>
      <c r="AQ124" s="307">
        <f t="shared" si="122"/>
        <v>118</v>
      </c>
      <c r="AR124" s="289">
        <f t="shared" si="123"/>
        <v>10</v>
      </c>
      <c r="AS124" s="290">
        <f t="shared" si="92"/>
        <v>0</v>
      </c>
      <c r="AT124" s="290">
        <f t="shared" si="124"/>
        <v>0</v>
      </c>
      <c r="AU124" s="290">
        <f t="shared" si="93"/>
        <v>0</v>
      </c>
      <c r="AV124" s="291">
        <f t="shared" si="94"/>
        <v>0</v>
      </c>
      <c r="AW124" s="290">
        <f t="shared" si="125"/>
        <v>0</v>
      </c>
      <c r="AX124" s="304">
        <f t="shared" si="126"/>
        <v>118</v>
      </c>
      <c r="AY124" s="289">
        <f t="shared" si="127"/>
        <v>10</v>
      </c>
      <c r="AZ124" s="290">
        <f t="shared" si="95"/>
        <v>0</v>
      </c>
      <c r="BA124" s="290">
        <f t="shared" si="128"/>
        <v>0</v>
      </c>
      <c r="BB124" s="290">
        <f t="shared" si="96"/>
        <v>0</v>
      </c>
      <c r="BC124" s="291">
        <f t="shared" si="97"/>
        <v>0</v>
      </c>
      <c r="BD124" s="292">
        <f t="shared" si="129"/>
        <v>0</v>
      </c>
      <c r="BE124" s="307">
        <f t="shared" si="130"/>
        <v>118</v>
      </c>
      <c r="BF124" s="289">
        <f t="shared" si="131"/>
        <v>10</v>
      </c>
      <c r="BG124" s="290">
        <f t="shared" si="98"/>
        <v>0</v>
      </c>
      <c r="BH124" s="290">
        <f t="shared" si="132"/>
        <v>0</v>
      </c>
      <c r="BI124" s="290">
        <f t="shared" si="99"/>
        <v>0</v>
      </c>
      <c r="BJ124" s="291">
        <f t="shared" si="100"/>
        <v>0</v>
      </c>
      <c r="BK124" s="290">
        <f t="shared" si="133"/>
        <v>0</v>
      </c>
      <c r="BL124" s="304">
        <f t="shared" si="134"/>
        <v>118</v>
      </c>
      <c r="BM124" s="289">
        <f t="shared" si="135"/>
        <v>10</v>
      </c>
      <c r="BN124" s="290">
        <f t="shared" si="101"/>
        <v>0</v>
      </c>
      <c r="BO124" s="290">
        <f t="shared" si="136"/>
        <v>0</v>
      </c>
      <c r="BP124" s="290">
        <f t="shared" si="102"/>
        <v>0</v>
      </c>
      <c r="BQ124" s="291">
        <f t="shared" si="103"/>
        <v>0</v>
      </c>
      <c r="BR124" s="292">
        <f t="shared" si="137"/>
        <v>0</v>
      </c>
    </row>
    <row r="125" spans="1:70">
      <c r="A125" s="288">
        <v>119</v>
      </c>
      <c r="B125" s="289">
        <f t="shared" si="73"/>
        <v>10</v>
      </c>
      <c r="C125" s="290">
        <f t="shared" si="74"/>
        <v>0</v>
      </c>
      <c r="D125" s="290">
        <f t="shared" si="138"/>
        <v>0</v>
      </c>
      <c r="E125" s="290">
        <f t="shared" si="75"/>
        <v>0</v>
      </c>
      <c r="F125" s="291">
        <f t="shared" si="76"/>
        <v>0</v>
      </c>
      <c r="G125" s="290">
        <f t="shared" si="142"/>
        <v>0</v>
      </c>
      <c r="H125" s="289">
        <f t="shared" si="104"/>
        <v>119</v>
      </c>
      <c r="I125" s="289">
        <f t="shared" si="105"/>
        <v>10</v>
      </c>
      <c r="J125" s="290">
        <f t="shared" si="77"/>
        <v>0</v>
      </c>
      <c r="K125" s="290">
        <f t="shared" si="140"/>
        <v>0</v>
      </c>
      <c r="L125" s="290">
        <f t="shared" si="78"/>
        <v>0</v>
      </c>
      <c r="M125" s="291">
        <f t="shared" si="79"/>
        <v>0</v>
      </c>
      <c r="N125" s="292">
        <f t="shared" si="141"/>
        <v>0</v>
      </c>
      <c r="O125" s="307">
        <f t="shared" si="106"/>
        <v>119</v>
      </c>
      <c r="P125" s="289">
        <f t="shared" si="107"/>
        <v>10</v>
      </c>
      <c r="Q125" s="290">
        <f t="shared" si="80"/>
        <v>0</v>
      </c>
      <c r="R125" s="290">
        <f t="shared" si="108"/>
        <v>0</v>
      </c>
      <c r="S125" s="290">
        <f t="shared" si="81"/>
        <v>0</v>
      </c>
      <c r="T125" s="291">
        <f t="shared" si="82"/>
        <v>0</v>
      </c>
      <c r="U125" s="290">
        <f t="shared" si="109"/>
        <v>0</v>
      </c>
      <c r="V125" s="304">
        <f t="shared" si="110"/>
        <v>119</v>
      </c>
      <c r="W125" s="289">
        <f t="shared" si="111"/>
        <v>10</v>
      </c>
      <c r="X125" s="290">
        <f t="shared" si="83"/>
        <v>0</v>
      </c>
      <c r="Y125" s="290">
        <f t="shared" si="112"/>
        <v>0</v>
      </c>
      <c r="Z125" s="290">
        <f t="shared" si="84"/>
        <v>0</v>
      </c>
      <c r="AA125" s="291">
        <f t="shared" si="85"/>
        <v>0</v>
      </c>
      <c r="AB125" s="292">
        <f t="shared" si="113"/>
        <v>0</v>
      </c>
      <c r="AC125" s="307">
        <f t="shared" si="114"/>
        <v>119</v>
      </c>
      <c r="AD125" s="289">
        <f t="shared" si="115"/>
        <v>10</v>
      </c>
      <c r="AE125" s="290">
        <f t="shared" si="86"/>
        <v>0</v>
      </c>
      <c r="AF125" s="290">
        <f t="shared" si="116"/>
        <v>0</v>
      </c>
      <c r="AG125" s="290">
        <f t="shared" si="87"/>
        <v>0</v>
      </c>
      <c r="AH125" s="291">
        <f t="shared" si="88"/>
        <v>0</v>
      </c>
      <c r="AI125" s="290">
        <f t="shared" si="117"/>
        <v>0</v>
      </c>
      <c r="AJ125" s="304">
        <f t="shared" si="118"/>
        <v>119</v>
      </c>
      <c r="AK125" s="289">
        <f t="shared" si="119"/>
        <v>10</v>
      </c>
      <c r="AL125" s="290">
        <f t="shared" si="89"/>
        <v>0</v>
      </c>
      <c r="AM125" s="290">
        <f t="shared" si="120"/>
        <v>0</v>
      </c>
      <c r="AN125" s="290">
        <f t="shared" si="90"/>
        <v>0</v>
      </c>
      <c r="AO125" s="291">
        <f t="shared" si="91"/>
        <v>0</v>
      </c>
      <c r="AP125" s="292">
        <f t="shared" si="121"/>
        <v>0</v>
      </c>
      <c r="AQ125" s="307">
        <f t="shared" si="122"/>
        <v>119</v>
      </c>
      <c r="AR125" s="289">
        <f t="shared" si="123"/>
        <v>10</v>
      </c>
      <c r="AS125" s="290">
        <f t="shared" si="92"/>
        <v>0</v>
      </c>
      <c r="AT125" s="290">
        <f t="shared" si="124"/>
        <v>0</v>
      </c>
      <c r="AU125" s="290">
        <f t="shared" si="93"/>
        <v>0</v>
      </c>
      <c r="AV125" s="291">
        <f t="shared" si="94"/>
        <v>0</v>
      </c>
      <c r="AW125" s="290">
        <f t="shared" si="125"/>
        <v>0</v>
      </c>
      <c r="AX125" s="304">
        <f t="shared" si="126"/>
        <v>119</v>
      </c>
      <c r="AY125" s="289">
        <f t="shared" si="127"/>
        <v>10</v>
      </c>
      <c r="AZ125" s="290">
        <f t="shared" si="95"/>
        <v>0</v>
      </c>
      <c r="BA125" s="290">
        <f t="shared" si="128"/>
        <v>0</v>
      </c>
      <c r="BB125" s="290">
        <f t="shared" si="96"/>
        <v>0</v>
      </c>
      <c r="BC125" s="291">
        <f t="shared" si="97"/>
        <v>0</v>
      </c>
      <c r="BD125" s="292">
        <f t="shared" si="129"/>
        <v>0</v>
      </c>
      <c r="BE125" s="307">
        <f t="shared" si="130"/>
        <v>119</v>
      </c>
      <c r="BF125" s="289">
        <f t="shared" si="131"/>
        <v>10</v>
      </c>
      <c r="BG125" s="290">
        <f t="shared" si="98"/>
        <v>0</v>
      </c>
      <c r="BH125" s="290">
        <f t="shared" si="132"/>
        <v>0</v>
      </c>
      <c r="BI125" s="290">
        <f t="shared" si="99"/>
        <v>0</v>
      </c>
      <c r="BJ125" s="291">
        <f t="shared" si="100"/>
        <v>0</v>
      </c>
      <c r="BK125" s="290">
        <f t="shared" si="133"/>
        <v>0</v>
      </c>
      <c r="BL125" s="304">
        <f t="shared" si="134"/>
        <v>119</v>
      </c>
      <c r="BM125" s="289">
        <f t="shared" si="135"/>
        <v>10</v>
      </c>
      <c r="BN125" s="290">
        <f t="shared" si="101"/>
        <v>0</v>
      </c>
      <c r="BO125" s="290">
        <f t="shared" si="136"/>
        <v>0</v>
      </c>
      <c r="BP125" s="290">
        <f t="shared" si="102"/>
        <v>0</v>
      </c>
      <c r="BQ125" s="291">
        <f t="shared" si="103"/>
        <v>0</v>
      </c>
      <c r="BR125" s="292">
        <f t="shared" si="137"/>
        <v>0</v>
      </c>
    </row>
    <row r="126" spans="1:70">
      <c r="A126" s="288">
        <v>120</v>
      </c>
      <c r="B126" s="289">
        <f t="shared" si="73"/>
        <v>10</v>
      </c>
      <c r="C126" s="290">
        <f t="shared" si="74"/>
        <v>0</v>
      </c>
      <c r="D126" s="290">
        <f t="shared" si="138"/>
        <v>0</v>
      </c>
      <c r="E126" s="290">
        <f t="shared" si="75"/>
        <v>0</v>
      </c>
      <c r="F126" s="291">
        <f t="shared" si="76"/>
        <v>0</v>
      </c>
      <c r="G126" s="290">
        <f t="shared" si="142"/>
        <v>0</v>
      </c>
      <c r="H126" s="289">
        <f t="shared" si="104"/>
        <v>120</v>
      </c>
      <c r="I126" s="289">
        <f t="shared" si="105"/>
        <v>10</v>
      </c>
      <c r="J126" s="290">
        <f t="shared" si="77"/>
        <v>0</v>
      </c>
      <c r="K126" s="290">
        <f t="shared" si="140"/>
        <v>0</v>
      </c>
      <c r="L126" s="290">
        <f t="shared" si="78"/>
        <v>0</v>
      </c>
      <c r="M126" s="291">
        <f t="shared" si="79"/>
        <v>0</v>
      </c>
      <c r="N126" s="292">
        <f t="shared" si="141"/>
        <v>0</v>
      </c>
      <c r="O126" s="307">
        <f t="shared" si="106"/>
        <v>120</v>
      </c>
      <c r="P126" s="289">
        <f t="shared" si="107"/>
        <v>10</v>
      </c>
      <c r="Q126" s="290">
        <f t="shared" si="80"/>
        <v>0</v>
      </c>
      <c r="R126" s="290">
        <f t="shared" si="108"/>
        <v>0</v>
      </c>
      <c r="S126" s="290">
        <f t="shared" si="81"/>
        <v>0</v>
      </c>
      <c r="T126" s="291">
        <f t="shared" si="82"/>
        <v>0</v>
      </c>
      <c r="U126" s="290">
        <f t="shared" si="109"/>
        <v>0</v>
      </c>
      <c r="V126" s="304">
        <f t="shared" si="110"/>
        <v>120</v>
      </c>
      <c r="W126" s="289">
        <f t="shared" si="111"/>
        <v>10</v>
      </c>
      <c r="X126" s="290">
        <f t="shared" si="83"/>
        <v>0</v>
      </c>
      <c r="Y126" s="290">
        <f t="shared" si="112"/>
        <v>0</v>
      </c>
      <c r="Z126" s="290">
        <f t="shared" si="84"/>
        <v>0</v>
      </c>
      <c r="AA126" s="291">
        <f t="shared" si="85"/>
        <v>0</v>
      </c>
      <c r="AB126" s="292">
        <f t="shared" si="113"/>
        <v>0</v>
      </c>
      <c r="AC126" s="307">
        <f t="shared" si="114"/>
        <v>120</v>
      </c>
      <c r="AD126" s="289">
        <f t="shared" si="115"/>
        <v>10</v>
      </c>
      <c r="AE126" s="290">
        <f t="shared" si="86"/>
        <v>0</v>
      </c>
      <c r="AF126" s="290">
        <f t="shared" si="116"/>
        <v>0</v>
      </c>
      <c r="AG126" s="290">
        <f t="shared" si="87"/>
        <v>0</v>
      </c>
      <c r="AH126" s="291">
        <f t="shared" si="88"/>
        <v>0</v>
      </c>
      <c r="AI126" s="290">
        <f t="shared" si="117"/>
        <v>0</v>
      </c>
      <c r="AJ126" s="304">
        <f t="shared" si="118"/>
        <v>120</v>
      </c>
      <c r="AK126" s="289">
        <f t="shared" si="119"/>
        <v>10</v>
      </c>
      <c r="AL126" s="290">
        <f t="shared" si="89"/>
        <v>0</v>
      </c>
      <c r="AM126" s="290">
        <f t="shared" si="120"/>
        <v>0</v>
      </c>
      <c r="AN126" s="290">
        <f t="shared" si="90"/>
        <v>0</v>
      </c>
      <c r="AO126" s="291">
        <f t="shared" si="91"/>
        <v>0</v>
      </c>
      <c r="AP126" s="292">
        <f t="shared" si="121"/>
        <v>0</v>
      </c>
      <c r="AQ126" s="307">
        <f t="shared" si="122"/>
        <v>120</v>
      </c>
      <c r="AR126" s="289">
        <f t="shared" si="123"/>
        <v>10</v>
      </c>
      <c r="AS126" s="290">
        <f t="shared" si="92"/>
        <v>0</v>
      </c>
      <c r="AT126" s="290">
        <f t="shared" si="124"/>
        <v>0</v>
      </c>
      <c r="AU126" s="290">
        <f t="shared" si="93"/>
        <v>0</v>
      </c>
      <c r="AV126" s="291">
        <f t="shared" si="94"/>
        <v>0</v>
      </c>
      <c r="AW126" s="290">
        <f t="shared" si="125"/>
        <v>0</v>
      </c>
      <c r="AX126" s="304">
        <f t="shared" si="126"/>
        <v>120</v>
      </c>
      <c r="AY126" s="289">
        <f t="shared" si="127"/>
        <v>10</v>
      </c>
      <c r="AZ126" s="290">
        <f t="shared" si="95"/>
        <v>0</v>
      </c>
      <c r="BA126" s="290">
        <f t="shared" si="128"/>
        <v>0</v>
      </c>
      <c r="BB126" s="290">
        <f t="shared" si="96"/>
        <v>0</v>
      </c>
      <c r="BC126" s="291">
        <f t="shared" si="97"/>
        <v>0</v>
      </c>
      <c r="BD126" s="292">
        <f t="shared" si="129"/>
        <v>0</v>
      </c>
      <c r="BE126" s="307">
        <f t="shared" si="130"/>
        <v>120</v>
      </c>
      <c r="BF126" s="289">
        <f t="shared" si="131"/>
        <v>10</v>
      </c>
      <c r="BG126" s="290">
        <f t="shared" si="98"/>
        <v>0</v>
      </c>
      <c r="BH126" s="290">
        <f t="shared" si="132"/>
        <v>0</v>
      </c>
      <c r="BI126" s="290">
        <f t="shared" si="99"/>
        <v>0</v>
      </c>
      <c r="BJ126" s="291">
        <f t="shared" si="100"/>
        <v>0</v>
      </c>
      <c r="BK126" s="290">
        <f t="shared" si="133"/>
        <v>0</v>
      </c>
      <c r="BL126" s="304">
        <f t="shared" si="134"/>
        <v>120</v>
      </c>
      <c r="BM126" s="289">
        <f t="shared" si="135"/>
        <v>10</v>
      </c>
      <c r="BN126" s="290">
        <f t="shared" si="101"/>
        <v>0</v>
      </c>
      <c r="BO126" s="290">
        <f t="shared" si="136"/>
        <v>0</v>
      </c>
      <c r="BP126" s="290">
        <f t="shared" si="102"/>
        <v>0</v>
      </c>
      <c r="BQ126" s="291">
        <f t="shared" si="103"/>
        <v>0</v>
      </c>
      <c r="BR126" s="292">
        <f t="shared" si="137"/>
        <v>0</v>
      </c>
    </row>
    <row r="127" spans="1:70">
      <c r="A127" s="288">
        <v>121</v>
      </c>
      <c r="B127" s="289">
        <f t="shared" si="73"/>
        <v>11</v>
      </c>
      <c r="C127" s="290">
        <f t="shared" si="74"/>
        <v>0</v>
      </c>
      <c r="D127" s="290">
        <f t="shared" si="138"/>
        <v>0</v>
      </c>
      <c r="E127" s="290">
        <f t="shared" si="75"/>
        <v>0</v>
      </c>
      <c r="F127" s="291">
        <f t="shared" si="76"/>
        <v>0</v>
      </c>
      <c r="G127" s="290">
        <f t="shared" si="142"/>
        <v>0</v>
      </c>
      <c r="H127" s="289">
        <f t="shared" si="104"/>
        <v>121</v>
      </c>
      <c r="I127" s="289">
        <f t="shared" si="105"/>
        <v>11</v>
      </c>
      <c r="J127" s="290">
        <f t="shared" si="77"/>
        <v>0</v>
      </c>
      <c r="K127" s="290">
        <f t="shared" si="140"/>
        <v>0</v>
      </c>
      <c r="L127" s="290">
        <f t="shared" si="78"/>
        <v>0</v>
      </c>
      <c r="M127" s="291">
        <f t="shared" si="79"/>
        <v>0</v>
      </c>
      <c r="N127" s="292">
        <f t="shared" si="141"/>
        <v>0</v>
      </c>
      <c r="O127" s="307">
        <f t="shared" si="106"/>
        <v>121</v>
      </c>
      <c r="P127" s="289">
        <f t="shared" si="107"/>
        <v>11</v>
      </c>
      <c r="Q127" s="290">
        <f t="shared" si="80"/>
        <v>0</v>
      </c>
      <c r="R127" s="290">
        <f t="shared" si="108"/>
        <v>0</v>
      </c>
      <c r="S127" s="290">
        <f t="shared" si="81"/>
        <v>0</v>
      </c>
      <c r="T127" s="291">
        <f t="shared" si="82"/>
        <v>0</v>
      </c>
      <c r="U127" s="290">
        <f t="shared" si="109"/>
        <v>0</v>
      </c>
      <c r="V127" s="304">
        <f t="shared" si="110"/>
        <v>121</v>
      </c>
      <c r="W127" s="289">
        <f t="shared" si="111"/>
        <v>11</v>
      </c>
      <c r="X127" s="290">
        <f t="shared" si="83"/>
        <v>0</v>
      </c>
      <c r="Y127" s="290">
        <f t="shared" si="112"/>
        <v>0</v>
      </c>
      <c r="Z127" s="290">
        <f t="shared" si="84"/>
        <v>0</v>
      </c>
      <c r="AA127" s="291">
        <f t="shared" si="85"/>
        <v>0</v>
      </c>
      <c r="AB127" s="292">
        <f t="shared" si="113"/>
        <v>0</v>
      </c>
      <c r="AC127" s="307">
        <f t="shared" si="114"/>
        <v>121</v>
      </c>
      <c r="AD127" s="289">
        <f t="shared" si="115"/>
        <v>11</v>
      </c>
      <c r="AE127" s="290">
        <f t="shared" si="86"/>
        <v>0</v>
      </c>
      <c r="AF127" s="290">
        <f t="shared" si="116"/>
        <v>0</v>
      </c>
      <c r="AG127" s="290">
        <f t="shared" si="87"/>
        <v>0</v>
      </c>
      <c r="AH127" s="291">
        <f t="shared" si="88"/>
        <v>0</v>
      </c>
      <c r="AI127" s="290">
        <f t="shared" si="117"/>
        <v>0</v>
      </c>
      <c r="AJ127" s="304">
        <f t="shared" si="118"/>
        <v>121</v>
      </c>
      <c r="AK127" s="289">
        <f t="shared" si="119"/>
        <v>11</v>
      </c>
      <c r="AL127" s="290">
        <f t="shared" si="89"/>
        <v>0</v>
      </c>
      <c r="AM127" s="290">
        <f t="shared" si="120"/>
        <v>0</v>
      </c>
      <c r="AN127" s="290">
        <f t="shared" si="90"/>
        <v>0</v>
      </c>
      <c r="AO127" s="291">
        <f t="shared" si="91"/>
        <v>0</v>
      </c>
      <c r="AP127" s="292">
        <f t="shared" si="121"/>
        <v>0</v>
      </c>
      <c r="AQ127" s="307">
        <f t="shared" si="122"/>
        <v>121</v>
      </c>
      <c r="AR127" s="289">
        <f t="shared" si="123"/>
        <v>11</v>
      </c>
      <c r="AS127" s="290">
        <f t="shared" si="92"/>
        <v>0</v>
      </c>
      <c r="AT127" s="290">
        <f t="shared" si="124"/>
        <v>0</v>
      </c>
      <c r="AU127" s="290">
        <f t="shared" si="93"/>
        <v>0</v>
      </c>
      <c r="AV127" s="291">
        <f t="shared" si="94"/>
        <v>0</v>
      </c>
      <c r="AW127" s="290">
        <f t="shared" si="125"/>
        <v>0</v>
      </c>
      <c r="AX127" s="304">
        <f t="shared" si="126"/>
        <v>121</v>
      </c>
      <c r="AY127" s="289">
        <f t="shared" si="127"/>
        <v>11</v>
      </c>
      <c r="AZ127" s="290">
        <f t="shared" si="95"/>
        <v>0</v>
      </c>
      <c r="BA127" s="290">
        <f t="shared" si="128"/>
        <v>0</v>
      </c>
      <c r="BB127" s="290">
        <f t="shared" si="96"/>
        <v>0</v>
      </c>
      <c r="BC127" s="291">
        <f t="shared" si="97"/>
        <v>0</v>
      </c>
      <c r="BD127" s="292">
        <f t="shared" si="129"/>
        <v>0</v>
      </c>
      <c r="BE127" s="307">
        <f t="shared" si="130"/>
        <v>121</v>
      </c>
      <c r="BF127" s="289">
        <f t="shared" si="131"/>
        <v>11</v>
      </c>
      <c r="BG127" s="290">
        <f t="shared" si="98"/>
        <v>0</v>
      </c>
      <c r="BH127" s="290">
        <f t="shared" si="132"/>
        <v>0</v>
      </c>
      <c r="BI127" s="290">
        <f t="shared" si="99"/>
        <v>0</v>
      </c>
      <c r="BJ127" s="291">
        <f t="shared" si="100"/>
        <v>0</v>
      </c>
      <c r="BK127" s="290">
        <f t="shared" si="133"/>
        <v>0</v>
      </c>
      <c r="BL127" s="304">
        <f t="shared" si="134"/>
        <v>121</v>
      </c>
      <c r="BM127" s="289">
        <f t="shared" si="135"/>
        <v>11</v>
      </c>
      <c r="BN127" s="290">
        <f t="shared" si="101"/>
        <v>0</v>
      </c>
      <c r="BO127" s="290">
        <f t="shared" si="136"/>
        <v>0</v>
      </c>
      <c r="BP127" s="290">
        <f t="shared" si="102"/>
        <v>0</v>
      </c>
      <c r="BQ127" s="291">
        <f t="shared" si="103"/>
        <v>0</v>
      </c>
      <c r="BR127" s="292">
        <f t="shared" si="137"/>
        <v>0</v>
      </c>
    </row>
    <row r="128" spans="1:70">
      <c r="A128" s="288">
        <v>122</v>
      </c>
      <c r="B128" s="289">
        <f t="shared" si="73"/>
        <v>11</v>
      </c>
      <c r="C128" s="290">
        <f t="shared" si="74"/>
        <v>0</v>
      </c>
      <c r="D128" s="290">
        <f t="shared" si="138"/>
        <v>0</v>
      </c>
      <c r="E128" s="290">
        <f t="shared" si="75"/>
        <v>0</v>
      </c>
      <c r="F128" s="291">
        <f t="shared" si="76"/>
        <v>0</v>
      </c>
      <c r="G128" s="290">
        <f t="shared" si="142"/>
        <v>0</v>
      </c>
      <c r="H128" s="289">
        <f t="shared" si="104"/>
        <v>122</v>
      </c>
      <c r="I128" s="289">
        <f t="shared" si="105"/>
        <v>11</v>
      </c>
      <c r="J128" s="290">
        <f t="shared" si="77"/>
        <v>0</v>
      </c>
      <c r="K128" s="290">
        <f t="shared" si="140"/>
        <v>0</v>
      </c>
      <c r="L128" s="290">
        <f t="shared" si="78"/>
        <v>0</v>
      </c>
      <c r="M128" s="291">
        <f t="shared" si="79"/>
        <v>0</v>
      </c>
      <c r="N128" s="292">
        <f t="shared" si="141"/>
        <v>0</v>
      </c>
      <c r="O128" s="307">
        <f t="shared" si="106"/>
        <v>122</v>
      </c>
      <c r="P128" s="289">
        <f t="shared" si="107"/>
        <v>11</v>
      </c>
      <c r="Q128" s="290">
        <f t="shared" si="80"/>
        <v>0</v>
      </c>
      <c r="R128" s="290">
        <f t="shared" si="108"/>
        <v>0</v>
      </c>
      <c r="S128" s="290">
        <f t="shared" si="81"/>
        <v>0</v>
      </c>
      <c r="T128" s="291">
        <f t="shared" si="82"/>
        <v>0</v>
      </c>
      <c r="U128" s="290">
        <f t="shared" si="109"/>
        <v>0</v>
      </c>
      <c r="V128" s="304">
        <f t="shared" si="110"/>
        <v>122</v>
      </c>
      <c r="W128" s="289">
        <f t="shared" si="111"/>
        <v>11</v>
      </c>
      <c r="X128" s="290">
        <f t="shared" si="83"/>
        <v>0</v>
      </c>
      <c r="Y128" s="290">
        <f t="shared" si="112"/>
        <v>0</v>
      </c>
      <c r="Z128" s="290">
        <f t="shared" si="84"/>
        <v>0</v>
      </c>
      <c r="AA128" s="291">
        <f t="shared" si="85"/>
        <v>0</v>
      </c>
      <c r="AB128" s="292">
        <f t="shared" si="113"/>
        <v>0</v>
      </c>
      <c r="AC128" s="307">
        <f t="shared" si="114"/>
        <v>122</v>
      </c>
      <c r="AD128" s="289">
        <f t="shared" si="115"/>
        <v>11</v>
      </c>
      <c r="AE128" s="290">
        <f t="shared" si="86"/>
        <v>0</v>
      </c>
      <c r="AF128" s="290">
        <f t="shared" si="116"/>
        <v>0</v>
      </c>
      <c r="AG128" s="290">
        <f t="shared" si="87"/>
        <v>0</v>
      </c>
      <c r="AH128" s="291">
        <f t="shared" si="88"/>
        <v>0</v>
      </c>
      <c r="AI128" s="290">
        <f t="shared" si="117"/>
        <v>0</v>
      </c>
      <c r="AJ128" s="304">
        <f t="shared" si="118"/>
        <v>122</v>
      </c>
      <c r="AK128" s="289">
        <f t="shared" si="119"/>
        <v>11</v>
      </c>
      <c r="AL128" s="290">
        <f t="shared" si="89"/>
        <v>0</v>
      </c>
      <c r="AM128" s="290">
        <f t="shared" si="120"/>
        <v>0</v>
      </c>
      <c r="AN128" s="290">
        <f t="shared" si="90"/>
        <v>0</v>
      </c>
      <c r="AO128" s="291">
        <f t="shared" si="91"/>
        <v>0</v>
      </c>
      <c r="AP128" s="292">
        <f t="shared" si="121"/>
        <v>0</v>
      </c>
      <c r="AQ128" s="307">
        <f t="shared" si="122"/>
        <v>122</v>
      </c>
      <c r="AR128" s="289">
        <f t="shared" si="123"/>
        <v>11</v>
      </c>
      <c r="AS128" s="290">
        <f t="shared" si="92"/>
        <v>0</v>
      </c>
      <c r="AT128" s="290">
        <f t="shared" si="124"/>
        <v>0</v>
      </c>
      <c r="AU128" s="290">
        <f t="shared" si="93"/>
        <v>0</v>
      </c>
      <c r="AV128" s="291">
        <f t="shared" si="94"/>
        <v>0</v>
      </c>
      <c r="AW128" s="290">
        <f t="shared" si="125"/>
        <v>0</v>
      </c>
      <c r="AX128" s="304">
        <f t="shared" si="126"/>
        <v>122</v>
      </c>
      <c r="AY128" s="289">
        <f t="shared" si="127"/>
        <v>11</v>
      </c>
      <c r="AZ128" s="290">
        <f t="shared" si="95"/>
        <v>0</v>
      </c>
      <c r="BA128" s="290">
        <f t="shared" si="128"/>
        <v>0</v>
      </c>
      <c r="BB128" s="290">
        <f t="shared" si="96"/>
        <v>0</v>
      </c>
      <c r="BC128" s="291">
        <f t="shared" si="97"/>
        <v>0</v>
      </c>
      <c r="BD128" s="292">
        <f t="shared" si="129"/>
        <v>0</v>
      </c>
      <c r="BE128" s="307">
        <f t="shared" si="130"/>
        <v>122</v>
      </c>
      <c r="BF128" s="289">
        <f t="shared" si="131"/>
        <v>11</v>
      </c>
      <c r="BG128" s="290">
        <f t="shared" si="98"/>
        <v>0</v>
      </c>
      <c r="BH128" s="290">
        <f t="shared" si="132"/>
        <v>0</v>
      </c>
      <c r="BI128" s="290">
        <f t="shared" si="99"/>
        <v>0</v>
      </c>
      <c r="BJ128" s="291">
        <f t="shared" si="100"/>
        <v>0</v>
      </c>
      <c r="BK128" s="290">
        <f t="shared" si="133"/>
        <v>0</v>
      </c>
      <c r="BL128" s="304">
        <f t="shared" si="134"/>
        <v>122</v>
      </c>
      <c r="BM128" s="289">
        <f t="shared" si="135"/>
        <v>11</v>
      </c>
      <c r="BN128" s="290">
        <f t="shared" si="101"/>
        <v>0</v>
      </c>
      <c r="BO128" s="290">
        <f t="shared" si="136"/>
        <v>0</v>
      </c>
      <c r="BP128" s="290">
        <f t="shared" si="102"/>
        <v>0</v>
      </c>
      <c r="BQ128" s="291">
        <f t="shared" si="103"/>
        <v>0</v>
      </c>
      <c r="BR128" s="292">
        <f t="shared" si="137"/>
        <v>0</v>
      </c>
    </row>
    <row r="129" spans="1:70">
      <c r="A129" s="288">
        <v>123</v>
      </c>
      <c r="B129" s="289">
        <f t="shared" si="73"/>
        <v>11</v>
      </c>
      <c r="C129" s="290">
        <f t="shared" si="74"/>
        <v>0</v>
      </c>
      <c r="D129" s="290">
        <f t="shared" si="138"/>
        <v>0</v>
      </c>
      <c r="E129" s="290">
        <f t="shared" si="75"/>
        <v>0</v>
      </c>
      <c r="F129" s="291">
        <f t="shared" si="76"/>
        <v>0</v>
      </c>
      <c r="G129" s="290">
        <f t="shared" si="142"/>
        <v>0</v>
      </c>
      <c r="H129" s="289">
        <f t="shared" si="104"/>
        <v>123</v>
      </c>
      <c r="I129" s="289">
        <f t="shared" si="105"/>
        <v>11</v>
      </c>
      <c r="J129" s="290">
        <f t="shared" si="77"/>
        <v>0</v>
      </c>
      <c r="K129" s="290">
        <f t="shared" si="140"/>
        <v>0</v>
      </c>
      <c r="L129" s="290">
        <f t="shared" si="78"/>
        <v>0</v>
      </c>
      <c r="M129" s="291">
        <f t="shared" si="79"/>
        <v>0</v>
      </c>
      <c r="N129" s="292">
        <f t="shared" si="141"/>
        <v>0</v>
      </c>
      <c r="O129" s="307">
        <f t="shared" si="106"/>
        <v>123</v>
      </c>
      <c r="P129" s="289">
        <f t="shared" si="107"/>
        <v>11</v>
      </c>
      <c r="Q129" s="290">
        <f t="shared" si="80"/>
        <v>0</v>
      </c>
      <c r="R129" s="290">
        <f t="shared" si="108"/>
        <v>0</v>
      </c>
      <c r="S129" s="290">
        <f t="shared" si="81"/>
        <v>0</v>
      </c>
      <c r="T129" s="291">
        <f t="shared" si="82"/>
        <v>0</v>
      </c>
      <c r="U129" s="290">
        <f t="shared" si="109"/>
        <v>0</v>
      </c>
      <c r="V129" s="304">
        <f t="shared" si="110"/>
        <v>123</v>
      </c>
      <c r="W129" s="289">
        <f t="shared" si="111"/>
        <v>11</v>
      </c>
      <c r="X129" s="290">
        <f t="shared" si="83"/>
        <v>0</v>
      </c>
      <c r="Y129" s="290">
        <f t="shared" si="112"/>
        <v>0</v>
      </c>
      <c r="Z129" s="290">
        <f t="shared" si="84"/>
        <v>0</v>
      </c>
      <c r="AA129" s="291">
        <f t="shared" si="85"/>
        <v>0</v>
      </c>
      <c r="AB129" s="292">
        <f t="shared" si="113"/>
        <v>0</v>
      </c>
      <c r="AC129" s="307">
        <f t="shared" si="114"/>
        <v>123</v>
      </c>
      <c r="AD129" s="289">
        <f t="shared" si="115"/>
        <v>11</v>
      </c>
      <c r="AE129" s="290">
        <f t="shared" si="86"/>
        <v>0</v>
      </c>
      <c r="AF129" s="290">
        <f t="shared" si="116"/>
        <v>0</v>
      </c>
      <c r="AG129" s="290">
        <f t="shared" si="87"/>
        <v>0</v>
      </c>
      <c r="AH129" s="291">
        <f t="shared" si="88"/>
        <v>0</v>
      </c>
      <c r="AI129" s="290">
        <f t="shared" si="117"/>
        <v>0</v>
      </c>
      <c r="AJ129" s="304">
        <f t="shared" si="118"/>
        <v>123</v>
      </c>
      <c r="AK129" s="289">
        <f t="shared" si="119"/>
        <v>11</v>
      </c>
      <c r="AL129" s="290">
        <f t="shared" si="89"/>
        <v>0</v>
      </c>
      <c r="AM129" s="290">
        <f t="shared" si="120"/>
        <v>0</v>
      </c>
      <c r="AN129" s="290">
        <f t="shared" si="90"/>
        <v>0</v>
      </c>
      <c r="AO129" s="291">
        <f t="shared" si="91"/>
        <v>0</v>
      </c>
      <c r="AP129" s="292">
        <f t="shared" si="121"/>
        <v>0</v>
      </c>
      <c r="AQ129" s="307">
        <f t="shared" si="122"/>
        <v>123</v>
      </c>
      <c r="AR129" s="289">
        <f t="shared" si="123"/>
        <v>11</v>
      </c>
      <c r="AS129" s="290">
        <f t="shared" si="92"/>
        <v>0</v>
      </c>
      <c r="AT129" s="290">
        <f t="shared" si="124"/>
        <v>0</v>
      </c>
      <c r="AU129" s="290">
        <f t="shared" si="93"/>
        <v>0</v>
      </c>
      <c r="AV129" s="291">
        <f t="shared" si="94"/>
        <v>0</v>
      </c>
      <c r="AW129" s="290">
        <f t="shared" si="125"/>
        <v>0</v>
      </c>
      <c r="AX129" s="304">
        <f t="shared" si="126"/>
        <v>123</v>
      </c>
      <c r="AY129" s="289">
        <f t="shared" si="127"/>
        <v>11</v>
      </c>
      <c r="AZ129" s="290">
        <f t="shared" si="95"/>
        <v>0</v>
      </c>
      <c r="BA129" s="290">
        <f t="shared" si="128"/>
        <v>0</v>
      </c>
      <c r="BB129" s="290">
        <f t="shared" si="96"/>
        <v>0</v>
      </c>
      <c r="BC129" s="291">
        <f t="shared" si="97"/>
        <v>0</v>
      </c>
      <c r="BD129" s="292">
        <f t="shared" si="129"/>
        <v>0</v>
      </c>
      <c r="BE129" s="307">
        <f t="shared" si="130"/>
        <v>123</v>
      </c>
      <c r="BF129" s="289">
        <f t="shared" si="131"/>
        <v>11</v>
      </c>
      <c r="BG129" s="290">
        <f t="shared" si="98"/>
        <v>0</v>
      </c>
      <c r="BH129" s="290">
        <f t="shared" si="132"/>
        <v>0</v>
      </c>
      <c r="BI129" s="290">
        <f t="shared" si="99"/>
        <v>0</v>
      </c>
      <c r="BJ129" s="291">
        <f t="shared" si="100"/>
        <v>0</v>
      </c>
      <c r="BK129" s="290">
        <f t="shared" si="133"/>
        <v>0</v>
      </c>
      <c r="BL129" s="304">
        <f t="shared" si="134"/>
        <v>123</v>
      </c>
      <c r="BM129" s="289">
        <f t="shared" si="135"/>
        <v>11</v>
      </c>
      <c r="BN129" s="290">
        <f t="shared" si="101"/>
        <v>0</v>
      </c>
      <c r="BO129" s="290">
        <f t="shared" si="136"/>
        <v>0</v>
      </c>
      <c r="BP129" s="290">
        <f t="shared" si="102"/>
        <v>0</v>
      </c>
      <c r="BQ129" s="291">
        <f t="shared" si="103"/>
        <v>0</v>
      </c>
      <c r="BR129" s="292">
        <f t="shared" si="137"/>
        <v>0</v>
      </c>
    </row>
    <row r="130" spans="1:70">
      <c r="A130" s="288">
        <v>124</v>
      </c>
      <c r="B130" s="289">
        <f t="shared" si="73"/>
        <v>11</v>
      </c>
      <c r="C130" s="290">
        <f t="shared" si="74"/>
        <v>0</v>
      </c>
      <c r="D130" s="290">
        <f t="shared" si="138"/>
        <v>0</v>
      </c>
      <c r="E130" s="290">
        <f t="shared" si="75"/>
        <v>0</v>
      </c>
      <c r="F130" s="291">
        <f t="shared" si="76"/>
        <v>0</v>
      </c>
      <c r="G130" s="290">
        <f t="shared" si="142"/>
        <v>0</v>
      </c>
      <c r="H130" s="289">
        <f t="shared" si="104"/>
        <v>124</v>
      </c>
      <c r="I130" s="289">
        <f t="shared" si="105"/>
        <v>11</v>
      </c>
      <c r="J130" s="290">
        <f t="shared" si="77"/>
        <v>0</v>
      </c>
      <c r="K130" s="290">
        <f t="shared" si="140"/>
        <v>0</v>
      </c>
      <c r="L130" s="290">
        <f t="shared" si="78"/>
        <v>0</v>
      </c>
      <c r="M130" s="291">
        <f t="shared" si="79"/>
        <v>0</v>
      </c>
      <c r="N130" s="292">
        <f t="shared" si="141"/>
        <v>0</v>
      </c>
      <c r="O130" s="307">
        <f t="shared" si="106"/>
        <v>124</v>
      </c>
      <c r="P130" s="289">
        <f t="shared" si="107"/>
        <v>11</v>
      </c>
      <c r="Q130" s="290">
        <f t="shared" si="80"/>
        <v>0</v>
      </c>
      <c r="R130" s="290">
        <f t="shared" si="108"/>
        <v>0</v>
      </c>
      <c r="S130" s="290">
        <f t="shared" si="81"/>
        <v>0</v>
      </c>
      <c r="T130" s="291">
        <f t="shared" si="82"/>
        <v>0</v>
      </c>
      <c r="U130" s="290">
        <f t="shared" si="109"/>
        <v>0</v>
      </c>
      <c r="V130" s="304">
        <f t="shared" si="110"/>
        <v>124</v>
      </c>
      <c r="W130" s="289">
        <f t="shared" si="111"/>
        <v>11</v>
      </c>
      <c r="X130" s="290">
        <f t="shared" si="83"/>
        <v>0</v>
      </c>
      <c r="Y130" s="290">
        <f t="shared" si="112"/>
        <v>0</v>
      </c>
      <c r="Z130" s="290">
        <f t="shared" si="84"/>
        <v>0</v>
      </c>
      <c r="AA130" s="291">
        <f t="shared" si="85"/>
        <v>0</v>
      </c>
      <c r="AB130" s="292">
        <f t="shared" si="113"/>
        <v>0</v>
      </c>
      <c r="AC130" s="307">
        <f t="shared" si="114"/>
        <v>124</v>
      </c>
      <c r="AD130" s="289">
        <f t="shared" si="115"/>
        <v>11</v>
      </c>
      <c r="AE130" s="290">
        <f t="shared" si="86"/>
        <v>0</v>
      </c>
      <c r="AF130" s="290">
        <f t="shared" si="116"/>
        <v>0</v>
      </c>
      <c r="AG130" s="290">
        <f t="shared" si="87"/>
        <v>0</v>
      </c>
      <c r="AH130" s="291">
        <f t="shared" si="88"/>
        <v>0</v>
      </c>
      <c r="AI130" s="290">
        <f t="shared" si="117"/>
        <v>0</v>
      </c>
      <c r="AJ130" s="304">
        <f t="shared" si="118"/>
        <v>124</v>
      </c>
      <c r="AK130" s="289">
        <f t="shared" si="119"/>
        <v>11</v>
      </c>
      <c r="AL130" s="290">
        <f t="shared" si="89"/>
        <v>0</v>
      </c>
      <c r="AM130" s="290">
        <f t="shared" si="120"/>
        <v>0</v>
      </c>
      <c r="AN130" s="290">
        <f t="shared" si="90"/>
        <v>0</v>
      </c>
      <c r="AO130" s="291">
        <f t="shared" si="91"/>
        <v>0</v>
      </c>
      <c r="AP130" s="292">
        <f t="shared" si="121"/>
        <v>0</v>
      </c>
      <c r="AQ130" s="307">
        <f t="shared" si="122"/>
        <v>124</v>
      </c>
      <c r="AR130" s="289">
        <f t="shared" si="123"/>
        <v>11</v>
      </c>
      <c r="AS130" s="290">
        <f t="shared" si="92"/>
        <v>0</v>
      </c>
      <c r="AT130" s="290">
        <f t="shared" si="124"/>
        <v>0</v>
      </c>
      <c r="AU130" s="290">
        <f t="shared" si="93"/>
        <v>0</v>
      </c>
      <c r="AV130" s="291">
        <f t="shared" si="94"/>
        <v>0</v>
      </c>
      <c r="AW130" s="290">
        <f t="shared" si="125"/>
        <v>0</v>
      </c>
      <c r="AX130" s="304">
        <f t="shared" si="126"/>
        <v>124</v>
      </c>
      <c r="AY130" s="289">
        <f t="shared" si="127"/>
        <v>11</v>
      </c>
      <c r="AZ130" s="290">
        <f t="shared" si="95"/>
        <v>0</v>
      </c>
      <c r="BA130" s="290">
        <f t="shared" si="128"/>
        <v>0</v>
      </c>
      <c r="BB130" s="290">
        <f t="shared" si="96"/>
        <v>0</v>
      </c>
      <c r="BC130" s="291">
        <f t="shared" si="97"/>
        <v>0</v>
      </c>
      <c r="BD130" s="292">
        <f t="shared" si="129"/>
        <v>0</v>
      </c>
      <c r="BE130" s="307">
        <f t="shared" si="130"/>
        <v>124</v>
      </c>
      <c r="BF130" s="289">
        <f t="shared" si="131"/>
        <v>11</v>
      </c>
      <c r="BG130" s="290">
        <f t="shared" si="98"/>
        <v>0</v>
      </c>
      <c r="BH130" s="290">
        <f t="shared" si="132"/>
        <v>0</v>
      </c>
      <c r="BI130" s="290">
        <f t="shared" si="99"/>
        <v>0</v>
      </c>
      <c r="BJ130" s="291">
        <f t="shared" si="100"/>
        <v>0</v>
      </c>
      <c r="BK130" s="290">
        <f t="shared" si="133"/>
        <v>0</v>
      </c>
      <c r="BL130" s="304">
        <f t="shared" si="134"/>
        <v>124</v>
      </c>
      <c r="BM130" s="289">
        <f t="shared" si="135"/>
        <v>11</v>
      </c>
      <c r="BN130" s="290">
        <f t="shared" si="101"/>
        <v>0</v>
      </c>
      <c r="BO130" s="290">
        <f t="shared" si="136"/>
        <v>0</v>
      </c>
      <c r="BP130" s="290">
        <f t="shared" si="102"/>
        <v>0</v>
      </c>
      <c r="BQ130" s="291">
        <f t="shared" si="103"/>
        <v>0</v>
      </c>
      <c r="BR130" s="292">
        <f t="shared" si="137"/>
        <v>0</v>
      </c>
    </row>
    <row r="131" spans="1:70">
      <c r="A131" s="288">
        <v>125</v>
      </c>
      <c r="B131" s="289">
        <f t="shared" si="73"/>
        <v>11</v>
      </c>
      <c r="C131" s="290">
        <f t="shared" si="74"/>
        <v>0</v>
      </c>
      <c r="D131" s="290">
        <f t="shared" si="138"/>
        <v>0</v>
      </c>
      <c r="E131" s="290">
        <f t="shared" si="75"/>
        <v>0</v>
      </c>
      <c r="F131" s="291">
        <f t="shared" si="76"/>
        <v>0</v>
      </c>
      <c r="G131" s="290">
        <f t="shared" si="142"/>
        <v>0</v>
      </c>
      <c r="H131" s="289">
        <f t="shared" si="104"/>
        <v>125</v>
      </c>
      <c r="I131" s="289">
        <f t="shared" si="105"/>
        <v>11</v>
      </c>
      <c r="J131" s="290">
        <f t="shared" si="77"/>
        <v>0</v>
      </c>
      <c r="K131" s="290">
        <f t="shared" si="140"/>
        <v>0</v>
      </c>
      <c r="L131" s="290">
        <f t="shared" si="78"/>
        <v>0</v>
      </c>
      <c r="M131" s="291">
        <f t="shared" si="79"/>
        <v>0</v>
      </c>
      <c r="N131" s="292">
        <f t="shared" si="141"/>
        <v>0</v>
      </c>
      <c r="O131" s="307">
        <f t="shared" si="106"/>
        <v>125</v>
      </c>
      <c r="P131" s="289">
        <f t="shared" si="107"/>
        <v>11</v>
      </c>
      <c r="Q131" s="290">
        <f t="shared" si="80"/>
        <v>0</v>
      </c>
      <c r="R131" s="290">
        <f t="shared" si="108"/>
        <v>0</v>
      </c>
      <c r="S131" s="290">
        <f t="shared" si="81"/>
        <v>0</v>
      </c>
      <c r="T131" s="291">
        <f t="shared" si="82"/>
        <v>0</v>
      </c>
      <c r="U131" s="290">
        <f t="shared" si="109"/>
        <v>0</v>
      </c>
      <c r="V131" s="304">
        <f t="shared" si="110"/>
        <v>125</v>
      </c>
      <c r="W131" s="289">
        <f t="shared" si="111"/>
        <v>11</v>
      </c>
      <c r="X131" s="290">
        <f t="shared" si="83"/>
        <v>0</v>
      </c>
      <c r="Y131" s="290">
        <f t="shared" si="112"/>
        <v>0</v>
      </c>
      <c r="Z131" s="290">
        <f t="shared" si="84"/>
        <v>0</v>
      </c>
      <c r="AA131" s="291">
        <f t="shared" si="85"/>
        <v>0</v>
      </c>
      <c r="AB131" s="292">
        <f t="shared" si="113"/>
        <v>0</v>
      </c>
      <c r="AC131" s="307">
        <f t="shared" si="114"/>
        <v>125</v>
      </c>
      <c r="AD131" s="289">
        <f t="shared" si="115"/>
        <v>11</v>
      </c>
      <c r="AE131" s="290">
        <f t="shared" si="86"/>
        <v>0</v>
      </c>
      <c r="AF131" s="290">
        <f t="shared" si="116"/>
        <v>0</v>
      </c>
      <c r="AG131" s="290">
        <f t="shared" si="87"/>
        <v>0</v>
      </c>
      <c r="AH131" s="291">
        <f t="shared" si="88"/>
        <v>0</v>
      </c>
      <c r="AI131" s="290">
        <f t="shared" si="117"/>
        <v>0</v>
      </c>
      <c r="AJ131" s="304">
        <f t="shared" si="118"/>
        <v>125</v>
      </c>
      <c r="AK131" s="289">
        <f t="shared" si="119"/>
        <v>11</v>
      </c>
      <c r="AL131" s="290">
        <f t="shared" si="89"/>
        <v>0</v>
      </c>
      <c r="AM131" s="290">
        <f t="shared" si="120"/>
        <v>0</v>
      </c>
      <c r="AN131" s="290">
        <f t="shared" si="90"/>
        <v>0</v>
      </c>
      <c r="AO131" s="291">
        <f t="shared" si="91"/>
        <v>0</v>
      </c>
      <c r="AP131" s="292">
        <f t="shared" si="121"/>
        <v>0</v>
      </c>
      <c r="AQ131" s="307">
        <f t="shared" si="122"/>
        <v>125</v>
      </c>
      <c r="AR131" s="289">
        <f t="shared" si="123"/>
        <v>11</v>
      </c>
      <c r="AS131" s="290">
        <f t="shared" si="92"/>
        <v>0</v>
      </c>
      <c r="AT131" s="290">
        <f t="shared" si="124"/>
        <v>0</v>
      </c>
      <c r="AU131" s="290">
        <f t="shared" si="93"/>
        <v>0</v>
      </c>
      <c r="AV131" s="291">
        <f t="shared" si="94"/>
        <v>0</v>
      </c>
      <c r="AW131" s="290">
        <f t="shared" si="125"/>
        <v>0</v>
      </c>
      <c r="AX131" s="304">
        <f t="shared" si="126"/>
        <v>125</v>
      </c>
      <c r="AY131" s="289">
        <f t="shared" si="127"/>
        <v>11</v>
      </c>
      <c r="AZ131" s="290">
        <f t="shared" si="95"/>
        <v>0</v>
      </c>
      <c r="BA131" s="290">
        <f t="shared" si="128"/>
        <v>0</v>
      </c>
      <c r="BB131" s="290">
        <f t="shared" si="96"/>
        <v>0</v>
      </c>
      <c r="BC131" s="291">
        <f t="shared" si="97"/>
        <v>0</v>
      </c>
      <c r="BD131" s="292">
        <f t="shared" si="129"/>
        <v>0</v>
      </c>
      <c r="BE131" s="307">
        <f t="shared" si="130"/>
        <v>125</v>
      </c>
      <c r="BF131" s="289">
        <f t="shared" si="131"/>
        <v>11</v>
      </c>
      <c r="BG131" s="290">
        <f t="shared" si="98"/>
        <v>0</v>
      </c>
      <c r="BH131" s="290">
        <f t="shared" si="132"/>
        <v>0</v>
      </c>
      <c r="BI131" s="290">
        <f t="shared" si="99"/>
        <v>0</v>
      </c>
      <c r="BJ131" s="291">
        <f t="shared" si="100"/>
        <v>0</v>
      </c>
      <c r="BK131" s="290">
        <f t="shared" si="133"/>
        <v>0</v>
      </c>
      <c r="BL131" s="304">
        <f t="shared" si="134"/>
        <v>125</v>
      </c>
      <c r="BM131" s="289">
        <f t="shared" si="135"/>
        <v>11</v>
      </c>
      <c r="BN131" s="290">
        <f t="shared" si="101"/>
        <v>0</v>
      </c>
      <c r="BO131" s="290">
        <f t="shared" si="136"/>
        <v>0</v>
      </c>
      <c r="BP131" s="290">
        <f t="shared" si="102"/>
        <v>0</v>
      </c>
      <c r="BQ131" s="291">
        <f t="shared" si="103"/>
        <v>0</v>
      </c>
      <c r="BR131" s="292">
        <f t="shared" si="137"/>
        <v>0</v>
      </c>
    </row>
    <row r="132" spans="1:70">
      <c r="A132" s="288">
        <v>126</v>
      </c>
      <c r="B132" s="289">
        <f t="shared" si="73"/>
        <v>11</v>
      </c>
      <c r="C132" s="290">
        <f t="shared" si="74"/>
        <v>0</v>
      </c>
      <c r="D132" s="290">
        <f t="shared" si="138"/>
        <v>0</v>
      </c>
      <c r="E132" s="290">
        <f t="shared" si="75"/>
        <v>0</v>
      </c>
      <c r="F132" s="291">
        <f t="shared" si="76"/>
        <v>0</v>
      </c>
      <c r="G132" s="290">
        <f t="shared" si="142"/>
        <v>0</v>
      </c>
      <c r="H132" s="289">
        <f t="shared" si="104"/>
        <v>126</v>
      </c>
      <c r="I132" s="289">
        <f t="shared" si="105"/>
        <v>11</v>
      </c>
      <c r="J132" s="290">
        <f t="shared" si="77"/>
        <v>0</v>
      </c>
      <c r="K132" s="290">
        <f t="shared" si="140"/>
        <v>0</v>
      </c>
      <c r="L132" s="290">
        <f t="shared" si="78"/>
        <v>0</v>
      </c>
      <c r="M132" s="291">
        <f t="shared" si="79"/>
        <v>0</v>
      </c>
      <c r="N132" s="292">
        <f t="shared" si="141"/>
        <v>0</v>
      </c>
      <c r="O132" s="307">
        <f t="shared" si="106"/>
        <v>126</v>
      </c>
      <c r="P132" s="289">
        <f t="shared" si="107"/>
        <v>11</v>
      </c>
      <c r="Q132" s="290">
        <f t="shared" si="80"/>
        <v>0</v>
      </c>
      <c r="R132" s="290">
        <f t="shared" si="108"/>
        <v>0</v>
      </c>
      <c r="S132" s="290">
        <f t="shared" si="81"/>
        <v>0</v>
      </c>
      <c r="T132" s="291">
        <f t="shared" si="82"/>
        <v>0</v>
      </c>
      <c r="U132" s="290">
        <f t="shared" si="109"/>
        <v>0</v>
      </c>
      <c r="V132" s="304">
        <f t="shared" si="110"/>
        <v>126</v>
      </c>
      <c r="W132" s="289">
        <f t="shared" si="111"/>
        <v>11</v>
      </c>
      <c r="X132" s="290">
        <f t="shared" si="83"/>
        <v>0</v>
      </c>
      <c r="Y132" s="290">
        <f t="shared" si="112"/>
        <v>0</v>
      </c>
      <c r="Z132" s="290">
        <f t="shared" si="84"/>
        <v>0</v>
      </c>
      <c r="AA132" s="291">
        <f t="shared" si="85"/>
        <v>0</v>
      </c>
      <c r="AB132" s="292">
        <f t="shared" si="113"/>
        <v>0</v>
      </c>
      <c r="AC132" s="307">
        <f t="shared" si="114"/>
        <v>126</v>
      </c>
      <c r="AD132" s="289">
        <f t="shared" si="115"/>
        <v>11</v>
      </c>
      <c r="AE132" s="290">
        <f t="shared" si="86"/>
        <v>0</v>
      </c>
      <c r="AF132" s="290">
        <f t="shared" si="116"/>
        <v>0</v>
      </c>
      <c r="AG132" s="290">
        <f t="shared" si="87"/>
        <v>0</v>
      </c>
      <c r="AH132" s="291">
        <f t="shared" si="88"/>
        <v>0</v>
      </c>
      <c r="AI132" s="290">
        <f t="shared" si="117"/>
        <v>0</v>
      </c>
      <c r="AJ132" s="304">
        <f t="shared" si="118"/>
        <v>126</v>
      </c>
      <c r="AK132" s="289">
        <f t="shared" si="119"/>
        <v>11</v>
      </c>
      <c r="AL132" s="290">
        <f t="shared" si="89"/>
        <v>0</v>
      </c>
      <c r="AM132" s="290">
        <f t="shared" si="120"/>
        <v>0</v>
      </c>
      <c r="AN132" s="290">
        <f t="shared" si="90"/>
        <v>0</v>
      </c>
      <c r="AO132" s="291">
        <f t="shared" si="91"/>
        <v>0</v>
      </c>
      <c r="AP132" s="292">
        <f t="shared" si="121"/>
        <v>0</v>
      </c>
      <c r="AQ132" s="307">
        <f t="shared" si="122"/>
        <v>126</v>
      </c>
      <c r="AR132" s="289">
        <f t="shared" si="123"/>
        <v>11</v>
      </c>
      <c r="AS132" s="290">
        <f t="shared" si="92"/>
        <v>0</v>
      </c>
      <c r="AT132" s="290">
        <f t="shared" si="124"/>
        <v>0</v>
      </c>
      <c r="AU132" s="290">
        <f t="shared" si="93"/>
        <v>0</v>
      </c>
      <c r="AV132" s="291">
        <f t="shared" si="94"/>
        <v>0</v>
      </c>
      <c r="AW132" s="290">
        <f t="shared" si="125"/>
        <v>0</v>
      </c>
      <c r="AX132" s="304">
        <f t="shared" si="126"/>
        <v>126</v>
      </c>
      <c r="AY132" s="289">
        <f t="shared" si="127"/>
        <v>11</v>
      </c>
      <c r="AZ132" s="290">
        <f t="shared" si="95"/>
        <v>0</v>
      </c>
      <c r="BA132" s="290">
        <f t="shared" si="128"/>
        <v>0</v>
      </c>
      <c r="BB132" s="290">
        <f t="shared" si="96"/>
        <v>0</v>
      </c>
      <c r="BC132" s="291">
        <f t="shared" si="97"/>
        <v>0</v>
      </c>
      <c r="BD132" s="292">
        <f t="shared" si="129"/>
        <v>0</v>
      </c>
      <c r="BE132" s="307">
        <f t="shared" si="130"/>
        <v>126</v>
      </c>
      <c r="BF132" s="289">
        <f t="shared" si="131"/>
        <v>11</v>
      </c>
      <c r="BG132" s="290">
        <f t="shared" si="98"/>
        <v>0</v>
      </c>
      <c r="BH132" s="290">
        <f t="shared" si="132"/>
        <v>0</v>
      </c>
      <c r="BI132" s="290">
        <f t="shared" si="99"/>
        <v>0</v>
      </c>
      <c r="BJ132" s="291">
        <f t="shared" si="100"/>
        <v>0</v>
      </c>
      <c r="BK132" s="290">
        <f t="shared" si="133"/>
        <v>0</v>
      </c>
      <c r="BL132" s="304">
        <f t="shared" si="134"/>
        <v>126</v>
      </c>
      <c r="BM132" s="289">
        <f t="shared" si="135"/>
        <v>11</v>
      </c>
      <c r="BN132" s="290">
        <f t="shared" si="101"/>
        <v>0</v>
      </c>
      <c r="BO132" s="290">
        <f t="shared" si="136"/>
        <v>0</v>
      </c>
      <c r="BP132" s="290">
        <f t="shared" si="102"/>
        <v>0</v>
      </c>
      <c r="BQ132" s="291">
        <f t="shared" si="103"/>
        <v>0</v>
      </c>
      <c r="BR132" s="292">
        <f t="shared" si="137"/>
        <v>0</v>
      </c>
    </row>
    <row r="133" spans="1:70">
      <c r="A133" s="288">
        <v>127</v>
      </c>
      <c r="B133" s="289">
        <f t="shared" si="73"/>
        <v>11</v>
      </c>
      <c r="C133" s="290">
        <f t="shared" si="74"/>
        <v>0</v>
      </c>
      <c r="D133" s="290">
        <f t="shared" si="138"/>
        <v>0</v>
      </c>
      <c r="E133" s="290">
        <f t="shared" si="75"/>
        <v>0</v>
      </c>
      <c r="F133" s="291">
        <f t="shared" si="76"/>
        <v>0</v>
      </c>
      <c r="G133" s="290">
        <f t="shared" si="142"/>
        <v>0</v>
      </c>
      <c r="H133" s="289">
        <f t="shared" si="104"/>
        <v>127</v>
      </c>
      <c r="I133" s="289">
        <f t="shared" si="105"/>
        <v>11</v>
      </c>
      <c r="J133" s="290">
        <f t="shared" si="77"/>
        <v>0</v>
      </c>
      <c r="K133" s="290">
        <f t="shared" si="140"/>
        <v>0</v>
      </c>
      <c r="L133" s="290">
        <f t="shared" si="78"/>
        <v>0</v>
      </c>
      <c r="M133" s="291">
        <f t="shared" si="79"/>
        <v>0</v>
      </c>
      <c r="N133" s="292">
        <f t="shared" si="141"/>
        <v>0</v>
      </c>
      <c r="O133" s="307">
        <f t="shared" si="106"/>
        <v>127</v>
      </c>
      <c r="P133" s="289">
        <f t="shared" si="107"/>
        <v>11</v>
      </c>
      <c r="Q133" s="290">
        <f t="shared" si="80"/>
        <v>0</v>
      </c>
      <c r="R133" s="290">
        <f t="shared" si="108"/>
        <v>0</v>
      </c>
      <c r="S133" s="290">
        <f t="shared" si="81"/>
        <v>0</v>
      </c>
      <c r="T133" s="291">
        <f t="shared" si="82"/>
        <v>0</v>
      </c>
      <c r="U133" s="290">
        <f t="shared" si="109"/>
        <v>0</v>
      </c>
      <c r="V133" s="304">
        <f t="shared" si="110"/>
        <v>127</v>
      </c>
      <c r="W133" s="289">
        <f t="shared" si="111"/>
        <v>11</v>
      </c>
      <c r="X133" s="290">
        <f t="shared" si="83"/>
        <v>0</v>
      </c>
      <c r="Y133" s="290">
        <f t="shared" si="112"/>
        <v>0</v>
      </c>
      <c r="Z133" s="290">
        <f t="shared" si="84"/>
        <v>0</v>
      </c>
      <c r="AA133" s="291">
        <f t="shared" si="85"/>
        <v>0</v>
      </c>
      <c r="AB133" s="292">
        <f t="shared" si="113"/>
        <v>0</v>
      </c>
      <c r="AC133" s="307">
        <f t="shared" si="114"/>
        <v>127</v>
      </c>
      <c r="AD133" s="289">
        <f t="shared" si="115"/>
        <v>11</v>
      </c>
      <c r="AE133" s="290">
        <f t="shared" si="86"/>
        <v>0</v>
      </c>
      <c r="AF133" s="290">
        <f t="shared" si="116"/>
        <v>0</v>
      </c>
      <c r="AG133" s="290">
        <f t="shared" si="87"/>
        <v>0</v>
      </c>
      <c r="AH133" s="291">
        <f t="shared" si="88"/>
        <v>0</v>
      </c>
      <c r="AI133" s="290">
        <f t="shared" si="117"/>
        <v>0</v>
      </c>
      <c r="AJ133" s="304">
        <f t="shared" si="118"/>
        <v>127</v>
      </c>
      <c r="AK133" s="289">
        <f t="shared" si="119"/>
        <v>11</v>
      </c>
      <c r="AL133" s="290">
        <f t="shared" si="89"/>
        <v>0</v>
      </c>
      <c r="AM133" s="290">
        <f t="shared" si="120"/>
        <v>0</v>
      </c>
      <c r="AN133" s="290">
        <f t="shared" si="90"/>
        <v>0</v>
      </c>
      <c r="AO133" s="291">
        <f t="shared" si="91"/>
        <v>0</v>
      </c>
      <c r="AP133" s="292">
        <f t="shared" si="121"/>
        <v>0</v>
      </c>
      <c r="AQ133" s="307">
        <f t="shared" si="122"/>
        <v>127</v>
      </c>
      <c r="AR133" s="289">
        <f t="shared" si="123"/>
        <v>11</v>
      </c>
      <c r="AS133" s="290">
        <f t="shared" si="92"/>
        <v>0</v>
      </c>
      <c r="AT133" s="290">
        <f t="shared" si="124"/>
        <v>0</v>
      </c>
      <c r="AU133" s="290">
        <f t="shared" si="93"/>
        <v>0</v>
      </c>
      <c r="AV133" s="291">
        <f t="shared" si="94"/>
        <v>0</v>
      </c>
      <c r="AW133" s="290">
        <f t="shared" si="125"/>
        <v>0</v>
      </c>
      <c r="AX133" s="304">
        <f t="shared" si="126"/>
        <v>127</v>
      </c>
      <c r="AY133" s="289">
        <f t="shared" si="127"/>
        <v>11</v>
      </c>
      <c r="AZ133" s="290">
        <f t="shared" si="95"/>
        <v>0</v>
      </c>
      <c r="BA133" s="290">
        <f t="shared" si="128"/>
        <v>0</v>
      </c>
      <c r="BB133" s="290">
        <f t="shared" si="96"/>
        <v>0</v>
      </c>
      <c r="BC133" s="291">
        <f t="shared" si="97"/>
        <v>0</v>
      </c>
      <c r="BD133" s="292">
        <f t="shared" si="129"/>
        <v>0</v>
      </c>
      <c r="BE133" s="307">
        <f t="shared" si="130"/>
        <v>127</v>
      </c>
      <c r="BF133" s="289">
        <f t="shared" si="131"/>
        <v>11</v>
      </c>
      <c r="BG133" s="290">
        <f t="shared" si="98"/>
        <v>0</v>
      </c>
      <c r="BH133" s="290">
        <f t="shared" si="132"/>
        <v>0</v>
      </c>
      <c r="BI133" s="290">
        <f t="shared" si="99"/>
        <v>0</v>
      </c>
      <c r="BJ133" s="291">
        <f t="shared" si="100"/>
        <v>0</v>
      </c>
      <c r="BK133" s="290">
        <f t="shared" si="133"/>
        <v>0</v>
      </c>
      <c r="BL133" s="304">
        <f t="shared" si="134"/>
        <v>127</v>
      </c>
      <c r="BM133" s="289">
        <f t="shared" si="135"/>
        <v>11</v>
      </c>
      <c r="BN133" s="290">
        <f t="shared" si="101"/>
        <v>0</v>
      </c>
      <c r="BO133" s="290">
        <f t="shared" si="136"/>
        <v>0</v>
      </c>
      <c r="BP133" s="290">
        <f t="shared" si="102"/>
        <v>0</v>
      </c>
      <c r="BQ133" s="291">
        <f t="shared" si="103"/>
        <v>0</v>
      </c>
      <c r="BR133" s="292">
        <f t="shared" si="137"/>
        <v>0</v>
      </c>
    </row>
    <row r="134" spans="1:70">
      <c r="A134" s="288">
        <v>128</v>
      </c>
      <c r="B134" s="289">
        <f t="shared" ref="B134:B197" si="143">ROUNDDOWN((A134-1)/12,0)+1</f>
        <v>11</v>
      </c>
      <c r="C134" s="290">
        <f t="shared" ref="C134:C197" si="144">IF(A134=0,FINANCINGA_A_PRINCIPAL,G133)</f>
        <v>0</v>
      </c>
      <c r="D134" s="290">
        <f t="shared" si="138"/>
        <v>0</v>
      </c>
      <c r="E134" s="290">
        <f t="shared" ref="E134:E197" si="145">IF(A134=0,0,C134*(FINANCINGA_A_RATE/12))</f>
        <v>0</v>
      </c>
      <c r="F134" s="291">
        <f t="shared" ref="F134:F197" si="146">IF(OR(A134=0,A134&gt;12*FINANCINGA_A_TERM),0,
IF(A134=12*FINANCINGA_A_TERM,C134,
-(PMT(FINANCINGA_A_RATE/12,FINANCINGA_A_TERM*12,FINANCINGA_A_PRINCIPAL,0,0)+E134)))</f>
        <v>0</v>
      </c>
      <c r="G134" s="290">
        <f t="shared" si="142"/>
        <v>0</v>
      </c>
      <c r="H134" s="289">
        <f t="shared" si="104"/>
        <v>128</v>
      </c>
      <c r="I134" s="289">
        <f t="shared" si="105"/>
        <v>11</v>
      </c>
      <c r="J134" s="290">
        <f t="shared" ref="J134:J197" si="147">IF(H134=0,FINANCINGB_A_PRINCIPAL,N133)</f>
        <v>0</v>
      </c>
      <c r="K134" s="290">
        <f t="shared" si="140"/>
        <v>0</v>
      </c>
      <c r="L134" s="290">
        <f t="shared" ref="L134:L197" si="148">IF(H134=0,0,J134*(FINANCINGB_A_RATE/12))</f>
        <v>0</v>
      </c>
      <c r="M134" s="291">
        <f t="shared" ref="M134:M197" si="149">IF(OR(H134=0,H134&gt;12*FINANCINGB_A_TERM),0,
IF(H134=12*FINANCINGB_A_TERM,J134,
-(PMT(FINANCINGB_A_RATE/12,FINANCINGB_A_TERM*12,FINANCINGB_A_PRINCIPAL,0,0)+L134)))</f>
        <v>0</v>
      </c>
      <c r="N134" s="292">
        <f t="shared" si="141"/>
        <v>0</v>
      </c>
      <c r="O134" s="307">
        <f t="shared" si="106"/>
        <v>128</v>
      </c>
      <c r="P134" s="289">
        <f t="shared" si="107"/>
        <v>11</v>
      </c>
      <c r="Q134" s="290">
        <f t="shared" ref="Q134:Q197" si="150">IF(O134=0,FINANCINGA_B_PRINCIPAL,U133)</f>
        <v>0</v>
      </c>
      <c r="R134" s="290">
        <f t="shared" si="108"/>
        <v>0</v>
      </c>
      <c r="S134" s="290">
        <f t="shared" ref="S134:S197" si="151">IF(O134=0,0,Q134*(FINANCINGA_B_RATE/12))</f>
        <v>0</v>
      </c>
      <c r="T134" s="291">
        <f t="shared" ref="T134:T197" si="152">IF(OR(O134=0,O134&gt;12*FINANCINGA_B_TERM),0,
IF(O134=12*FINANCINGA_B_TERM,Q134,
-(PMT(FINANCINGA_B_RATE/12,FINANCINGA_B_TERM*12,FINANCINGA_B_PRINCIPAL,0,0)+S134)))</f>
        <v>0</v>
      </c>
      <c r="U134" s="290">
        <f t="shared" si="109"/>
        <v>0</v>
      </c>
      <c r="V134" s="304">
        <f t="shared" si="110"/>
        <v>128</v>
      </c>
      <c r="W134" s="289">
        <f t="shared" si="111"/>
        <v>11</v>
      </c>
      <c r="X134" s="290">
        <f t="shared" ref="X134:X197" si="153">IF(V134=0,FINANCINGB_B_PRINCIPAL,AB133)</f>
        <v>0</v>
      </c>
      <c r="Y134" s="290">
        <f t="shared" si="112"/>
        <v>0</v>
      </c>
      <c r="Z134" s="290">
        <f t="shared" ref="Z134:Z197" si="154">IF(V134=0,0,X134*(FINANCINGB_B_RATE/12))</f>
        <v>0</v>
      </c>
      <c r="AA134" s="291">
        <f t="shared" ref="AA134:AA197" si="155">IF(OR(V134=0,V134&gt;12*FINANCINGB_B_TERM),0,
IF(V134=12*FINANCINGB_B_TERM,X134,
-(PMT(FINANCINGB_B_RATE/12,FINANCINGB_B_TERM*12,FINANCINGB_B_PRINCIPAL,0,0)+Z134)))</f>
        <v>0</v>
      </c>
      <c r="AB134" s="292">
        <f t="shared" si="113"/>
        <v>0</v>
      </c>
      <c r="AC134" s="307">
        <f t="shared" si="114"/>
        <v>128</v>
      </c>
      <c r="AD134" s="289">
        <f t="shared" si="115"/>
        <v>11</v>
      </c>
      <c r="AE134" s="290">
        <f t="shared" ref="AE134:AE197" si="156">IF(AC134=0,FINANCINGA_C_PRINCIPAL,AI133)</f>
        <v>0</v>
      </c>
      <c r="AF134" s="290">
        <f t="shared" si="116"/>
        <v>0</v>
      </c>
      <c r="AG134" s="290">
        <f t="shared" ref="AG134:AG197" si="157">IF(AC134=0,0,AE134*(FINANCINGA_C_RATE/12))</f>
        <v>0</v>
      </c>
      <c r="AH134" s="291">
        <f t="shared" ref="AH134:AH197" si="158">IF(OR(AC134=0,AC134&gt;12*FINANCINGA_C_TERM),0,
IF(AC134=12*FINANCINGA_C_TERM,AE134,
-(PMT(FINANCINGA_C_RATE/12,FINANCINGA_C_TERM*12,FINANCINGA_C_PRINCIPAL,0,0)+AG134)))</f>
        <v>0</v>
      </c>
      <c r="AI134" s="290">
        <f t="shared" si="117"/>
        <v>0</v>
      </c>
      <c r="AJ134" s="304">
        <f t="shared" si="118"/>
        <v>128</v>
      </c>
      <c r="AK134" s="289">
        <f t="shared" si="119"/>
        <v>11</v>
      </c>
      <c r="AL134" s="290">
        <f t="shared" ref="AL134:AL197" si="159">IF(AJ134=0,FINANCINGB_C_PRINCIPAL,AP133)</f>
        <v>0</v>
      </c>
      <c r="AM134" s="290">
        <f t="shared" si="120"/>
        <v>0</v>
      </c>
      <c r="AN134" s="290">
        <f t="shared" ref="AN134:AN197" si="160">IF(AJ134=0,0,AL134*(FINANCINGB_C_RATE/12))</f>
        <v>0</v>
      </c>
      <c r="AO134" s="291">
        <f t="shared" ref="AO134:AO197" si="161">IF(OR(AJ134=0,AJ134&gt;12*FINANCINGB_C_TERM),0,
IF(AJ134=12*FINANCINGB_C_TERM,AL134,
-(PMT(FINANCINGB_C_RATE/12,FINANCINGB_C_TERM*12,FINANCINGB_C_PRINCIPAL,0,0)+AN134)))</f>
        <v>0</v>
      </c>
      <c r="AP134" s="292">
        <f t="shared" si="121"/>
        <v>0</v>
      </c>
      <c r="AQ134" s="307">
        <f t="shared" si="122"/>
        <v>128</v>
      </c>
      <c r="AR134" s="289">
        <f t="shared" si="123"/>
        <v>11</v>
      </c>
      <c r="AS134" s="290">
        <f t="shared" ref="AS134:AS197" si="162">IF(AQ134=0,FINANCINGA_D_PRINCIPAL,AW133)</f>
        <v>0</v>
      </c>
      <c r="AT134" s="290">
        <f t="shared" si="124"/>
        <v>0</v>
      </c>
      <c r="AU134" s="290">
        <f t="shared" ref="AU134:AU197" si="163">IF(AQ134=0,0,AS134*(FINANCINGA_D_RATE/12))</f>
        <v>0</v>
      </c>
      <c r="AV134" s="291">
        <f t="shared" ref="AV134:AV197" si="164">IF(OR(AQ134=0,AQ134&gt;12*FINANCINGA_D_TERM),0,
IF(AQ134=12*FINANCINGA_D_TERM,AS134,
-(PMT(FINANCINGA_D_RATE/12,FINANCINGA_D_TERM*12,FINANCINGA_D_PRINCIPAL,0,0)+AU134)))</f>
        <v>0</v>
      </c>
      <c r="AW134" s="290">
        <f t="shared" si="125"/>
        <v>0</v>
      </c>
      <c r="AX134" s="304">
        <f t="shared" si="126"/>
        <v>128</v>
      </c>
      <c r="AY134" s="289">
        <f t="shared" si="127"/>
        <v>11</v>
      </c>
      <c r="AZ134" s="290">
        <f t="shared" ref="AZ134:AZ197" si="165">IF(AX134=0,FINANCINGB_D_PRINCIPAL,BD133)</f>
        <v>0</v>
      </c>
      <c r="BA134" s="290">
        <f t="shared" si="128"/>
        <v>0</v>
      </c>
      <c r="BB134" s="290">
        <f t="shared" ref="BB134:BB197" si="166">IF(AX134=0,0,AZ134*(FINANCINGB_D_RATE/12))</f>
        <v>0</v>
      </c>
      <c r="BC134" s="291">
        <f t="shared" ref="BC134:BC197" si="167">IF(OR(AX134=0,AX134&gt;12*FINANCINGB_D_TERM),0,
IF(AX134=12*FINANCINGB_D_TERM,AZ134,
-(PMT(FINANCINGB_D_RATE/12,FINANCINGB_D_TERM*12,FINANCINGB_D_PRINCIPAL,0,0)+BB134)))</f>
        <v>0</v>
      </c>
      <c r="BD134" s="292">
        <f t="shared" si="129"/>
        <v>0</v>
      </c>
      <c r="BE134" s="307">
        <f t="shared" si="130"/>
        <v>128</v>
      </c>
      <c r="BF134" s="289">
        <f t="shared" si="131"/>
        <v>11</v>
      </c>
      <c r="BG134" s="290">
        <f t="shared" ref="BG134:BG197" si="168">IF(BE134=0,FINANCINGA_E_PRINCIPAL,BK133)</f>
        <v>0</v>
      </c>
      <c r="BH134" s="290">
        <f t="shared" si="132"/>
        <v>0</v>
      </c>
      <c r="BI134" s="290">
        <f t="shared" ref="BI134:BI197" si="169">IF(BE134=0,0,BG134*(FINANCINGA_E_RATE/12))</f>
        <v>0</v>
      </c>
      <c r="BJ134" s="291">
        <f t="shared" ref="BJ134:BJ197" si="170">IF(OR(BE134=0,BE134&gt;12*FINANCINGA_E_TERM),0,
IF(BE134=12*FINANCINGA_E_TERM,BG134,
-(PMT(FINANCINGA_E_RATE/12,FINANCINGA_E_TERM*12,FINANCINGA_E_PRINCIPAL,0,0)+BI134)))</f>
        <v>0</v>
      </c>
      <c r="BK134" s="290">
        <f t="shared" si="133"/>
        <v>0</v>
      </c>
      <c r="BL134" s="304">
        <f t="shared" si="134"/>
        <v>128</v>
      </c>
      <c r="BM134" s="289">
        <f t="shared" si="135"/>
        <v>11</v>
      </c>
      <c r="BN134" s="290">
        <f t="shared" ref="BN134:BN197" si="171">IF(BL134=0,FINANCINGB_E_PRINCIPAL,BR133)</f>
        <v>0</v>
      </c>
      <c r="BO134" s="290">
        <f t="shared" si="136"/>
        <v>0</v>
      </c>
      <c r="BP134" s="290">
        <f t="shared" ref="BP134:BP197" si="172">IF(BL134=0,0,BN134*(FINANCINGB_E_RATE/12))</f>
        <v>0</v>
      </c>
      <c r="BQ134" s="291">
        <f t="shared" ref="BQ134:BQ197" si="173">IF(OR(BL134=0,BL134&gt;12*FINANCINGB_E_TERM),0,
IF(BL134=12*FINANCINGB_E_TERM,BN134,
-(PMT(FINANCINGB_E_RATE/12,FINANCINGB_E_TERM*12,FINANCINGB_E_PRINCIPAL,0,0)+BP134)))</f>
        <v>0</v>
      </c>
      <c r="BR134" s="292">
        <f t="shared" si="137"/>
        <v>0</v>
      </c>
    </row>
    <row r="135" spans="1:70">
      <c r="A135" s="288">
        <v>129</v>
      </c>
      <c r="B135" s="289">
        <f t="shared" si="143"/>
        <v>11</v>
      </c>
      <c r="C135" s="290">
        <f t="shared" si="144"/>
        <v>0</v>
      </c>
      <c r="D135" s="290">
        <f t="shared" si="138"/>
        <v>0</v>
      </c>
      <c r="E135" s="290">
        <f t="shared" si="145"/>
        <v>0</v>
      </c>
      <c r="F135" s="291">
        <f t="shared" si="146"/>
        <v>0</v>
      </c>
      <c r="G135" s="290">
        <f t="shared" si="142"/>
        <v>0</v>
      </c>
      <c r="H135" s="289">
        <f t="shared" ref="H135:H198" si="174">$A135</f>
        <v>129</v>
      </c>
      <c r="I135" s="289">
        <f t="shared" ref="I135:I198" si="175">$B135</f>
        <v>11</v>
      </c>
      <c r="J135" s="290">
        <f t="shared" si="147"/>
        <v>0</v>
      </c>
      <c r="K135" s="290">
        <f t="shared" si="140"/>
        <v>0</v>
      </c>
      <c r="L135" s="290">
        <f t="shared" si="148"/>
        <v>0</v>
      </c>
      <c r="M135" s="291">
        <f t="shared" si="149"/>
        <v>0</v>
      </c>
      <c r="N135" s="292">
        <f t="shared" si="141"/>
        <v>0</v>
      </c>
      <c r="O135" s="307">
        <f t="shared" ref="O135:O198" si="176">$A135</f>
        <v>129</v>
      </c>
      <c r="P135" s="289">
        <f t="shared" ref="P135:P198" si="177">$B135</f>
        <v>11</v>
      </c>
      <c r="Q135" s="290">
        <f t="shared" si="150"/>
        <v>0</v>
      </c>
      <c r="R135" s="290">
        <f t="shared" ref="R135:R198" si="178">SUM(S135:T135)</f>
        <v>0</v>
      </c>
      <c r="S135" s="290">
        <f t="shared" si="151"/>
        <v>0</v>
      </c>
      <c r="T135" s="291">
        <f t="shared" si="152"/>
        <v>0</v>
      </c>
      <c r="U135" s="290">
        <f t="shared" ref="U135:U198" si="179">Q135-T135</f>
        <v>0</v>
      </c>
      <c r="V135" s="304">
        <f t="shared" ref="V135:V198" si="180">$A135</f>
        <v>129</v>
      </c>
      <c r="W135" s="289">
        <f t="shared" ref="W135:W198" si="181">$B135</f>
        <v>11</v>
      </c>
      <c r="X135" s="290">
        <f t="shared" si="153"/>
        <v>0</v>
      </c>
      <c r="Y135" s="290">
        <f t="shared" ref="Y135:Y198" si="182">SUM(Z135:AA135)</f>
        <v>0</v>
      </c>
      <c r="Z135" s="290">
        <f t="shared" si="154"/>
        <v>0</v>
      </c>
      <c r="AA135" s="291">
        <f t="shared" si="155"/>
        <v>0</v>
      </c>
      <c r="AB135" s="292">
        <f t="shared" ref="AB135:AB198" si="183">X135-AA135</f>
        <v>0</v>
      </c>
      <c r="AC135" s="307">
        <f t="shared" ref="AC135:AC198" si="184">$A135</f>
        <v>129</v>
      </c>
      <c r="AD135" s="289">
        <f t="shared" ref="AD135:AD198" si="185">$B135</f>
        <v>11</v>
      </c>
      <c r="AE135" s="290">
        <f t="shared" si="156"/>
        <v>0</v>
      </c>
      <c r="AF135" s="290">
        <f t="shared" ref="AF135:AF198" si="186">SUM(AG135:AH135)</f>
        <v>0</v>
      </c>
      <c r="AG135" s="290">
        <f t="shared" si="157"/>
        <v>0</v>
      </c>
      <c r="AH135" s="291">
        <f t="shared" si="158"/>
        <v>0</v>
      </c>
      <c r="AI135" s="290">
        <f t="shared" ref="AI135:AI198" si="187">AE135-AH135</f>
        <v>0</v>
      </c>
      <c r="AJ135" s="304">
        <f t="shared" ref="AJ135:AJ198" si="188">$A135</f>
        <v>129</v>
      </c>
      <c r="AK135" s="289">
        <f t="shared" ref="AK135:AK198" si="189">$B135</f>
        <v>11</v>
      </c>
      <c r="AL135" s="290">
        <f t="shared" si="159"/>
        <v>0</v>
      </c>
      <c r="AM135" s="290">
        <f t="shared" ref="AM135:AM198" si="190">SUM(AN135:AO135)</f>
        <v>0</v>
      </c>
      <c r="AN135" s="290">
        <f t="shared" si="160"/>
        <v>0</v>
      </c>
      <c r="AO135" s="291">
        <f t="shared" si="161"/>
        <v>0</v>
      </c>
      <c r="AP135" s="292">
        <f t="shared" ref="AP135:AP198" si="191">AL135-AO135</f>
        <v>0</v>
      </c>
      <c r="AQ135" s="307">
        <f t="shared" ref="AQ135:AQ198" si="192">$A135</f>
        <v>129</v>
      </c>
      <c r="AR135" s="289">
        <f t="shared" ref="AR135:AR198" si="193">$B135</f>
        <v>11</v>
      </c>
      <c r="AS135" s="290">
        <f t="shared" si="162"/>
        <v>0</v>
      </c>
      <c r="AT135" s="290">
        <f t="shared" ref="AT135:AT198" si="194">SUM(AU135:AV135)</f>
        <v>0</v>
      </c>
      <c r="AU135" s="290">
        <f t="shared" si="163"/>
        <v>0</v>
      </c>
      <c r="AV135" s="291">
        <f t="shared" si="164"/>
        <v>0</v>
      </c>
      <c r="AW135" s="290">
        <f t="shared" ref="AW135:AW198" si="195">AS135-AV135</f>
        <v>0</v>
      </c>
      <c r="AX135" s="304">
        <f t="shared" ref="AX135:AX198" si="196">$A135</f>
        <v>129</v>
      </c>
      <c r="AY135" s="289">
        <f t="shared" ref="AY135:AY198" si="197">$B135</f>
        <v>11</v>
      </c>
      <c r="AZ135" s="290">
        <f t="shared" si="165"/>
        <v>0</v>
      </c>
      <c r="BA135" s="290">
        <f t="shared" ref="BA135:BA198" si="198">SUM(BB135:BC135)</f>
        <v>0</v>
      </c>
      <c r="BB135" s="290">
        <f t="shared" si="166"/>
        <v>0</v>
      </c>
      <c r="BC135" s="291">
        <f t="shared" si="167"/>
        <v>0</v>
      </c>
      <c r="BD135" s="292">
        <f t="shared" ref="BD135:BD198" si="199">AZ135-BC135</f>
        <v>0</v>
      </c>
      <c r="BE135" s="307">
        <f t="shared" ref="BE135:BE198" si="200">$A135</f>
        <v>129</v>
      </c>
      <c r="BF135" s="289">
        <f t="shared" ref="BF135:BF198" si="201">$B135</f>
        <v>11</v>
      </c>
      <c r="BG135" s="290">
        <f t="shared" si="168"/>
        <v>0</v>
      </c>
      <c r="BH135" s="290">
        <f t="shared" ref="BH135:BH198" si="202">SUM(BI135:BJ135)</f>
        <v>0</v>
      </c>
      <c r="BI135" s="290">
        <f t="shared" si="169"/>
        <v>0</v>
      </c>
      <c r="BJ135" s="291">
        <f t="shared" si="170"/>
        <v>0</v>
      </c>
      <c r="BK135" s="290">
        <f t="shared" ref="BK135:BK198" si="203">BG135-BJ135</f>
        <v>0</v>
      </c>
      <c r="BL135" s="304">
        <f t="shared" ref="BL135:BL198" si="204">$A135</f>
        <v>129</v>
      </c>
      <c r="BM135" s="289">
        <f t="shared" ref="BM135:BM198" si="205">$B135</f>
        <v>11</v>
      </c>
      <c r="BN135" s="290">
        <f t="shared" si="171"/>
        <v>0</v>
      </c>
      <c r="BO135" s="290">
        <f t="shared" ref="BO135:BO198" si="206">SUM(BP135:BQ135)</f>
        <v>0</v>
      </c>
      <c r="BP135" s="290">
        <f t="shared" si="172"/>
        <v>0</v>
      </c>
      <c r="BQ135" s="291">
        <f t="shared" si="173"/>
        <v>0</v>
      </c>
      <c r="BR135" s="292">
        <f t="shared" ref="BR135:BR198" si="207">BN135-BQ135</f>
        <v>0</v>
      </c>
    </row>
    <row r="136" spans="1:70">
      <c r="A136" s="288">
        <v>130</v>
      </c>
      <c r="B136" s="289">
        <f t="shared" si="143"/>
        <v>11</v>
      </c>
      <c r="C136" s="290">
        <f t="shared" si="144"/>
        <v>0</v>
      </c>
      <c r="D136" s="290">
        <f t="shared" si="138"/>
        <v>0</v>
      </c>
      <c r="E136" s="290">
        <f t="shared" si="145"/>
        <v>0</v>
      </c>
      <c r="F136" s="291">
        <f t="shared" si="146"/>
        <v>0</v>
      </c>
      <c r="G136" s="290">
        <f t="shared" si="142"/>
        <v>0</v>
      </c>
      <c r="H136" s="289">
        <f t="shared" si="174"/>
        <v>130</v>
      </c>
      <c r="I136" s="289">
        <f t="shared" si="175"/>
        <v>11</v>
      </c>
      <c r="J136" s="290">
        <f t="shared" si="147"/>
        <v>0</v>
      </c>
      <c r="K136" s="290">
        <f t="shared" si="140"/>
        <v>0</v>
      </c>
      <c r="L136" s="290">
        <f t="shared" si="148"/>
        <v>0</v>
      </c>
      <c r="M136" s="291">
        <f t="shared" si="149"/>
        <v>0</v>
      </c>
      <c r="N136" s="292">
        <f t="shared" si="141"/>
        <v>0</v>
      </c>
      <c r="O136" s="307">
        <f t="shared" si="176"/>
        <v>130</v>
      </c>
      <c r="P136" s="289">
        <f t="shared" si="177"/>
        <v>11</v>
      </c>
      <c r="Q136" s="290">
        <f t="shared" si="150"/>
        <v>0</v>
      </c>
      <c r="R136" s="290">
        <f t="shared" si="178"/>
        <v>0</v>
      </c>
      <c r="S136" s="290">
        <f t="shared" si="151"/>
        <v>0</v>
      </c>
      <c r="T136" s="291">
        <f t="shared" si="152"/>
        <v>0</v>
      </c>
      <c r="U136" s="290">
        <f t="shared" si="179"/>
        <v>0</v>
      </c>
      <c r="V136" s="304">
        <f t="shared" si="180"/>
        <v>130</v>
      </c>
      <c r="W136" s="289">
        <f t="shared" si="181"/>
        <v>11</v>
      </c>
      <c r="X136" s="290">
        <f t="shared" si="153"/>
        <v>0</v>
      </c>
      <c r="Y136" s="290">
        <f t="shared" si="182"/>
        <v>0</v>
      </c>
      <c r="Z136" s="290">
        <f t="shared" si="154"/>
        <v>0</v>
      </c>
      <c r="AA136" s="291">
        <f t="shared" si="155"/>
        <v>0</v>
      </c>
      <c r="AB136" s="292">
        <f t="shared" si="183"/>
        <v>0</v>
      </c>
      <c r="AC136" s="307">
        <f t="shared" si="184"/>
        <v>130</v>
      </c>
      <c r="AD136" s="289">
        <f t="shared" si="185"/>
        <v>11</v>
      </c>
      <c r="AE136" s="290">
        <f t="shared" si="156"/>
        <v>0</v>
      </c>
      <c r="AF136" s="290">
        <f t="shared" si="186"/>
        <v>0</v>
      </c>
      <c r="AG136" s="290">
        <f t="shared" si="157"/>
        <v>0</v>
      </c>
      <c r="AH136" s="291">
        <f t="shared" si="158"/>
        <v>0</v>
      </c>
      <c r="AI136" s="290">
        <f t="shared" si="187"/>
        <v>0</v>
      </c>
      <c r="AJ136" s="304">
        <f t="shared" si="188"/>
        <v>130</v>
      </c>
      <c r="AK136" s="289">
        <f t="shared" si="189"/>
        <v>11</v>
      </c>
      <c r="AL136" s="290">
        <f t="shared" si="159"/>
        <v>0</v>
      </c>
      <c r="AM136" s="290">
        <f t="shared" si="190"/>
        <v>0</v>
      </c>
      <c r="AN136" s="290">
        <f t="shared" si="160"/>
        <v>0</v>
      </c>
      <c r="AO136" s="291">
        <f t="shared" si="161"/>
        <v>0</v>
      </c>
      <c r="AP136" s="292">
        <f t="shared" si="191"/>
        <v>0</v>
      </c>
      <c r="AQ136" s="307">
        <f t="shared" si="192"/>
        <v>130</v>
      </c>
      <c r="AR136" s="289">
        <f t="shared" si="193"/>
        <v>11</v>
      </c>
      <c r="AS136" s="290">
        <f t="shared" si="162"/>
        <v>0</v>
      </c>
      <c r="AT136" s="290">
        <f t="shared" si="194"/>
        <v>0</v>
      </c>
      <c r="AU136" s="290">
        <f t="shared" si="163"/>
        <v>0</v>
      </c>
      <c r="AV136" s="291">
        <f t="shared" si="164"/>
        <v>0</v>
      </c>
      <c r="AW136" s="290">
        <f t="shared" si="195"/>
        <v>0</v>
      </c>
      <c r="AX136" s="304">
        <f t="shared" si="196"/>
        <v>130</v>
      </c>
      <c r="AY136" s="289">
        <f t="shared" si="197"/>
        <v>11</v>
      </c>
      <c r="AZ136" s="290">
        <f t="shared" si="165"/>
        <v>0</v>
      </c>
      <c r="BA136" s="290">
        <f t="shared" si="198"/>
        <v>0</v>
      </c>
      <c r="BB136" s="290">
        <f t="shared" si="166"/>
        <v>0</v>
      </c>
      <c r="BC136" s="291">
        <f t="shared" si="167"/>
        <v>0</v>
      </c>
      <c r="BD136" s="292">
        <f t="shared" si="199"/>
        <v>0</v>
      </c>
      <c r="BE136" s="307">
        <f t="shared" si="200"/>
        <v>130</v>
      </c>
      <c r="BF136" s="289">
        <f t="shared" si="201"/>
        <v>11</v>
      </c>
      <c r="BG136" s="290">
        <f t="shared" si="168"/>
        <v>0</v>
      </c>
      <c r="BH136" s="290">
        <f t="shared" si="202"/>
        <v>0</v>
      </c>
      <c r="BI136" s="290">
        <f t="shared" si="169"/>
        <v>0</v>
      </c>
      <c r="BJ136" s="291">
        <f t="shared" si="170"/>
        <v>0</v>
      </c>
      <c r="BK136" s="290">
        <f t="shared" si="203"/>
        <v>0</v>
      </c>
      <c r="BL136" s="304">
        <f t="shared" si="204"/>
        <v>130</v>
      </c>
      <c r="BM136" s="289">
        <f t="shared" si="205"/>
        <v>11</v>
      </c>
      <c r="BN136" s="290">
        <f t="shared" si="171"/>
        <v>0</v>
      </c>
      <c r="BO136" s="290">
        <f t="shared" si="206"/>
        <v>0</v>
      </c>
      <c r="BP136" s="290">
        <f t="shared" si="172"/>
        <v>0</v>
      </c>
      <c r="BQ136" s="291">
        <f t="shared" si="173"/>
        <v>0</v>
      </c>
      <c r="BR136" s="292">
        <f t="shared" si="207"/>
        <v>0</v>
      </c>
    </row>
    <row r="137" spans="1:70">
      <c r="A137" s="288">
        <v>131</v>
      </c>
      <c r="B137" s="289">
        <f t="shared" si="143"/>
        <v>11</v>
      </c>
      <c r="C137" s="290">
        <f t="shared" si="144"/>
        <v>0</v>
      </c>
      <c r="D137" s="290">
        <f t="shared" si="138"/>
        <v>0</v>
      </c>
      <c r="E137" s="290">
        <f t="shared" si="145"/>
        <v>0</v>
      </c>
      <c r="F137" s="291">
        <f t="shared" si="146"/>
        <v>0</v>
      </c>
      <c r="G137" s="290">
        <f t="shared" si="142"/>
        <v>0</v>
      </c>
      <c r="H137" s="289">
        <f t="shared" si="174"/>
        <v>131</v>
      </c>
      <c r="I137" s="289">
        <f t="shared" si="175"/>
        <v>11</v>
      </c>
      <c r="J137" s="290">
        <f t="shared" si="147"/>
        <v>0</v>
      </c>
      <c r="K137" s="290">
        <f t="shared" si="140"/>
        <v>0</v>
      </c>
      <c r="L137" s="290">
        <f t="shared" si="148"/>
        <v>0</v>
      </c>
      <c r="M137" s="291">
        <f t="shared" si="149"/>
        <v>0</v>
      </c>
      <c r="N137" s="292">
        <f t="shared" si="141"/>
        <v>0</v>
      </c>
      <c r="O137" s="307">
        <f t="shared" si="176"/>
        <v>131</v>
      </c>
      <c r="P137" s="289">
        <f t="shared" si="177"/>
        <v>11</v>
      </c>
      <c r="Q137" s="290">
        <f t="shared" si="150"/>
        <v>0</v>
      </c>
      <c r="R137" s="290">
        <f t="shared" si="178"/>
        <v>0</v>
      </c>
      <c r="S137" s="290">
        <f t="shared" si="151"/>
        <v>0</v>
      </c>
      <c r="T137" s="291">
        <f t="shared" si="152"/>
        <v>0</v>
      </c>
      <c r="U137" s="290">
        <f t="shared" si="179"/>
        <v>0</v>
      </c>
      <c r="V137" s="304">
        <f t="shared" si="180"/>
        <v>131</v>
      </c>
      <c r="W137" s="289">
        <f t="shared" si="181"/>
        <v>11</v>
      </c>
      <c r="X137" s="290">
        <f t="shared" si="153"/>
        <v>0</v>
      </c>
      <c r="Y137" s="290">
        <f t="shared" si="182"/>
        <v>0</v>
      </c>
      <c r="Z137" s="290">
        <f t="shared" si="154"/>
        <v>0</v>
      </c>
      <c r="AA137" s="291">
        <f t="shared" si="155"/>
        <v>0</v>
      </c>
      <c r="AB137" s="292">
        <f t="shared" si="183"/>
        <v>0</v>
      </c>
      <c r="AC137" s="307">
        <f t="shared" si="184"/>
        <v>131</v>
      </c>
      <c r="AD137" s="289">
        <f t="shared" si="185"/>
        <v>11</v>
      </c>
      <c r="AE137" s="290">
        <f t="shared" si="156"/>
        <v>0</v>
      </c>
      <c r="AF137" s="290">
        <f t="shared" si="186"/>
        <v>0</v>
      </c>
      <c r="AG137" s="290">
        <f t="shared" si="157"/>
        <v>0</v>
      </c>
      <c r="AH137" s="291">
        <f t="shared" si="158"/>
        <v>0</v>
      </c>
      <c r="AI137" s="290">
        <f t="shared" si="187"/>
        <v>0</v>
      </c>
      <c r="AJ137" s="304">
        <f t="shared" si="188"/>
        <v>131</v>
      </c>
      <c r="AK137" s="289">
        <f t="shared" si="189"/>
        <v>11</v>
      </c>
      <c r="AL137" s="290">
        <f t="shared" si="159"/>
        <v>0</v>
      </c>
      <c r="AM137" s="290">
        <f t="shared" si="190"/>
        <v>0</v>
      </c>
      <c r="AN137" s="290">
        <f t="shared" si="160"/>
        <v>0</v>
      </c>
      <c r="AO137" s="291">
        <f t="shared" si="161"/>
        <v>0</v>
      </c>
      <c r="AP137" s="292">
        <f t="shared" si="191"/>
        <v>0</v>
      </c>
      <c r="AQ137" s="307">
        <f t="shared" si="192"/>
        <v>131</v>
      </c>
      <c r="AR137" s="289">
        <f t="shared" si="193"/>
        <v>11</v>
      </c>
      <c r="AS137" s="290">
        <f t="shared" si="162"/>
        <v>0</v>
      </c>
      <c r="AT137" s="290">
        <f t="shared" si="194"/>
        <v>0</v>
      </c>
      <c r="AU137" s="290">
        <f t="shared" si="163"/>
        <v>0</v>
      </c>
      <c r="AV137" s="291">
        <f t="shared" si="164"/>
        <v>0</v>
      </c>
      <c r="AW137" s="290">
        <f t="shared" si="195"/>
        <v>0</v>
      </c>
      <c r="AX137" s="304">
        <f t="shared" si="196"/>
        <v>131</v>
      </c>
      <c r="AY137" s="289">
        <f t="shared" si="197"/>
        <v>11</v>
      </c>
      <c r="AZ137" s="290">
        <f t="shared" si="165"/>
        <v>0</v>
      </c>
      <c r="BA137" s="290">
        <f t="shared" si="198"/>
        <v>0</v>
      </c>
      <c r="BB137" s="290">
        <f t="shared" si="166"/>
        <v>0</v>
      </c>
      <c r="BC137" s="291">
        <f t="shared" si="167"/>
        <v>0</v>
      </c>
      <c r="BD137" s="292">
        <f t="shared" si="199"/>
        <v>0</v>
      </c>
      <c r="BE137" s="307">
        <f t="shared" si="200"/>
        <v>131</v>
      </c>
      <c r="BF137" s="289">
        <f t="shared" si="201"/>
        <v>11</v>
      </c>
      <c r="BG137" s="290">
        <f t="shared" si="168"/>
        <v>0</v>
      </c>
      <c r="BH137" s="290">
        <f t="shared" si="202"/>
        <v>0</v>
      </c>
      <c r="BI137" s="290">
        <f t="shared" si="169"/>
        <v>0</v>
      </c>
      <c r="BJ137" s="291">
        <f t="shared" si="170"/>
        <v>0</v>
      </c>
      <c r="BK137" s="290">
        <f t="shared" si="203"/>
        <v>0</v>
      </c>
      <c r="BL137" s="304">
        <f t="shared" si="204"/>
        <v>131</v>
      </c>
      <c r="BM137" s="289">
        <f t="shared" si="205"/>
        <v>11</v>
      </c>
      <c r="BN137" s="290">
        <f t="shared" si="171"/>
        <v>0</v>
      </c>
      <c r="BO137" s="290">
        <f t="shared" si="206"/>
        <v>0</v>
      </c>
      <c r="BP137" s="290">
        <f t="shared" si="172"/>
        <v>0</v>
      </c>
      <c r="BQ137" s="291">
        <f t="shared" si="173"/>
        <v>0</v>
      </c>
      <c r="BR137" s="292">
        <f t="shared" si="207"/>
        <v>0</v>
      </c>
    </row>
    <row r="138" spans="1:70">
      <c r="A138" s="288">
        <v>132</v>
      </c>
      <c r="B138" s="289">
        <f t="shared" si="143"/>
        <v>11</v>
      </c>
      <c r="C138" s="290">
        <f t="shared" si="144"/>
        <v>0</v>
      </c>
      <c r="D138" s="290">
        <f t="shared" si="138"/>
        <v>0</v>
      </c>
      <c r="E138" s="290">
        <f t="shared" si="145"/>
        <v>0</v>
      </c>
      <c r="F138" s="291">
        <f t="shared" si="146"/>
        <v>0</v>
      </c>
      <c r="G138" s="290">
        <f t="shared" si="142"/>
        <v>0</v>
      </c>
      <c r="H138" s="289">
        <f t="shared" si="174"/>
        <v>132</v>
      </c>
      <c r="I138" s="289">
        <f t="shared" si="175"/>
        <v>11</v>
      </c>
      <c r="J138" s="290">
        <f t="shared" si="147"/>
        <v>0</v>
      </c>
      <c r="K138" s="290">
        <f t="shared" si="140"/>
        <v>0</v>
      </c>
      <c r="L138" s="290">
        <f t="shared" si="148"/>
        <v>0</v>
      </c>
      <c r="M138" s="291">
        <f t="shared" si="149"/>
        <v>0</v>
      </c>
      <c r="N138" s="292">
        <f t="shared" si="141"/>
        <v>0</v>
      </c>
      <c r="O138" s="307">
        <f t="shared" si="176"/>
        <v>132</v>
      </c>
      <c r="P138" s="289">
        <f t="shared" si="177"/>
        <v>11</v>
      </c>
      <c r="Q138" s="290">
        <f t="shared" si="150"/>
        <v>0</v>
      </c>
      <c r="R138" s="290">
        <f t="shared" si="178"/>
        <v>0</v>
      </c>
      <c r="S138" s="290">
        <f t="shared" si="151"/>
        <v>0</v>
      </c>
      <c r="T138" s="291">
        <f t="shared" si="152"/>
        <v>0</v>
      </c>
      <c r="U138" s="290">
        <f t="shared" si="179"/>
        <v>0</v>
      </c>
      <c r="V138" s="304">
        <f t="shared" si="180"/>
        <v>132</v>
      </c>
      <c r="W138" s="289">
        <f t="shared" si="181"/>
        <v>11</v>
      </c>
      <c r="X138" s="290">
        <f t="shared" si="153"/>
        <v>0</v>
      </c>
      <c r="Y138" s="290">
        <f t="shared" si="182"/>
        <v>0</v>
      </c>
      <c r="Z138" s="290">
        <f t="shared" si="154"/>
        <v>0</v>
      </c>
      <c r="AA138" s="291">
        <f t="shared" si="155"/>
        <v>0</v>
      </c>
      <c r="AB138" s="292">
        <f t="shared" si="183"/>
        <v>0</v>
      </c>
      <c r="AC138" s="307">
        <f t="shared" si="184"/>
        <v>132</v>
      </c>
      <c r="AD138" s="289">
        <f t="shared" si="185"/>
        <v>11</v>
      </c>
      <c r="AE138" s="290">
        <f t="shared" si="156"/>
        <v>0</v>
      </c>
      <c r="AF138" s="290">
        <f t="shared" si="186"/>
        <v>0</v>
      </c>
      <c r="AG138" s="290">
        <f t="shared" si="157"/>
        <v>0</v>
      </c>
      <c r="AH138" s="291">
        <f t="shared" si="158"/>
        <v>0</v>
      </c>
      <c r="AI138" s="290">
        <f t="shared" si="187"/>
        <v>0</v>
      </c>
      <c r="AJ138" s="304">
        <f t="shared" si="188"/>
        <v>132</v>
      </c>
      <c r="AK138" s="289">
        <f t="shared" si="189"/>
        <v>11</v>
      </c>
      <c r="AL138" s="290">
        <f t="shared" si="159"/>
        <v>0</v>
      </c>
      <c r="AM138" s="290">
        <f t="shared" si="190"/>
        <v>0</v>
      </c>
      <c r="AN138" s="290">
        <f t="shared" si="160"/>
        <v>0</v>
      </c>
      <c r="AO138" s="291">
        <f t="shared" si="161"/>
        <v>0</v>
      </c>
      <c r="AP138" s="292">
        <f t="shared" si="191"/>
        <v>0</v>
      </c>
      <c r="AQ138" s="307">
        <f t="shared" si="192"/>
        <v>132</v>
      </c>
      <c r="AR138" s="289">
        <f t="shared" si="193"/>
        <v>11</v>
      </c>
      <c r="AS138" s="290">
        <f t="shared" si="162"/>
        <v>0</v>
      </c>
      <c r="AT138" s="290">
        <f t="shared" si="194"/>
        <v>0</v>
      </c>
      <c r="AU138" s="290">
        <f t="shared" si="163"/>
        <v>0</v>
      </c>
      <c r="AV138" s="291">
        <f t="shared" si="164"/>
        <v>0</v>
      </c>
      <c r="AW138" s="290">
        <f t="shared" si="195"/>
        <v>0</v>
      </c>
      <c r="AX138" s="304">
        <f t="shared" si="196"/>
        <v>132</v>
      </c>
      <c r="AY138" s="289">
        <f t="shared" si="197"/>
        <v>11</v>
      </c>
      <c r="AZ138" s="290">
        <f t="shared" si="165"/>
        <v>0</v>
      </c>
      <c r="BA138" s="290">
        <f t="shared" si="198"/>
        <v>0</v>
      </c>
      <c r="BB138" s="290">
        <f t="shared" si="166"/>
        <v>0</v>
      </c>
      <c r="BC138" s="291">
        <f t="shared" si="167"/>
        <v>0</v>
      </c>
      <c r="BD138" s="292">
        <f t="shared" si="199"/>
        <v>0</v>
      </c>
      <c r="BE138" s="307">
        <f t="shared" si="200"/>
        <v>132</v>
      </c>
      <c r="BF138" s="289">
        <f t="shared" si="201"/>
        <v>11</v>
      </c>
      <c r="BG138" s="290">
        <f t="shared" si="168"/>
        <v>0</v>
      </c>
      <c r="BH138" s="290">
        <f t="shared" si="202"/>
        <v>0</v>
      </c>
      <c r="BI138" s="290">
        <f t="shared" si="169"/>
        <v>0</v>
      </c>
      <c r="BJ138" s="291">
        <f t="shared" si="170"/>
        <v>0</v>
      </c>
      <c r="BK138" s="290">
        <f t="shared" si="203"/>
        <v>0</v>
      </c>
      <c r="BL138" s="304">
        <f t="shared" si="204"/>
        <v>132</v>
      </c>
      <c r="BM138" s="289">
        <f t="shared" si="205"/>
        <v>11</v>
      </c>
      <c r="BN138" s="290">
        <f t="shared" si="171"/>
        <v>0</v>
      </c>
      <c r="BO138" s="290">
        <f t="shared" si="206"/>
        <v>0</v>
      </c>
      <c r="BP138" s="290">
        <f t="shared" si="172"/>
        <v>0</v>
      </c>
      <c r="BQ138" s="291">
        <f t="shared" si="173"/>
        <v>0</v>
      </c>
      <c r="BR138" s="292">
        <f t="shared" si="207"/>
        <v>0</v>
      </c>
    </row>
    <row r="139" spans="1:70">
      <c r="A139" s="288">
        <v>133</v>
      </c>
      <c r="B139" s="289">
        <f t="shared" si="143"/>
        <v>12</v>
      </c>
      <c r="C139" s="290">
        <f t="shared" si="144"/>
        <v>0</v>
      </c>
      <c r="D139" s="290">
        <f t="shared" si="138"/>
        <v>0</v>
      </c>
      <c r="E139" s="290">
        <f t="shared" si="145"/>
        <v>0</v>
      </c>
      <c r="F139" s="291">
        <f t="shared" si="146"/>
        <v>0</v>
      </c>
      <c r="G139" s="290">
        <f t="shared" si="142"/>
        <v>0</v>
      </c>
      <c r="H139" s="289">
        <f t="shared" si="174"/>
        <v>133</v>
      </c>
      <c r="I139" s="289">
        <f t="shared" si="175"/>
        <v>12</v>
      </c>
      <c r="J139" s="290">
        <f t="shared" si="147"/>
        <v>0</v>
      </c>
      <c r="K139" s="290">
        <f t="shared" si="140"/>
        <v>0</v>
      </c>
      <c r="L139" s="290">
        <f t="shared" si="148"/>
        <v>0</v>
      </c>
      <c r="M139" s="291">
        <f t="shared" si="149"/>
        <v>0</v>
      </c>
      <c r="N139" s="292">
        <f t="shared" si="141"/>
        <v>0</v>
      </c>
      <c r="O139" s="307">
        <f t="shared" si="176"/>
        <v>133</v>
      </c>
      <c r="P139" s="289">
        <f t="shared" si="177"/>
        <v>12</v>
      </c>
      <c r="Q139" s="290">
        <f t="shared" si="150"/>
        <v>0</v>
      </c>
      <c r="R139" s="290">
        <f t="shared" si="178"/>
        <v>0</v>
      </c>
      <c r="S139" s="290">
        <f t="shared" si="151"/>
        <v>0</v>
      </c>
      <c r="T139" s="291">
        <f t="shared" si="152"/>
        <v>0</v>
      </c>
      <c r="U139" s="290">
        <f t="shared" si="179"/>
        <v>0</v>
      </c>
      <c r="V139" s="304">
        <f t="shared" si="180"/>
        <v>133</v>
      </c>
      <c r="W139" s="289">
        <f t="shared" si="181"/>
        <v>12</v>
      </c>
      <c r="X139" s="290">
        <f t="shared" si="153"/>
        <v>0</v>
      </c>
      <c r="Y139" s="290">
        <f t="shared" si="182"/>
        <v>0</v>
      </c>
      <c r="Z139" s="290">
        <f t="shared" si="154"/>
        <v>0</v>
      </c>
      <c r="AA139" s="291">
        <f t="shared" si="155"/>
        <v>0</v>
      </c>
      <c r="AB139" s="292">
        <f t="shared" si="183"/>
        <v>0</v>
      </c>
      <c r="AC139" s="307">
        <f t="shared" si="184"/>
        <v>133</v>
      </c>
      <c r="AD139" s="289">
        <f t="shared" si="185"/>
        <v>12</v>
      </c>
      <c r="AE139" s="290">
        <f t="shared" si="156"/>
        <v>0</v>
      </c>
      <c r="AF139" s="290">
        <f t="shared" si="186"/>
        <v>0</v>
      </c>
      <c r="AG139" s="290">
        <f t="shared" si="157"/>
        <v>0</v>
      </c>
      <c r="AH139" s="291">
        <f t="shared" si="158"/>
        <v>0</v>
      </c>
      <c r="AI139" s="290">
        <f t="shared" si="187"/>
        <v>0</v>
      </c>
      <c r="AJ139" s="304">
        <f t="shared" si="188"/>
        <v>133</v>
      </c>
      <c r="AK139" s="289">
        <f t="shared" si="189"/>
        <v>12</v>
      </c>
      <c r="AL139" s="290">
        <f t="shared" si="159"/>
        <v>0</v>
      </c>
      <c r="AM139" s="290">
        <f t="shared" si="190"/>
        <v>0</v>
      </c>
      <c r="AN139" s="290">
        <f t="shared" si="160"/>
        <v>0</v>
      </c>
      <c r="AO139" s="291">
        <f t="shared" si="161"/>
        <v>0</v>
      </c>
      <c r="AP139" s="292">
        <f t="shared" si="191"/>
        <v>0</v>
      </c>
      <c r="AQ139" s="307">
        <f t="shared" si="192"/>
        <v>133</v>
      </c>
      <c r="AR139" s="289">
        <f t="shared" si="193"/>
        <v>12</v>
      </c>
      <c r="AS139" s="290">
        <f t="shared" si="162"/>
        <v>0</v>
      </c>
      <c r="AT139" s="290">
        <f t="shared" si="194"/>
        <v>0</v>
      </c>
      <c r="AU139" s="290">
        <f t="shared" si="163"/>
        <v>0</v>
      </c>
      <c r="AV139" s="291">
        <f t="shared" si="164"/>
        <v>0</v>
      </c>
      <c r="AW139" s="290">
        <f t="shared" si="195"/>
        <v>0</v>
      </c>
      <c r="AX139" s="304">
        <f t="shared" si="196"/>
        <v>133</v>
      </c>
      <c r="AY139" s="289">
        <f t="shared" si="197"/>
        <v>12</v>
      </c>
      <c r="AZ139" s="290">
        <f t="shared" si="165"/>
        <v>0</v>
      </c>
      <c r="BA139" s="290">
        <f t="shared" si="198"/>
        <v>0</v>
      </c>
      <c r="BB139" s="290">
        <f t="shared" si="166"/>
        <v>0</v>
      </c>
      <c r="BC139" s="291">
        <f t="shared" si="167"/>
        <v>0</v>
      </c>
      <c r="BD139" s="292">
        <f t="shared" si="199"/>
        <v>0</v>
      </c>
      <c r="BE139" s="307">
        <f t="shared" si="200"/>
        <v>133</v>
      </c>
      <c r="BF139" s="289">
        <f t="shared" si="201"/>
        <v>12</v>
      </c>
      <c r="BG139" s="290">
        <f t="shared" si="168"/>
        <v>0</v>
      </c>
      <c r="BH139" s="290">
        <f t="shared" si="202"/>
        <v>0</v>
      </c>
      <c r="BI139" s="290">
        <f t="shared" si="169"/>
        <v>0</v>
      </c>
      <c r="BJ139" s="291">
        <f t="shared" si="170"/>
        <v>0</v>
      </c>
      <c r="BK139" s="290">
        <f t="shared" si="203"/>
        <v>0</v>
      </c>
      <c r="BL139" s="304">
        <f t="shared" si="204"/>
        <v>133</v>
      </c>
      <c r="BM139" s="289">
        <f t="shared" si="205"/>
        <v>12</v>
      </c>
      <c r="BN139" s="290">
        <f t="shared" si="171"/>
        <v>0</v>
      </c>
      <c r="BO139" s="290">
        <f t="shared" si="206"/>
        <v>0</v>
      </c>
      <c r="BP139" s="290">
        <f t="shared" si="172"/>
        <v>0</v>
      </c>
      <c r="BQ139" s="291">
        <f t="shared" si="173"/>
        <v>0</v>
      </c>
      <c r="BR139" s="292">
        <f t="shared" si="207"/>
        <v>0</v>
      </c>
    </row>
    <row r="140" spans="1:70">
      <c r="A140" s="288">
        <v>134</v>
      </c>
      <c r="B140" s="289">
        <f t="shared" si="143"/>
        <v>12</v>
      </c>
      <c r="C140" s="290">
        <f t="shared" si="144"/>
        <v>0</v>
      </c>
      <c r="D140" s="290">
        <f t="shared" si="138"/>
        <v>0</v>
      </c>
      <c r="E140" s="290">
        <f t="shared" si="145"/>
        <v>0</v>
      </c>
      <c r="F140" s="291">
        <f t="shared" si="146"/>
        <v>0</v>
      </c>
      <c r="G140" s="290">
        <f t="shared" si="142"/>
        <v>0</v>
      </c>
      <c r="H140" s="289">
        <f t="shared" si="174"/>
        <v>134</v>
      </c>
      <c r="I140" s="289">
        <f t="shared" si="175"/>
        <v>12</v>
      </c>
      <c r="J140" s="290">
        <f t="shared" si="147"/>
        <v>0</v>
      </c>
      <c r="K140" s="290">
        <f t="shared" si="140"/>
        <v>0</v>
      </c>
      <c r="L140" s="290">
        <f t="shared" si="148"/>
        <v>0</v>
      </c>
      <c r="M140" s="291">
        <f t="shared" si="149"/>
        <v>0</v>
      </c>
      <c r="N140" s="292">
        <f t="shared" si="141"/>
        <v>0</v>
      </c>
      <c r="O140" s="307">
        <f t="shared" si="176"/>
        <v>134</v>
      </c>
      <c r="P140" s="289">
        <f t="shared" si="177"/>
        <v>12</v>
      </c>
      <c r="Q140" s="290">
        <f t="shared" si="150"/>
        <v>0</v>
      </c>
      <c r="R140" s="290">
        <f t="shared" si="178"/>
        <v>0</v>
      </c>
      <c r="S140" s="290">
        <f t="shared" si="151"/>
        <v>0</v>
      </c>
      <c r="T140" s="291">
        <f t="shared" si="152"/>
        <v>0</v>
      </c>
      <c r="U140" s="290">
        <f t="shared" si="179"/>
        <v>0</v>
      </c>
      <c r="V140" s="304">
        <f t="shared" si="180"/>
        <v>134</v>
      </c>
      <c r="W140" s="289">
        <f t="shared" si="181"/>
        <v>12</v>
      </c>
      <c r="X140" s="290">
        <f t="shared" si="153"/>
        <v>0</v>
      </c>
      <c r="Y140" s="290">
        <f t="shared" si="182"/>
        <v>0</v>
      </c>
      <c r="Z140" s="290">
        <f t="shared" si="154"/>
        <v>0</v>
      </c>
      <c r="AA140" s="291">
        <f t="shared" si="155"/>
        <v>0</v>
      </c>
      <c r="AB140" s="292">
        <f t="shared" si="183"/>
        <v>0</v>
      </c>
      <c r="AC140" s="307">
        <f t="shared" si="184"/>
        <v>134</v>
      </c>
      <c r="AD140" s="289">
        <f t="shared" si="185"/>
        <v>12</v>
      </c>
      <c r="AE140" s="290">
        <f t="shared" si="156"/>
        <v>0</v>
      </c>
      <c r="AF140" s="290">
        <f t="shared" si="186"/>
        <v>0</v>
      </c>
      <c r="AG140" s="290">
        <f t="shared" si="157"/>
        <v>0</v>
      </c>
      <c r="AH140" s="291">
        <f t="shared" si="158"/>
        <v>0</v>
      </c>
      <c r="AI140" s="290">
        <f t="shared" si="187"/>
        <v>0</v>
      </c>
      <c r="AJ140" s="304">
        <f t="shared" si="188"/>
        <v>134</v>
      </c>
      <c r="AK140" s="289">
        <f t="shared" si="189"/>
        <v>12</v>
      </c>
      <c r="AL140" s="290">
        <f t="shared" si="159"/>
        <v>0</v>
      </c>
      <c r="AM140" s="290">
        <f t="shared" si="190"/>
        <v>0</v>
      </c>
      <c r="AN140" s="290">
        <f t="shared" si="160"/>
        <v>0</v>
      </c>
      <c r="AO140" s="291">
        <f t="shared" si="161"/>
        <v>0</v>
      </c>
      <c r="AP140" s="292">
        <f t="shared" si="191"/>
        <v>0</v>
      </c>
      <c r="AQ140" s="307">
        <f t="shared" si="192"/>
        <v>134</v>
      </c>
      <c r="AR140" s="289">
        <f t="shared" si="193"/>
        <v>12</v>
      </c>
      <c r="AS140" s="290">
        <f t="shared" si="162"/>
        <v>0</v>
      </c>
      <c r="AT140" s="290">
        <f t="shared" si="194"/>
        <v>0</v>
      </c>
      <c r="AU140" s="290">
        <f t="shared" si="163"/>
        <v>0</v>
      </c>
      <c r="AV140" s="291">
        <f t="shared" si="164"/>
        <v>0</v>
      </c>
      <c r="AW140" s="290">
        <f t="shared" si="195"/>
        <v>0</v>
      </c>
      <c r="AX140" s="304">
        <f t="shared" si="196"/>
        <v>134</v>
      </c>
      <c r="AY140" s="289">
        <f t="shared" si="197"/>
        <v>12</v>
      </c>
      <c r="AZ140" s="290">
        <f t="shared" si="165"/>
        <v>0</v>
      </c>
      <c r="BA140" s="290">
        <f t="shared" si="198"/>
        <v>0</v>
      </c>
      <c r="BB140" s="290">
        <f t="shared" si="166"/>
        <v>0</v>
      </c>
      <c r="BC140" s="291">
        <f t="shared" si="167"/>
        <v>0</v>
      </c>
      <c r="BD140" s="292">
        <f t="shared" si="199"/>
        <v>0</v>
      </c>
      <c r="BE140" s="307">
        <f t="shared" si="200"/>
        <v>134</v>
      </c>
      <c r="BF140" s="289">
        <f t="shared" si="201"/>
        <v>12</v>
      </c>
      <c r="BG140" s="290">
        <f t="shared" si="168"/>
        <v>0</v>
      </c>
      <c r="BH140" s="290">
        <f t="shared" si="202"/>
        <v>0</v>
      </c>
      <c r="BI140" s="290">
        <f t="shared" si="169"/>
        <v>0</v>
      </c>
      <c r="BJ140" s="291">
        <f t="shared" si="170"/>
        <v>0</v>
      </c>
      <c r="BK140" s="290">
        <f t="shared" si="203"/>
        <v>0</v>
      </c>
      <c r="BL140" s="304">
        <f t="shared" si="204"/>
        <v>134</v>
      </c>
      <c r="BM140" s="289">
        <f t="shared" si="205"/>
        <v>12</v>
      </c>
      <c r="BN140" s="290">
        <f t="shared" si="171"/>
        <v>0</v>
      </c>
      <c r="BO140" s="290">
        <f t="shared" si="206"/>
        <v>0</v>
      </c>
      <c r="BP140" s="290">
        <f t="shared" si="172"/>
        <v>0</v>
      </c>
      <c r="BQ140" s="291">
        <f t="shared" si="173"/>
        <v>0</v>
      </c>
      <c r="BR140" s="292">
        <f t="shared" si="207"/>
        <v>0</v>
      </c>
    </row>
    <row r="141" spans="1:70">
      <c r="A141" s="288">
        <v>135</v>
      </c>
      <c r="B141" s="289">
        <f t="shared" si="143"/>
        <v>12</v>
      </c>
      <c r="C141" s="290">
        <f t="shared" si="144"/>
        <v>0</v>
      </c>
      <c r="D141" s="290">
        <f t="shared" si="138"/>
        <v>0</v>
      </c>
      <c r="E141" s="290">
        <f t="shared" si="145"/>
        <v>0</v>
      </c>
      <c r="F141" s="291">
        <f t="shared" si="146"/>
        <v>0</v>
      </c>
      <c r="G141" s="290">
        <f t="shared" si="142"/>
        <v>0</v>
      </c>
      <c r="H141" s="289">
        <f t="shared" si="174"/>
        <v>135</v>
      </c>
      <c r="I141" s="289">
        <f t="shared" si="175"/>
        <v>12</v>
      </c>
      <c r="J141" s="290">
        <f t="shared" si="147"/>
        <v>0</v>
      </c>
      <c r="K141" s="290">
        <f t="shared" si="140"/>
        <v>0</v>
      </c>
      <c r="L141" s="290">
        <f t="shared" si="148"/>
        <v>0</v>
      </c>
      <c r="M141" s="291">
        <f t="shared" si="149"/>
        <v>0</v>
      </c>
      <c r="N141" s="292">
        <f t="shared" si="141"/>
        <v>0</v>
      </c>
      <c r="O141" s="307">
        <f t="shared" si="176"/>
        <v>135</v>
      </c>
      <c r="P141" s="289">
        <f t="shared" si="177"/>
        <v>12</v>
      </c>
      <c r="Q141" s="290">
        <f t="shared" si="150"/>
        <v>0</v>
      </c>
      <c r="R141" s="290">
        <f t="shared" si="178"/>
        <v>0</v>
      </c>
      <c r="S141" s="290">
        <f t="shared" si="151"/>
        <v>0</v>
      </c>
      <c r="T141" s="291">
        <f t="shared" si="152"/>
        <v>0</v>
      </c>
      <c r="U141" s="290">
        <f t="shared" si="179"/>
        <v>0</v>
      </c>
      <c r="V141" s="304">
        <f t="shared" si="180"/>
        <v>135</v>
      </c>
      <c r="W141" s="289">
        <f t="shared" si="181"/>
        <v>12</v>
      </c>
      <c r="X141" s="290">
        <f t="shared" si="153"/>
        <v>0</v>
      </c>
      <c r="Y141" s="290">
        <f t="shared" si="182"/>
        <v>0</v>
      </c>
      <c r="Z141" s="290">
        <f t="shared" si="154"/>
        <v>0</v>
      </c>
      <c r="AA141" s="291">
        <f t="shared" si="155"/>
        <v>0</v>
      </c>
      <c r="AB141" s="292">
        <f t="shared" si="183"/>
        <v>0</v>
      </c>
      <c r="AC141" s="307">
        <f t="shared" si="184"/>
        <v>135</v>
      </c>
      <c r="AD141" s="289">
        <f t="shared" si="185"/>
        <v>12</v>
      </c>
      <c r="AE141" s="290">
        <f t="shared" si="156"/>
        <v>0</v>
      </c>
      <c r="AF141" s="290">
        <f t="shared" si="186"/>
        <v>0</v>
      </c>
      <c r="AG141" s="290">
        <f t="shared" si="157"/>
        <v>0</v>
      </c>
      <c r="AH141" s="291">
        <f t="shared" si="158"/>
        <v>0</v>
      </c>
      <c r="AI141" s="290">
        <f t="shared" si="187"/>
        <v>0</v>
      </c>
      <c r="AJ141" s="304">
        <f t="shared" si="188"/>
        <v>135</v>
      </c>
      <c r="AK141" s="289">
        <f t="shared" si="189"/>
        <v>12</v>
      </c>
      <c r="AL141" s="290">
        <f t="shared" si="159"/>
        <v>0</v>
      </c>
      <c r="AM141" s="290">
        <f t="shared" si="190"/>
        <v>0</v>
      </c>
      <c r="AN141" s="290">
        <f t="shared" si="160"/>
        <v>0</v>
      </c>
      <c r="AO141" s="291">
        <f t="shared" si="161"/>
        <v>0</v>
      </c>
      <c r="AP141" s="292">
        <f t="shared" si="191"/>
        <v>0</v>
      </c>
      <c r="AQ141" s="307">
        <f t="shared" si="192"/>
        <v>135</v>
      </c>
      <c r="AR141" s="289">
        <f t="shared" si="193"/>
        <v>12</v>
      </c>
      <c r="AS141" s="290">
        <f t="shared" si="162"/>
        <v>0</v>
      </c>
      <c r="AT141" s="290">
        <f t="shared" si="194"/>
        <v>0</v>
      </c>
      <c r="AU141" s="290">
        <f t="shared" si="163"/>
        <v>0</v>
      </c>
      <c r="AV141" s="291">
        <f t="shared" si="164"/>
        <v>0</v>
      </c>
      <c r="AW141" s="290">
        <f t="shared" si="195"/>
        <v>0</v>
      </c>
      <c r="AX141" s="304">
        <f t="shared" si="196"/>
        <v>135</v>
      </c>
      <c r="AY141" s="289">
        <f t="shared" si="197"/>
        <v>12</v>
      </c>
      <c r="AZ141" s="290">
        <f t="shared" si="165"/>
        <v>0</v>
      </c>
      <c r="BA141" s="290">
        <f t="shared" si="198"/>
        <v>0</v>
      </c>
      <c r="BB141" s="290">
        <f t="shared" si="166"/>
        <v>0</v>
      </c>
      <c r="BC141" s="291">
        <f t="shared" si="167"/>
        <v>0</v>
      </c>
      <c r="BD141" s="292">
        <f t="shared" si="199"/>
        <v>0</v>
      </c>
      <c r="BE141" s="307">
        <f t="shared" si="200"/>
        <v>135</v>
      </c>
      <c r="BF141" s="289">
        <f t="shared" si="201"/>
        <v>12</v>
      </c>
      <c r="BG141" s="290">
        <f t="shared" si="168"/>
        <v>0</v>
      </c>
      <c r="BH141" s="290">
        <f t="shared" si="202"/>
        <v>0</v>
      </c>
      <c r="BI141" s="290">
        <f t="shared" si="169"/>
        <v>0</v>
      </c>
      <c r="BJ141" s="291">
        <f t="shared" si="170"/>
        <v>0</v>
      </c>
      <c r="BK141" s="290">
        <f t="shared" si="203"/>
        <v>0</v>
      </c>
      <c r="BL141" s="304">
        <f t="shared" si="204"/>
        <v>135</v>
      </c>
      <c r="BM141" s="289">
        <f t="shared" si="205"/>
        <v>12</v>
      </c>
      <c r="BN141" s="290">
        <f t="shared" si="171"/>
        <v>0</v>
      </c>
      <c r="BO141" s="290">
        <f t="shared" si="206"/>
        <v>0</v>
      </c>
      <c r="BP141" s="290">
        <f t="shared" si="172"/>
        <v>0</v>
      </c>
      <c r="BQ141" s="291">
        <f t="shared" si="173"/>
        <v>0</v>
      </c>
      <c r="BR141" s="292">
        <f t="shared" si="207"/>
        <v>0</v>
      </c>
    </row>
    <row r="142" spans="1:70">
      <c r="A142" s="288">
        <v>136</v>
      </c>
      <c r="B142" s="289">
        <f t="shared" si="143"/>
        <v>12</v>
      </c>
      <c r="C142" s="290">
        <f t="shared" si="144"/>
        <v>0</v>
      </c>
      <c r="D142" s="290">
        <f t="shared" si="138"/>
        <v>0</v>
      </c>
      <c r="E142" s="290">
        <f t="shared" si="145"/>
        <v>0</v>
      </c>
      <c r="F142" s="291">
        <f t="shared" si="146"/>
        <v>0</v>
      </c>
      <c r="G142" s="290">
        <f t="shared" si="142"/>
        <v>0</v>
      </c>
      <c r="H142" s="289">
        <f t="shared" si="174"/>
        <v>136</v>
      </c>
      <c r="I142" s="289">
        <f t="shared" si="175"/>
        <v>12</v>
      </c>
      <c r="J142" s="290">
        <f t="shared" si="147"/>
        <v>0</v>
      </c>
      <c r="K142" s="290">
        <f t="shared" si="140"/>
        <v>0</v>
      </c>
      <c r="L142" s="290">
        <f t="shared" si="148"/>
        <v>0</v>
      </c>
      <c r="M142" s="291">
        <f t="shared" si="149"/>
        <v>0</v>
      </c>
      <c r="N142" s="292">
        <f t="shared" si="141"/>
        <v>0</v>
      </c>
      <c r="O142" s="307">
        <f t="shared" si="176"/>
        <v>136</v>
      </c>
      <c r="P142" s="289">
        <f t="shared" si="177"/>
        <v>12</v>
      </c>
      <c r="Q142" s="290">
        <f t="shared" si="150"/>
        <v>0</v>
      </c>
      <c r="R142" s="290">
        <f t="shared" si="178"/>
        <v>0</v>
      </c>
      <c r="S142" s="290">
        <f t="shared" si="151"/>
        <v>0</v>
      </c>
      <c r="T142" s="291">
        <f t="shared" si="152"/>
        <v>0</v>
      </c>
      <c r="U142" s="290">
        <f t="shared" si="179"/>
        <v>0</v>
      </c>
      <c r="V142" s="304">
        <f t="shared" si="180"/>
        <v>136</v>
      </c>
      <c r="W142" s="289">
        <f t="shared" si="181"/>
        <v>12</v>
      </c>
      <c r="X142" s="290">
        <f t="shared" si="153"/>
        <v>0</v>
      </c>
      <c r="Y142" s="290">
        <f t="shared" si="182"/>
        <v>0</v>
      </c>
      <c r="Z142" s="290">
        <f t="shared" si="154"/>
        <v>0</v>
      </c>
      <c r="AA142" s="291">
        <f t="shared" si="155"/>
        <v>0</v>
      </c>
      <c r="AB142" s="292">
        <f t="shared" si="183"/>
        <v>0</v>
      </c>
      <c r="AC142" s="307">
        <f t="shared" si="184"/>
        <v>136</v>
      </c>
      <c r="AD142" s="289">
        <f t="shared" si="185"/>
        <v>12</v>
      </c>
      <c r="AE142" s="290">
        <f t="shared" si="156"/>
        <v>0</v>
      </c>
      <c r="AF142" s="290">
        <f t="shared" si="186"/>
        <v>0</v>
      </c>
      <c r="AG142" s="290">
        <f t="shared" si="157"/>
        <v>0</v>
      </c>
      <c r="AH142" s="291">
        <f t="shared" si="158"/>
        <v>0</v>
      </c>
      <c r="AI142" s="290">
        <f t="shared" si="187"/>
        <v>0</v>
      </c>
      <c r="AJ142" s="304">
        <f t="shared" si="188"/>
        <v>136</v>
      </c>
      <c r="AK142" s="289">
        <f t="shared" si="189"/>
        <v>12</v>
      </c>
      <c r="AL142" s="290">
        <f t="shared" si="159"/>
        <v>0</v>
      </c>
      <c r="AM142" s="290">
        <f t="shared" si="190"/>
        <v>0</v>
      </c>
      <c r="AN142" s="290">
        <f t="shared" si="160"/>
        <v>0</v>
      </c>
      <c r="AO142" s="291">
        <f t="shared" si="161"/>
        <v>0</v>
      </c>
      <c r="AP142" s="292">
        <f t="shared" si="191"/>
        <v>0</v>
      </c>
      <c r="AQ142" s="307">
        <f t="shared" si="192"/>
        <v>136</v>
      </c>
      <c r="AR142" s="289">
        <f t="shared" si="193"/>
        <v>12</v>
      </c>
      <c r="AS142" s="290">
        <f t="shared" si="162"/>
        <v>0</v>
      </c>
      <c r="AT142" s="290">
        <f t="shared" si="194"/>
        <v>0</v>
      </c>
      <c r="AU142" s="290">
        <f t="shared" si="163"/>
        <v>0</v>
      </c>
      <c r="AV142" s="291">
        <f t="shared" si="164"/>
        <v>0</v>
      </c>
      <c r="AW142" s="290">
        <f t="shared" si="195"/>
        <v>0</v>
      </c>
      <c r="AX142" s="304">
        <f t="shared" si="196"/>
        <v>136</v>
      </c>
      <c r="AY142" s="289">
        <f t="shared" si="197"/>
        <v>12</v>
      </c>
      <c r="AZ142" s="290">
        <f t="shared" si="165"/>
        <v>0</v>
      </c>
      <c r="BA142" s="290">
        <f t="shared" si="198"/>
        <v>0</v>
      </c>
      <c r="BB142" s="290">
        <f t="shared" si="166"/>
        <v>0</v>
      </c>
      <c r="BC142" s="291">
        <f t="shared" si="167"/>
        <v>0</v>
      </c>
      <c r="BD142" s="292">
        <f t="shared" si="199"/>
        <v>0</v>
      </c>
      <c r="BE142" s="307">
        <f t="shared" si="200"/>
        <v>136</v>
      </c>
      <c r="BF142" s="289">
        <f t="shared" si="201"/>
        <v>12</v>
      </c>
      <c r="BG142" s="290">
        <f t="shared" si="168"/>
        <v>0</v>
      </c>
      <c r="BH142" s="290">
        <f t="shared" si="202"/>
        <v>0</v>
      </c>
      <c r="BI142" s="290">
        <f t="shared" si="169"/>
        <v>0</v>
      </c>
      <c r="BJ142" s="291">
        <f t="shared" si="170"/>
        <v>0</v>
      </c>
      <c r="BK142" s="290">
        <f t="shared" si="203"/>
        <v>0</v>
      </c>
      <c r="BL142" s="304">
        <f t="shared" si="204"/>
        <v>136</v>
      </c>
      <c r="BM142" s="289">
        <f t="shared" si="205"/>
        <v>12</v>
      </c>
      <c r="BN142" s="290">
        <f t="shared" si="171"/>
        <v>0</v>
      </c>
      <c r="BO142" s="290">
        <f t="shared" si="206"/>
        <v>0</v>
      </c>
      <c r="BP142" s="290">
        <f t="shared" si="172"/>
        <v>0</v>
      </c>
      <c r="BQ142" s="291">
        <f t="shared" si="173"/>
        <v>0</v>
      </c>
      <c r="BR142" s="292">
        <f t="shared" si="207"/>
        <v>0</v>
      </c>
    </row>
    <row r="143" spans="1:70">
      <c r="A143" s="288">
        <v>137</v>
      </c>
      <c r="B143" s="289">
        <f t="shared" si="143"/>
        <v>12</v>
      </c>
      <c r="C143" s="290">
        <f t="shared" si="144"/>
        <v>0</v>
      </c>
      <c r="D143" s="290">
        <f t="shared" si="138"/>
        <v>0</v>
      </c>
      <c r="E143" s="290">
        <f t="shared" si="145"/>
        <v>0</v>
      </c>
      <c r="F143" s="291">
        <f t="shared" si="146"/>
        <v>0</v>
      </c>
      <c r="G143" s="290">
        <f t="shared" si="142"/>
        <v>0</v>
      </c>
      <c r="H143" s="289">
        <f t="shared" si="174"/>
        <v>137</v>
      </c>
      <c r="I143" s="289">
        <f t="shared" si="175"/>
        <v>12</v>
      </c>
      <c r="J143" s="290">
        <f t="shared" si="147"/>
        <v>0</v>
      </c>
      <c r="K143" s="290">
        <f t="shared" si="140"/>
        <v>0</v>
      </c>
      <c r="L143" s="290">
        <f t="shared" si="148"/>
        <v>0</v>
      </c>
      <c r="M143" s="291">
        <f t="shared" si="149"/>
        <v>0</v>
      </c>
      <c r="N143" s="292">
        <f t="shared" si="141"/>
        <v>0</v>
      </c>
      <c r="O143" s="307">
        <f t="shared" si="176"/>
        <v>137</v>
      </c>
      <c r="P143" s="289">
        <f t="shared" si="177"/>
        <v>12</v>
      </c>
      <c r="Q143" s="290">
        <f t="shared" si="150"/>
        <v>0</v>
      </c>
      <c r="R143" s="290">
        <f t="shared" si="178"/>
        <v>0</v>
      </c>
      <c r="S143" s="290">
        <f t="shared" si="151"/>
        <v>0</v>
      </c>
      <c r="T143" s="291">
        <f t="shared" si="152"/>
        <v>0</v>
      </c>
      <c r="U143" s="290">
        <f t="shared" si="179"/>
        <v>0</v>
      </c>
      <c r="V143" s="304">
        <f t="shared" si="180"/>
        <v>137</v>
      </c>
      <c r="W143" s="289">
        <f t="shared" si="181"/>
        <v>12</v>
      </c>
      <c r="X143" s="290">
        <f t="shared" si="153"/>
        <v>0</v>
      </c>
      <c r="Y143" s="290">
        <f t="shared" si="182"/>
        <v>0</v>
      </c>
      <c r="Z143" s="290">
        <f t="shared" si="154"/>
        <v>0</v>
      </c>
      <c r="AA143" s="291">
        <f t="shared" si="155"/>
        <v>0</v>
      </c>
      <c r="AB143" s="292">
        <f t="shared" si="183"/>
        <v>0</v>
      </c>
      <c r="AC143" s="307">
        <f t="shared" si="184"/>
        <v>137</v>
      </c>
      <c r="AD143" s="289">
        <f t="shared" si="185"/>
        <v>12</v>
      </c>
      <c r="AE143" s="290">
        <f t="shared" si="156"/>
        <v>0</v>
      </c>
      <c r="AF143" s="290">
        <f t="shared" si="186"/>
        <v>0</v>
      </c>
      <c r="AG143" s="290">
        <f t="shared" si="157"/>
        <v>0</v>
      </c>
      <c r="AH143" s="291">
        <f t="shared" si="158"/>
        <v>0</v>
      </c>
      <c r="AI143" s="290">
        <f t="shared" si="187"/>
        <v>0</v>
      </c>
      <c r="AJ143" s="304">
        <f t="shared" si="188"/>
        <v>137</v>
      </c>
      <c r="AK143" s="289">
        <f t="shared" si="189"/>
        <v>12</v>
      </c>
      <c r="AL143" s="290">
        <f t="shared" si="159"/>
        <v>0</v>
      </c>
      <c r="AM143" s="290">
        <f t="shared" si="190"/>
        <v>0</v>
      </c>
      <c r="AN143" s="290">
        <f t="shared" si="160"/>
        <v>0</v>
      </c>
      <c r="AO143" s="291">
        <f t="shared" si="161"/>
        <v>0</v>
      </c>
      <c r="AP143" s="292">
        <f t="shared" si="191"/>
        <v>0</v>
      </c>
      <c r="AQ143" s="307">
        <f t="shared" si="192"/>
        <v>137</v>
      </c>
      <c r="AR143" s="289">
        <f t="shared" si="193"/>
        <v>12</v>
      </c>
      <c r="AS143" s="290">
        <f t="shared" si="162"/>
        <v>0</v>
      </c>
      <c r="AT143" s="290">
        <f t="shared" si="194"/>
        <v>0</v>
      </c>
      <c r="AU143" s="290">
        <f t="shared" si="163"/>
        <v>0</v>
      </c>
      <c r="AV143" s="291">
        <f t="shared" si="164"/>
        <v>0</v>
      </c>
      <c r="AW143" s="290">
        <f t="shared" si="195"/>
        <v>0</v>
      </c>
      <c r="AX143" s="304">
        <f t="shared" si="196"/>
        <v>137</v>
      </c>
      <c r="AY143" s="289">
        <f t="shared" si="197"/>
        <v>12</v>
      </c>
      <c r="AZ143" s="290">
        <f t="shared" si="165"/>
        <v>0</v>
      </c>
      <c r="BA143" s="290">
        <f t="shared" si="198"/>
        <v>0</v>
      </c>
      <c r="BB143" s="290">
        <f t="shared" si="166"/>
        <v>0</v>
      </c>
      <c r="BC143" s="291">
        <f t="shared" si="167"/>
        <v>0</v>
      </c>
      <c r="BD143" s="292">
        <f t="shared" si="199"/>
        <v>0</v>
      </c>
      <c r="BE143" s="307">
        <f t="shared" si="200"/>
        <v>137</v>
      </c>
      <c r="BF143" s="289">
        <f t="shared" si="201"/>
        <v>12</v>
      </c>
      <c r="BG143" s="290">
        <f t="shared" si="168"/>
        <v>0</v>
      </c>
      <c r="BH143" s="290">
        <f t="shared" si="202"/>
        <v>0</v>
      </c>
      <c r="BI143" s="290">
        <f t="shared" si="169"/>
        <v>0</v>
      </c>
      <c r="BJ143" s="291">
        <f t="shared" si="170"/>
        <v>0</v>
      </c>
      <c r="BK143" s="290">
        <f t="shared" si="203"/>
        <v>0</v>
      </c>
      <c r="BL143" s="304">
        <f t="shared" si="204"/>
        <v>137</v>
      </c>
      <c r="BM143" s="289">
        <f t="shared" si="205"/>
        <v>12</v>
      </c>
      <c r="BN143" s="290">
        <f t="shared" si="171"/>
        <v>0</v>
      </c>
      <c r="BO143" s="290">
        <f t="shared" si="206"/>
        <v>0</v>
      </c>
      <c r="BP143" s="290">
        <f t="shared" si="172"/>
        <v>0</v>
      </c>
      <c r="BQ143" s="291">
        <f t="shared" si="173"/>
        <v>0</v>
      </c>
      <c r="BR143" s="292">
        <f t="shared" si="207"/>
        <v>0</v>
      </c>
    </row>
    <row r="144" spans="1:70">
      <c r="A144" s="288">
        <v>138</v>
      </c>
      <c r="B144" s="289">
        <f t="shared" si="143"/>
        <v>12</v>
      </c>
      <c r="C144" s="290">
        <f t="shared" si="144"/>
        <v>0</v>
      </c>
      <c r="D144" s="290">
        <f t="shared" si="138"/>
        <v>0</v>
      </c>
      <c r="E144" s="290">
        <f t="shared" si="145"/>
        <v>0</v>
      </c>
      <c r="F144" s="291">
        <f t="shared" si="146"/>
        <v>0</v>
      </c>
      <c r="G144" s="290">
        <f t="shared" si="142"/>
        <v>0</v>
      </c>
      <c r="H144" s="289">
        <f t="shared" si="174"/>
        <v>138</v>
      </c>
      <c r="I144" s="289">
        <f t="shared" si="175"/>
        <v>12</v>
      </c>
      <c r="J144" s="290">
        <f t="shared" si="147"/>
        <v>0</v>
      </c>
      <c r="K144" s="290">
        <f t="shared" si="140"/>
        <v>0</v>
      </c>
      <c r="L144" s="290">
        <f t="shared" si="148"/>
        <v>0</v>
      </c>
      <c r="M144" s="291">
        <f t="shared" si="149"/>
        <v>0</v>
      </c>
      <c r="N144" s="292">
        <f t="shared" si="141"/>
        <v>0</v>
      </c>
      <c r="O144" s="307">
        <f t="shared" si="176"/>
        <v>138</v>
      </c>
      <c r="P144" s="289">
        <f t="shared" si="177"/>
        <v>12</v>
      </c>
      <c r="Q144" s="290">
        <f t="shared" si="150"/>
        <v>0</v>
      </c>
      <c r="R144" s="290">
        <f t="shared" si="178"/>
        <v>0</v>
      </c>
      <c r="S144" s="290">
        <f t="shared" si="151"/>
        <v>0</v>
      </c>
      <c r="T144" s="291">
        <f t="shared" si="152"/>
        <v>0</v>
      </c>
      <c r="U144" s="290">
        <f t="shared" si="179"/>
        <v>0</v>
      </c>
      <c r="V144" s="304">
        <f t="shared" si="180"/>
        <v>138</v>
      </c>
      <c r="W144" s="289">
        <f t="shared" si="181"/>
        <v>12</v>
      </c>
      <c r="X144" s="290">
        <f t="shared" si="153"/>
        <v>0</v>
      </c>
      <c r="Y144" s="290">
        <f t="shared" si="182"/>
        <v>0</v>
      </c>
      <c r="Z144" s="290">
        <f t="shared" si="154"/>
        <v>0</v>
      </c>
      <c r="AA144" s="291">
        <f t="shared" si="155"/>
        <v>0</v>
      </c>
      <c r="AB144" s="292">
        <f t="shared" si="183"/>
        <v>0</v>
      </c>
      <c r="AC144" s="307">
        <f t="shared" si="184"/>
        <v>138</v>
      </c>
      <c r="AD144" s="289">
        <f t="shared" si="185"/>
        <v>12</v>
      </c>
      <c r="AE144" s="290">
        <f t="shared" si="156"/>
        <v>0</v>
      </c>
      <c r="AF144" s="290">
        <f t="shared" si="186"/>
        <v>0</v>
      </c>
      <c r="AG144" s="290">
        <f t="shared" si="157"/>
        <v>0</v>
      </c>
      <c r="AH144" s="291">
        <f t="shared" si="158"/>
        <v>0</v>
      </c>
      <c r="AI144" s="290">
        <f t="shared" si="187"/>
        <v>0</v>
      </c>
      <c r="AJ144" s="304">
        <f t="shared" si="188"/>
        <v>138</v>
      </c>
      <c r="AK144" s="289">
        <f t="shared" si="189"/>
        <v>12</v>
      </c>
      <c r="AL144" s="290">
        <f t="shared" si="159"/>
        <v>0</v>
      </c>
      <c r="AM144" s="290">
        <f t="shared" si="190"/>
        <v>0</v>
      </c>
      <c r="AN144" s="290">
        <f t="shared" si="160"/>
        <v>0</v>
      </c>
      <c r="AO144" s="291">
        <f t="shared" si="161"/>
        <v>0</v>
      </c>
      <c r="AP144" s="292">
        <f t="shared" si="191"/>
        <v>0</v>
      </c>
      <c r="AQ144" s="307">
        <f t="shared" si="192"/>
        <v>138</v>
      </c>
      <c r="AR144" s="289">
        <f t="shared" si="193"/>
        <v>12</v>
      </c>
      <c r="AS144" s="290">
        <f t="shared" si="162"/>
        <v>0</v>
      </c>
      <c r="AT144" s="290">
        <f t="shared" si="194"/>
        <v>0</v>
      </c>
      <c r="AU144" s="290">
        <f t="shared" si="163"/>
        <v>0</v>
      </c>
      <c r="AV144" s="291">
        <f t="shared" si="164"/>
        <v>0</v>
      </c>
      <c r="AW144" s="290">
        <f t="shared" si="195"/>
        <v>0</v>
      </c>
      <c r="AX144" s="304">
        <f t="shared" si="196"/>
        <v>138</v>
      </c>
      <c r="AY144" s="289">
        <f t="shared" si="197"/>
        <v>12</v>
      </c>
      <c r="AZ144" s="290">
        <f t="shared" si="165"/>
        <v>0</v>
      </c>
      <c r="BA144" s="290">
        <f t="shared" si="198"/>
        <v>0</v>
      </c>
      <c r="BB144" s="290">
        <f t="shared" si="166"/>
        <v>0</v>
      </c>
      <c r="BC144" s="291">
        <f t="shared" si="167"/>
        <v>0</v>
      </c>
      <c r="BD144" s="292">
        <f t="shared" si="199"/>
        <v>0</v>
      </c>
      <c r="BE144" s="307">
        <f t="shared" si="200"/>
        <v>138</v>
      </c>
      <c r="BF144" s="289">
        <f t="shared" si="201"/>
        <v>12</v>
      </c>
      <c r="BG144" s="290">
        <f t="shared" si="168"/>
        <v>0</v>
      </c>
      <c r="BH144" s="290">
        <f t="shared" si="202"/>
        <v>0</v>
      </c>
      <c r="BI144" s="290">
        <f t="shared" si="169"/>
        <v>0</v>
      </c>
      <c r="BJ144" s="291">
        <f t="shared" si="170"/>
        <v>0</v>
      </c>
      <c r="BK144" s="290">
        <f t="shared" si="203"/>
        <v>0</v>
      </c>
      <c r="BL144" s="304">
        <f t="shared" si="204"/>
        <v>138</v>
      </c>
      <c r="BM144" s="289">
        <f t="shared" si="205"/>
        <v>12</v>
      </c>
      <c r="BN144" s="290">
        <f t="shared" si="171"/>
        <v>0</v>
      </c>
      <c r="BO144" s="290">
        <f t="shared" si="206"/>
        <v>0</v>
      </c>
      <c r="BP144" s="290">
        <f t="shared" si="172"/>
        <v>0</v>
      </c>
      <c r="BQ144" s="291">
        <f t="shared" si="173"/>
        <v>0</v>
      </c>
      <c r="BR144" s="292">
        <f t="shared" si="207"/>
        <v>0</v>
      </c>
    </row>
    <row r="145" spans="1:70">
      <c r="A145" s="288">
        <v>139</v>
      </c>
      <c r="B145" s="289">
        <f t="shared" si="143"/>
        <v>12</v>
      </c>
      <c r="C145" s="290">
        <f t="shared" si="144"/>
        <v>0</v>
      </c>
      <c r="D145" s="290">
        <f t="shared" si="138"/>
        <v>0</v>
      </c>
      <c r="E145" s="290">
        <f t="shared" si="145"/>
        <v>0</v>
      </c>
      <c r="F145" s="291">
        <f t="shared" si="146"/>
        <v>0</v>
      </c>
      <c r="G145" s="290">
        <f t="shared" si="142"/>
        <v>0</v>
      </c>
      <c r="H145" s="289">
        <f t="shared" si="174"/>
        <v>139</v>
      </c>
      <c r="I145" s="289">
        <f t="shared" si="175"/>
        <v>12</v>
      </c>
      <c r="J145" s="290">
        <f t="shared" si="147"/>
        <v>0</v>
      </c>
      <c r="K145" s="290">
        <f t="shared" si="140"/>
        <v>0</v>
      </c>
      <c r="L145" s="290">
        <f t="shared" si="148"/>
        <v>0</v>
      </c>
      <c r="M145" s="291">
        <f t="shared" si="149"/>
        <v>0</v>
      </c>
      <c r="N145" s="292">
        <f t="shared" si="141"/>
        <v>0</v>
      </c>
      <c r="O145" s="307">
        <f t="shared" si="176"/>
        <v>139</v>
      </c>
      <c r="P145" s="289">
        <f t="shared" si="177"/>
        <v>12</v>
      </c>
      <c r="Q145" s="290">
        <f t="shared" si="150"/>
        <v>0</v>
      </c>
      <c r="R145" s="290">
        <f t="shared" si="178"/>
        <v>0</v>
      </c>
      <c r="S145" s="290">
        <f t="shared" si="151"/>
        <v>0</v>
      </c>
      <c r="T145" s="291">
        <f t="shared" si="152"/>
        <v>0</v>
      </c>
      <c r="U145" s="290">
        <f t="shared" si="179"/>
        <v>0</v>
      </c>
      <c r="V145" s="304">
        <f t="shared" si="180"/>
        <v>139</v>
      </c>
      <c r="W145" s="289">
        <f t="shared" si="181"/>
        <v>12</v>
      </c>
      <c r="X145" s="290">
        <f t="shared" si="153"/>
        <v>0</v>
      </c>
      <c r="Y145" s="290">
        <f t="shared" si="182"/>
        <v>0</v>
      </c>
      <c r="Z145" s="290">
        <f t="shared" si="154"/>
        <v>0</v>
      </c>
      <c r="AA145" s="291">
        <f t="shared" si="155"/>
        <v>0</v>
      </c>
      <c r="AB145" s="292">
        <f t="shared" si="183"/>
        <v>0</v>
      </c>
      <c r="AC145" s="307">
        <f t="shared" si="184"/>
        <v>139</v>
      </c>
      <c r="AD145" s="289">
        <f t="shared" si="185"/>
        <v>12</v>
      </c>
      <c r="AE145" s="290">
        <f t="shared" si="156"/>
        <v>0</v>
      </c>
      <c r="AF145" s="290">
        <f t="shared" si="186"/>
        <v>0</v>
      </c>
      <c r="AG145" s="290">
        <f t="shared" si="157"/>
        <v>0</v>
      </c>
      <c r="AH145" s="291">
        <f t="shared" si="158"/>
        <v>0</v>
      </c>
      <c r="AI145" s="290">
        <f t="shared" si="187"/>
        <v>0</v>
      </c>
      <c r="AJ145" s="304">
        <f t="shared" si="188"/>
        <v>139</v>
      </c>
      <c r="AK145" s="289">
        <f t="shared" si="189"/>
        <v>12</v>
      </c>
      <c r="AL145" s="290">
        <f t="shared" si="159"/>
        <v>0</v>
      </c>
      <c r="AM145" s="290">
        <f t="shared" si="190"/>
        <v>0</v>
      </c>
      <c r="AN145" s="290">
        <f t="shared" si="160"/>
        <v>0</v>
      </c>
      <c r="AO145" s="291">
        <f t="shared" si="161"/>
        <v>0</v>
      </c>
      <c r="AP145" s="292">
        <f t="shared" si="191"/>
        <v>0</v>
      </c>
      <c r="AQ145" s="307">
        <f t="shared" si="192"/>
        <v>139</v>
      </c>
      <c r="AR145" s="289">
        <f t="shared" si="193"/>
        <v>12</v>
      </c>
      <c r="AS145" s="290">
        <f t="shared" si="162"/>
        <v>0</v>
      </c>
      <c r="AT145" s="290">
        <f t="shared" si="194"/>
        <v>0</v>
      </c>
      <c r="AU145" s="290">
        <f t="shared" si="163"/>
        <v>0</v>
      </c>
      <c r="AV145" s="291">
        <f t="shared" si="164"/>
        <v>0</v>
      </c>
      <c r="AW145" s="290">
        <f t="shared" si="195"/>
        <v>0</v>
      </c>
      <c r="AX145" s="304">
        <f t="shared" si="196"/>
        <v>139</v>
      </c>
      <c r="AY145" s="289">
        <f t="shared" si="197"/>
        <v>12</v>
      </c>
      <c r="AZ145" s="290">
        <f t="shared" si="165"/>
        <v>0</v>
      </c>
      <c r="BA145" s="290">
        <f t="shared" si="198"/>
        <v>0</v>
      </c>
      <c r="BB145" s="290">
        <f t="shared" si="166"/>
        <v>0</v>
      </c>
      <c r="BC145" s="291">
        <f t="shared" si="167"/>
        <v>0</v>
      </c>
      <c r="BD145" s="292">
        <f t="shared" si="199"/>
        <v>0</v>
      </c>
      <c r="BE145" s="307">
        <f t="shared" si="200"/>
        <v>139</v>
      </c>
      <c r="BF145" s="289">
        <f t="shared" si="201"/>
        <v>12</v>
      </c>
      <c r="BG145" s="290">
        <f t="shared" si="168"/>
        <v>0</v>
      </c>
      <c r="BH145" s="290">
        <f t="shared" si="202"/>
        <v>0</v>
      </c>
      <c r="BI145" s="290">
        <f t="shared" si="169"/>
        <v>0</v>
      </c>
      <c r="BJ145" s="291">
        <f t="shared" si="170"/>
        <v>0</v>
      </c>
      <c r="BK145" s="290">
        <f t="shared" si="203"/>
        <v>0</v>
      </c>
      <c r="BL145" s="304">
        <f t="shared" si="204"/>
        <v>139</v>
      </c>
      <c r="BM145" s="289">
        <f t="shared" si="205"/>
        <v>12</v>
      </c>
      <c r="BN145" s="290">
        <f t="shared" si="171"/>
        <v>0</v>
      </c>
      <c r="BO145" s="290">
        <f t="shared" si="206"/>
        <v>0</v>
      </c>
      <c r="BP145" s="290">
        <f t="shared" si="172"/>
        <v>0</v>
      </c>
      <c r="BQ145" s="291">
        <f t="shared" si="173"/>
        <v>0</v>
      </c>
      <c r="BR145" s="292">
        <f t="shared" si="207"/>
        <v>0</v>
      </c>
    </row>
    <row r="146" spans="1:70">
      <c r="A146" s="288">
        <v>140</v>
      </c>
      <c r="B146" s="289">
        <f t="shared" si="143"/>
        <v>12</v>
      </c>
      <c r="C146" s="290">
        <f t="shared" si="144"/>
        <v>0</v>
      </c>
      <c r="D146" s="290">
        <f t="shared" ref="D146:D209" si="208">SUM(E146:F146)</f>
        <v>0</v>
      </c>
      <c r="E146" s="290">
        <f t="shared" si="145"/>
        <v>0</v>
      </c>
      <c r="F146" s="291">
        <f t="shared" si="146"/>
        <v>0</v>
      </c>
      <c r="G146" s="290">
        <f t="shared" si="142"/>
        <v>0</v>
      </c>
      <c r="H146" s="289">
        <f t="shared" si="174"/>
        <v>140</v>
      </c>
      <c r="I146" s="289">
        <f t="shared" si="175"/>
        <v>12</v>
      </c>
      <c r="J146" s="290">
        <f t="shared" si="147"/>
        <v>0</v>
      </c>
      <c r="K146" s="290">
        <f t="shared" si="140"/>
        <v>0</v>
      </c>
      <c r="L146" s="290">
        <f t="shared" si="148"/>
        <v>0</v>
      </c>
      <c r="M146" s="291">
        <f t="shared" si="149"/>
        <v>0</v>
      </c>
      <c r="N146" s="292">
        <f t="shared" si="141"/>
        <v>0</v>
      </c>
      <c r="O146" s="307">
        <f t="shared" si="176"/>
        <v>140</v>
      </c>
      <c r="P146" s="289">
        <f t="shared" si="177"/>
        <v>12</v>
      </c>
      <c r="Q146" s="290">
        <f t="shared" si="150"/>
        <v>0</v>
      </c>
      <c r="R146" s="290">
        <f t="shared" si="178"/>
        <v>0</v>
      </c>
      <c r="S146" s="290">
        <f t="shared" si="151"/>
        <v>0</v>
      </c>
      <c r="T146" s="291">
        <f t="shared" si="152"/>
        <v>0</v>
      </c>
      <c r="U146" s="290">
        <f t="shared" si="179"/>
        <v>0</v>
      </c>
      <c r="V146" s="304">
        <f t="shared" si="180"/>
        <v>140</v>
      </c>
      <c r="W146" s="289">
        <f t="shared" si="181"/>
        <v>12</v>
      </c>
      <c r="X146" s="290">
        <f t="shared" si="153"/>
        <v>0</v>
      </c>
      <c r="Y146" s="290">
        <f t="shared" si="182"/>
        <v>0</v>
      </c>
      <c r="Z146" s="290">
        <f t="shared" si="154"/>
        <v>0</v>
      </c>
      <c r="AA146" s="291">
        <f t="shared" si="155"/>
        <v>0</v>
      </c>
      <c r="AB146" s="292">
        <f t="shared" si="183"/>
        <v>0</v>
      </c>
      <c r="AC146" s="307">
        <f t="shared" si="184"/>
        <v>140</v>
      </c>
      <c r="AD146" s="289">
        <f t="shared" si="185"/>
        <v>12</v>
      </c>
      <c r="AE146" s="290">
        <f t="shared" si="156"/>
        <v>0</v>
      </c>
      <c r="AF146" s="290">
        <f t="shared" si="186"/>
        <v>0</v>
      </c>
      <c r="AG146" s="290">
        <f t="shared" si="157"/>
        <v>0</v>
      </c>
      <c r="AH146" s="291">
        <f t="shared" si="158"/>
        <v>0</v>
      </c>
      <c r="AI146" s="290">
        <f t="shared" si="187"/>
        <v>0</v>
      </c>
      <c r="AJ146" s="304">
        <f t="shared" si="188"/>
        <v>140</v>
      </c>
      <c r="AK146" s="289">
        <f t="shared" si="189"/>
        <v>12</v>
      </c>
      <c r="AL146" s="290">
        <f t="shared" si="159"/>
        <v>0</v>
      </c>
      <c r="AM146" s="290">
        <f t="shared" si="190"/>
        <v>0</v>
      </c>
      <c r="AN146" s="290">
        <f t="shared" si="160"/>
        <v>0</v>
      </c>
      <c r="AO146" s="291">
        <f t="shared" si="161"/>
        <v>0</v>
      </c>
      <c r="AP146" s="292">
        <f t="shared" si="191"/>
        <v>0</v>
      </c>
      <c r="AQ146" s="307">
        <f t="shared" si="192"/>
        <v>140</v>
      </c>
      <c r="AR146" s="289">
        <f t="shared" si="193"/>
        <v>12</v>
      </c>
      <c r="AS146" s="290">
        <f t="shared" si="162"/>
        <v>0</v>
      </c>
      <c r="AT146" s="290">
        <f t="shared" si="194"/>
        <v>0</v>
      </c>
      <c r="AU146" s="290">
        <f t="shared" si="163"/>
        <v>0</v>
      </c>
      <c r="AV146" s="291">
        <f t="shared" si="164"/>
        <v>0</v>
      </c>
      <c r="AW146" s="290">
        <f t="shared" si="195"/>
        <v>0</v>
      </c>
      <c r="AX146" s="304">
        <f t="shared" si="196"/>
        <v>140</v>
      </c>
      <c r="AY146" s="289">
        <f t="shared" si="197"/>
        <v>12</v>
      </c>
      <c r="AZ146" s="290">
        <f t="shared" si="165"/>
        <v>0</v>
      </c>
      <c r="BA146" s="290">
        <f t="shared" si="198"/>
        <v>0</v>
      </c>
      <c r="BB146" s="290">
        <f t="shared" si="166"/>
        <v>0</v>
      </c>
      <c r="BC146" s="291">
        <f t="shared" si="167"/>
        <v>0</v>
      </c>
      <c r="BD146" s="292">
        <f t="shared" si="199"/>
        <v>0</v>
      </c>
      <c r="BE146" s="307">
        <f t="shared" si="200"/>
        <v>140</v>
      </c>
      <c r="BF146" s="289">
        <f t="shared" si="201"/>
        <v>12</v>
      </c>
      <c r="BG146" s="290">
        <f t="shared" si="168"/>
        <v>0</v>
      </c>
      <c r="BH146" s="290">
        <f t="shared" si="202"/>
        <v>0</v>
      </c>
      <c r="BI146" s="290">
        <f t="shared" si="169"/>
        <v>0</v>
      </c>
      <c r="BJ146" s="291">
        <f t="shared" si="170"/>
        <v>0</v>
      </c>
      <c r="BK146" s="290">
        <f t="shared" si="203"/>
        <v>0</v>
      </c>
      <c r="BL146" s="304">
        <f t="shared" si="204"/>
        <v>140</v>
      </c>
      <c r="BM146" s="289">
        <f t="shared" si="205"/>
        <v>12</v>
      </c>
      <c r="BN146" s="290">
        <f t="shared" si="171"/>
        <v>0</v>
      </c>
      <c r="BO146" s="290">
        <f t="shared" si="206"/>
        <v>0</v>
      </c>
      <c r="BP146" s="290">
        <f t="shared" si="172"/>
        <v>0</v>
      </c>
      <c r="BQ146" s="291">
        <f t="shared" si="173"/>
        <v>0</v>
      </c>
      <c r="BR146" s="292">
        <f t="shared" si="207"/>
        <v>0</v>
      </c>
    </row>
    <row r="147" spans="1:70">
      <c r="A147" s="288">
        <v>141</v>
      </c>
      <c r="B147" s="289">
        <f t="shared" si="143"/>
        <v>12</v>
      </c>
      <c r="C147" s="290">
        <f t="shared" si="144"/>
        <v>0</v>
      </c>
      <c r="D147" s="290">
        <f t="shared" si="208"/>
        <v>0</v>
      </c>
      <c r="E147" s="290">
        <f t="shared" si="145"/>
        <v>0</v>
      </c>
      <c r="F147" s="291">
        <f t="shared" si="146"/>
        <v>0</v>
      </c>
      <c r="G147" s="290">
        <f t="shared" si="142"/>
        <v>0</v>
      </c>
      <c r="H147" s="289">
        <f t="shared" si="174"/>
        <v>141</v>
      </c>
      <c r="I147" s="289">
        <f t="shared" si="175"/>
        <v>12</v>
      </c>
      <c r="J147" s="290">
        <f t="shared" si="147"/>
        <v>0</v>
      </c>
      <c r="K147" s="290">
        <f t="shared" si="140"/>
        <v>0</v>
      </c>
      <c r="L147" s="290">
        <f t="shared" si="148"/>
        <v>0</v>
      </c>
      <c r="M147" s="291">
        <f t="shared" si="149"/>
        <v>0</v>
      </c>
      <c r="N147" s="292">
        <f t="shared" si="141"/>
        <v>0</v>
      </c>
      <c r="O147" s="307">
        <f t="shared" si="176"/>
        <v>141</v>
      </c>
      <c r="P147" s="289">
        <f t="shared" si="177"/>
        <v>12</v>
      </c>
      <c r="Q147" s="290">
        <f t="shared" si="150"/>
        <v>0</v>
      </c>
      <c r="R147" s="290">
        <f t="shared" si="178"/>
        <v>0</v>
      </c>
      <c r="S147" s="290">
        <f t="shared" si="151"/>
        <v>0</v>
      </c>
      <c r="T147" s="291">
        <f t="shared" si="152"/>
        <v>0</v>
      </c>
      <c r="U147" s="290">
        <f t="shared" si="179"/>
        <v>0</v>
      </c>
      <c r="V147" s="304">
        <f t="shared" si="180"/>
        <v>141</v>
      </c>
      <c r="W147" s="289">
        <f t="shared" si="181"/>
        <v>12</v>
      </c>
      <c r="X147" s="290">
        <f t="shared" si="153"/>
        <v>0</v>
      </c>
      <c r="Y147" s="290">
        <f t="shared" si="182"/>
        <v>0</v>
      </c>
      <c r="Z147" s="290">
        <f t="shared" si="154"/>
        <v>0</v>
      </c>
      <c r="AA147" s="291">
        <f t="shared" si="155"/>
        <v>0</v>
      </c>
      <c r="AB147" s="292">
        <f t="shared" si="183"/>
        <v>0</v>
      </c>
      <c r="AC147" s="307">
        <f t="shared" si="184"/>
        <v>141</v>
      </c>
      <c r="AD147" s="289">
        <f t="shared" si="185"/>
        <v>12</v>
      </c>
      <c r="AE147" s="290">
        <f t="shared" si="156"/>
        <v>0</v>
      </c>
      <c r="AF147" s="290">
        <f t="shared" si="186"/>
        <v>0</v>
      </c>
      <c r="AG147" s="290">
        <f t="shared" si="157"/>
        <v>0</v>
      </c>
      <c r="AH147" s="291">
        <f t="shared" si="158"/>
        <v>0</v>
      </c>
      <c r="AI147" s="290">
        <f t="shared" si="187"/>
        <v>0</v>
      </c>
      <c r="AJ147" s="304">
        <f t="shared" si="188"/>
        <v>141</v>
      </c>
      <c r="AK147" s="289">
        <f t="shared" si="189"/>
        <v>12</v>
      </c>
      <c r="AL147" s="290">
        <f t="shared" si="159"/>
        <v>0</v>
      </c>
      <c r="AM147" s="290">
        <f t="shared" si="190"/>
        <v>0</v>
      </c>
      <c r="AN147" s="290">
        <f t="shared" si="160"/>
        <v>0</v>
      </c>
      <c r="AO147" s="291">
        <f t="shared" si="161"/>
        <v>0</v>
      </c>
      <c r="AP147" s="292">
        <f t="shared" si="191"/>
        <v>0</v>
      </c>
      <c r="AQ147" s="307">
        <f t="shared" si="192"/>
        <v>141</v>
      </c>
      <c r="AR147" s="289">
        <f t="shared" si="193"/>
        <v>12</v>
      </c>
      <c r="AS147" s="290">
        <f t="shared" si="162"/>
        <v>0</v>
      </c>
      <c r="AT147" s="290">
        <f t="shared" si="194"/>
        <v>0</v>
      </c>
      <c r="AU147" s="290">
        <f t="shared" si="163"/>
        <v>0</v>
      </c>
      <c r="AV147" s="291">
        <f t="shared" si="164"/>
        <v>0</v>
      </c>
      <c r="AW147" s="290">
        <f t="shared" si="195"/>
        <v>0</v>
      </c>
      <c r="AX147" s="304">
        <f t="shared" si="196"/>
        <v>141</v>
      </c>
      <c r="AY147" s="289">
        <f t="shared" si="197"/>
        <v>12</v>
      </c>
      <c r="AZ147" s="290">
        <f t="shared" si="165"/>
        <v>0</v>
      </c>
      <c r="BA147" s="290">
        <f t="shared" si="198"/>
        <v>0</v>
      </c>
      <c r="BB147" s="290">
        <f t="shared" si="166"/>
        <v>0</v>
      </c>
      <c r="BC147" s="291">
        <f t="shared" si="167"/>
        <v>0</v>
      </c>
      <c r="BD147" s="292">
        <f t="shared" si="199"/>
        <v>0</v>
      </c>
      <c r="BE147" s="307">
        <f t="shared" si="200"/>
        <v>141</v>
      </c>
      <c r="BF147" s="289">
        <f t="shared" si="201"/>
        <v>12</v>
      </c>
      <c r="BG147" s="290">
        <f t="shared" si="168"/>
        <v>0</v>
      </c>
      <c r="BH147" s="290">
        <f t="shared" si="202"/>
        <v>0</v>
      </c>
      <c r="BI147" s="290">
        <f t="shared" si="169"/>
        <v>0</v>
      </c>
      <c r="BJ147" s="291">
        <f t="shared" si="170"/>
        <v>0</v>
      </c>
      <c r="BK147" s="290">
        <f t="shared" si="203"/>
        <v>0</v>
      </c>
      <c r="BL147" s="304">
        <f t="shared" si="204"/>
        <v>141</v>
      </c>
      <c r="BM147" s="289">
        <f t="shared" si="205"/>
        <v>12</v>
      </c>
      <c r="BN147" s="290">
        <f t="shared" si="171"/>
        <v>0</v>
      </c>
      <c r="BO147" s="290">
        <f t="shared" si="206"/>
        <v>0</v>
      </c>
      <c r="BP147" s="290">
        <f t="shared" si="172"/>
        <v>0</v>
      </c>
      <c r="BQ147" s="291">
        <f t="shared" si="173"/>
        <v>0</v>
      </c>
      <c r="BR147" s="292">
        <f t="shared" si="207"/>
        <v>0</v>
      </c>
    </row>
    <row r="148" spans="1:70">
      <c r="A148" s="288">
        <v>142</v>
      </c>
      <c r="B148" s="289">
        <f t="shared" si="143"/>
        <v>12</v>
      </c>
      <c r="C148" s="290">
        <f t="shared" si="144"/>
        <v>0</v>
      </c>
      <c r="D148" s="290">
        <f t="shared" si="208"/>
        <v>0</v>
      </c>
      <c r="E148" s="290">
        <f t="shared" si="145"/>
        <v>0</v>
      </c>
      <c r="F148" s="291">
        <f t="shared" si="146"/>
        <v>0</v>
      </c>
      <c r="G148" s="290">
        <f t="shared" si="142"/>
        <v>0</v>
      </c>
      <c r="H148" s="289">
        <f t="shared" si="174"/>
        <v>142</v>
      </c>
      <c r="I148" s="289">
        <f t="shared" si="175"/>
        <v>12</v>
      </c>
      <c r="J148" s="290">
        <f t="shared" si="147"/>
        <v>0</v>
      </c>
      <c r="K148" s="290">
        <f t="shared" si="140"/>
        <v>0</v>
      </c>
      <c r="L148" s="290">
        <f t="shared" si="148"/>
        <v>0</v>
      </c>
      <c r="M148" s="291">
        <f t="shared" si="149"/>
        <v>0</v>
      </c>
      <c r="N148" s="292">
        <f t="shared" si="141"/>
        <v>0</v>
      </c>
      <c r="O148" s="307">
        <f t="shared" si="176"/>
        <v>142</v>
      </c>
      <c r="P148" s="289">
        <f t="shared" si="177"/>
        <v>12</v>
      </c>
      <c r="Q148" s="290">
        <f t="shared" si="150"/>
        <v>0</v>
      </c>
      <c r="R148" s="290">
        <f t="shared" si="178"/>
        <v>0</v>
      </c>
      <c r="S148" s="290">
        <f t="shared" si="151"/>
        <v>0</v>
      </c>
      <c r="T148" s="291">
        <f t="shared" si="152"/>
        <v>0</v>
      </c>
      <c r="U148" s="290">
        <f t="shared" si="179"/>
        <v>0</v>
      </c>
      <c r="V148" s="304">
        <f t="shared" si="180"/>
        <v>142</v>
      </c>
      <c r="W148" s="289">
        <f t="shared" si="181"/>
        <v>12</v>
      </c>
      <c r="X148" s="290">
        <f t="shared" si="153"/>
        <v>0</v>
      </c>
      <c r="Y148" s="290">
        <f t="shared" si="182"/>
        <v>0</v>
      </c>
      <c r="Z148" s="290">
        <f t="shared" si="154"/>
        <v>0</v>
      </c>
      <c r="AA148" s="291">
        <f t="shared" si="155"/>
        <v>0</v>
      </c>
      <c r="AB148" s="292">
        <f t="shared" si="183"/>
        <v>0</v>
      </c>
      <c r="AC148" s="307">
        <f t="shared" si="184"/>
        <v>142</v>
      </c>
      <c r="AD148" s="289">
        <f t="shared" si="185"/>
        <v>12</v>
      </c>
      <c r="AE148" s="290">
        <f t="shared" si="156"/>
        <v>0</v>
      </c>
      <c r="AF148" s="290">
        <f t="shared" si="186"/>
        <v>0</v>
      </c>
      <c r="AG148" s="290">
        <f t="shared" si="157"/>
        <v>0</v>
      </c>
      <c r="AH148" s="291">
        <f t="shared" si="158"/>
        <v>0</v>
      </c>
      <c r="AI148" s="290">
        <f t="shared" si="187"/>
        <v>0</v>
      </c>
      <c r="AJ148" s="304">
        <f t="shared" si="188"/>
        <v>142</v>
      </c>
      <c r="AK148" s="289">
        <f t="shared" si="189"/>
        <v>12</v>
      </c>
      <c r="AL148" s="290">
        <f t="shared" si="159"/>
        <v>0</v>
      </c>
      <c r="AM148" s="290">
        <f t="shared" si="190"/>
        <v>0</v>
      </c>
      <c r="AN148" s="290">
        <f t="shared" si="160"/>
        <v>0</v>
      </c>
      <c r="AO148" s="291">
        <f t="shared" si="161"/>
        <v>0</v>
      </c>
      <c r="AP148" s="292">
        <f t="shared" si="191"/>
        <v>0</v>
      </c>
      <c r="AQ148" s="307">
        <f t="shared" si="192"/>
        <v>142</v>
      </c>
      <c r="AR148" s="289">
        <f t="shared" si="193"/>
        <v>12</v>
      </c>
      <c r="AS148" s="290">
        <f t="shared" si="162"/>
        <v>0</v>
      </c>
      <c r="AT148" s="290">
        <f t="shared" si="194"/>
        <v>0</v>
      </c>
      <c r="AU148" s="290">
        <f t="shared" si="163"/>
        <v>0</v>
      </c>
      <c r="AV148" s="291">
        <f t="shared" si="164"/>
        <v>0</v>
      </c>
      <c r="AW148" s="290">
        <f t="shared" si="195"/>
        <v>0</v>
      </c>
      <c r="AX148" s="304">
        <f t="shared" si="196"/>
        <v>142</v>
      </c>
      <c r="AY148" s="289">
        <f t="shared" si="197"/>
        <v>12</v>
      </c>
      <c r="AZ148" s="290">
        <f t="shared" si="165"/>
        <v>0</v>
      </c>
      <c r="BA148" s="290">
        <f t="shared" si="198"/>
        <v>0</v>
      </c>
      <c r="BB148" s="290">
        <f t="shared" si="166"/>
        <v>0</v>
      </c>
      <c r="BC148" s="291">
        <f t="shared" si="167"/>
        <v>0</v>
      </c>
      <c r="BD148" s="292">
        <f t="shared" si="199"/>
        <v>0</v>
      </c>
      <c r="BE148" s="307">
        <f t="shared" si="200"/>
        <v>142</v>
      </c>
      <c r="BF148" s="289">
        <f t="shared" si="201"/>
        <v>12</v>
      </c>
      <c r="BG148" s="290">
        <f t="shared" si="168"/>
        <v>0</v>
      </c>
      <c r="BH148" s="290">
        <f t="shared" si="202"/>
        <v>0</v>
      </c>
      <c r="BI148" s="290">
        <f t="shared" si="169"/>
        <v>0</v>
      </c>
      <c r="BJ148" s="291">
        <f t="shared" si="170"/>
        <v>0</v>
      </c>
      <c r="BK148" s="290">
        <f t="shared" si="203"/>
        <v>0</v>
      </c>
      <c r="BL148" s="304">
        <f t="shared" si="204"/>
        <v>142</v>
      </c>
      <c r="BM148" s="289">
        <f t="shared" si="205"/>
        <v>12</v>
      </c>
      <c r="BN148" s="290">
        <f t="shared" si="171"/>
        <v>0</v>
      </c>
      <c r="BO148" s="290">
        <f t="shared" si="206"/>
        <v>0</v>
      </c>
      <c r="BP148" s="290">
        <f t="shared" si="172"/>
        <v>0</v>
      </c>
      <c r="BQ148" s="291">
        <f t="shared" si="173"/>
        <v>0</v>
      </c>
      <c r="BR148" s="292">
        <f t="shared" si="207"/>
        <v>0</v>
      </c>
    </row>
    <row r="149" spans="1:70">
      <c r="A149" s="288">
        <v>143</v>
      </c>
      <c r="B149" s="289">
        <f t="shared" si="143"/>
        <v>12</v>
      </c>
      <c r="C149" s="290">
        <f t="shared" si="144"/>
        <v>0</v>
      </c>
      <c r="D149" s="290">
        <f t="shared" si="208"/>
        <v>0</v>
      </c>
      <c r="E149" s="290">
        <f t="shared" si="145"/>
        <v>0</v>
      </c>
      <c r="F149" s="291">
        <f t="shared" si="146"/>
        <v>0</v>
      </c>
      <c r="G149" s="290">
        <f t="shared" si="142"/>
        <v>0</v>
      </c>
      <c r="H149" s="289">
        <f t="shared" si="174"/>
        <v>143</v>
      </c>
      <c r="I149" s="289">
        <f t="shared" si="175"/>
        <v>12</v>
      </c>
      <c r="J149" s="290">
        <f t="shared" si="147"/>
        <v>0</v>
      </c>
      <c r="K149" s="290">
        <f t="shared" si="140"/>
        <v>0</v>
      </c>
      <c r="L149" s="290">
        <f t="shared" si="148"/>
        <v>0</v>
      </c>
      <c r="M149" s="291">
        <f t="shared" si="149"/>
        <v>0</v>
      </c>
      <c r="N149" s="292">
        <f t="shared" si="141"/>
        <v>0</v>
      </c>
      <c r="O149" s="307">
        <f t="shared" si="176"/>
        <v>143</v>
      </c>
      <c r="P149" s="289">
        <f t="shared" si="177"/>
        <v>12</v>
      </c>
      <c r="Q149" s="290">
        <f t="shared" si="150"/>
        <v>0</v>
      </c>
      <c r="R149" s="290">
        <f t="shared" si="178"/>
        <v>0</v>
      </c>
      <c r="S149" s="290">
        <f t="shared" si="151"/>
        <v>0</v>
      </c>
      <c r="T149" s="291">
        <f t="shared" si="152"/>
        <v>0</v>
      </c>
      <c r="U149" s="290">
        <f t="shared" si="179"/>
        <v>0</v>
      </c>
      <c r="V149" s="304">
        <f t="shared" si="180"/>
        <v>143</v>
      </c>
      <c r="W149" s="289">
        <f t="shared" si="181"/>
        <v>12</v>
      </c>
      <c r="X149" s="290">
        <f t="shared" si="153"/>
        <v>0</v>
      </c>
      <c r="Y149" s="290">
        <f t="shared" si="182"/>
        <v>0</v>
      </c>
      <c r="Z149" s="290">
        <f t="shared" si="154"/>
        <v>0</v>
      </c>
      <c r="AA149" s="291">
        <f t="shared" si="155"/>
        <v>0</v>
      </c>
      <c r="AB149" s="292">
        <f t="shared" si="183"/>
        <v>0</v>
      </c>
      <c r="AC149" s="307">
        <f t="shared" si="184"/>
        <v>143</v>
      </c>
      <c r="AD149" s="289">
        <f t="shared" si="185"/>
        <v>12</v>
      </c>
      <c r="AE149" s="290">
        <f t="shared" si="156"/>
        <v>0</v>
      </c>
      <c r="AF149" s="290">
        <f t="shared" si="186"/>
        <v>0</v>
      </c>
      <c r="AG149" s="290">
        <f t="shared" si="157"/>
        <v>0</v>
      </c>
      <c r="AH149" s="291">
        <f t="shared" si="158"/>
        <v>0</v>
      </c>
      <c r="AI149" s="290">
        <f t="shared" si="187"/>
        <v>0</v>
      </c>
      <c r="AJ149" s="304">
        <f t="shared" si="188"/>
        <v>143</v>
      </c>
      <c r="AK149" s="289">
        <f t="shared" si="189"/>
        <v>12</v>
      </c>
      <c r="AL149" s="290">
        <f t="shared" si="159"/>
        <v>0</v>
      </c>
      <c r="AM149" s="290">
        <f t="shared" si="190"/>
        <v>0</v>
      </c>
      <c r="AN149" s="290">
        <f t="shared" si="160"/>
        <v>0</v>
      </c>
      <c r="AO149" s="291">
        <f t="shared" si="161"/>
        <v>0</v>
      </c>
      <c r="AP149" s="292">
        <f t="shared" si="191"/>
        <v>0</v>
      </c>
      <c r="AQ149" s="307">
        <f t="shared" si="192"/>
        <v>143</v>
      </c>
      <c r="AR149" s="289">
        <f t="shared" si="193"/>
        <v>12</v>
      </c>
      <c r="AS149" s="290">
        <f t="shared" si="162"/>
        <v>0</v>
      </c>
      <c r="AT149" s="290">
        <f t="shared" si="194"/>
        <v>0</v>
      </c>
      <c r="AU149" s="290">
        <f t="shared" si="163"/>
        <v>0</v>
      </c>
      <c r="AV149" s="291">
        <f t="shared" si="164"/>
        <v>0</v>
      </c>
      <c r="AW149" s="290">
        <f t="shared" si="195"/>
        <v>0</v>
      </c>
      <c r="AX149" s="304">
        <f t="shared" si="196"/>
        <v>143</v>
      </c>
      <c r="AY149" s="289">
        <f t="shared" si="197"/>
        <v>12</v>
      </c>
      <c r="AZ149" s="290">
        <f t="shared" si="165"/>
        <v>0</v>
      </c>
      <c r="BA149" s="290">
        <f t="shared" si="198"/>
        <v>0</v>
      </c>
      <c r="BB149" s="290">
        <f t="shared" si="166"/>
        <v>0</v>
      </c>
      <c r="BC149" s="291">
        <f t="shared" si="167"/>
        <v>0</v>
      </c>
      <c r="BD149" s="292">
        <f t="shared" si="199"/>
        <v>0</v>
      </c>
      <c r="BE149" s="307">
        <f t="shared" si="200"/>
        <v>143</v>
      </c>
      <c r="BF149" s="289">
        <f t="shared" si="201"/>
        <v>12</v>
      </c>
      <c r="BG149" s="290">
        <f t="shared" si="168"/>
        <v>0</v>
      </c>
      <c r="BH149" s="290">
        <f t="shared" si="202"/>
        <v>0</v>
      </c>
      <c r="BI149" s="290">
        <f t="shared" si="169"/>
        <v>0</v>
      </c>
      <c r="BJ149" s="291">
        <f t="shared" si="170"/>
        <v>0</v>
      </c>
      <c r="BK149" s="290">
        <f t="shared" si="203"/>
        <v>0</v>
      </c>
      <c r="BL149" s="304">
        <f t="shared" si="204"/>
        <v>143</v>
      </c>
      <c r="BM149" s="289">
        <f t="shared" si="205"/>
        <v>12</v>
      </c>
      <c r="BN149" s="290">
        <f t="shared" si="171"/>
        <v>0</v>
      </c>
      <c r="BO149" s="290">
        <f t="shared" si="206"/>
        <v>0</v>
      </c>
      <c r="BP149" s="290">
        <f t="shared" si="172"/>
        <v>0</v>
      </c>
      <c r="BQ149" s="291">
        <f t="shared" si="173"/>
        <v>0</v>
      </c>
      <c r="BR149" s="292">
        <f t="shared" si="207"/>
        <v>0</v>
      </c>
    </row>
    <row r="150" spans="1:70">
      <c r="A150" s="288">
        <v>144</v>
      </c>
      <c r="B150" s="289">
        <f t="shared" si="143"/>
        <v>12</v>
      </c>
      <c r="C150" s="290">
        <f t="shared" si="144"/>
        <v>0</v>
      </c>
      <c r="D150" s="290">
        <f t="shared" si="208"/>
        <v>0</v>
      </c>
      <c r="E150" s="290">
        <f t="shared" si="145"/>
        <v>0</v>
      </c>
      <c r="F150" s="291">
        <f t="shared" si="146"/>
        <v>0</v>
      </c>
      <c r="G150" s="290">
        <f t="shared" si="142"/>
        <v>0</v>
      </c>
      <c r="H150" s="289">
        <f t="shared" si="174"/>
        <v>144</v>
      </c>
      <c r="I150" s="289">
        <f t="shared" si="175"/>
        <v>12</v>
      </c>
      <c r="J150" s="290">
        <f t="shared" si="147"/>
        <v>0</v>
      </c>
      <c r="K150" s="290">
        <f t="shared" si="140"/>
        <v>0</v>
      </c>
      <c r="L150" s="290">
        <f t="shared" si="148"/>
        <v>0</v>
      </c>
      <c r="M150" s="291">
        <f t="shared" si="149"/>
        <v>0</v>
      </c>
      <c r="N150" s="292">
        <f t="shared" si="141"/>
        <v>0</v>
      </c>
      <c r="O150" s="307">
        <f t="shared" si="176"/>
        <v>144</v>
      </c>
      <c r="P150" s="289">
        <f t="shared" si="177"/>
        <v>12</v>
      </c>
      <c r="Q150" s="290">
        <f t="shared" si="150"/>
        <v>0</v>
      </c>
      <c r="R150" s="290">
        <f t="shared" si="178"/>
        <v>0</v>
      </c>
      <c r="S150" s="290">
        <f t="shared" si="151"/>
        <v>0</v>
      </c>
      <c r="T150" s="291">
        <f t="shared" si="152"/>
        <v>0</v>
      </c>
      <c r="U150" s="290">
        <f t="shared" si="179"/>
        <v>0</v>
      </c>
      <c r="V150" s="304">
        <f t="shared" si="180"/>
        <v>144</v>
      </c>
      <c r="W150" s="289">
        <f t="shared" si="181"/>
        <v>12</v>
      </c>
      <c r="X150" s="290">
        <f t="shared" si="153"/>
        <v>0</v>
      </c>
      <c r="Y150" s="290">
        <f t="shared" si="182"/>
        <v>0</v>
      </c>
      <c r="Z150" s="290">
        <f t="shared" si="154"/>
        <v>0</v>
      </c>
      <c r="AA150" s="291">
        <f t="shared" si="155"/>
        <v>0</v>
      </c>
      <c r="AB150" s="292">
        <f t="shared" si="183"/>
        <v>0</v>
      </c>
      <c r="AC150" s="307">
        <f t="shared" si="184"/>
        <v>144</v>
      </c>
      <c r="AD150" s="289">
        <f t="shared" si="185"/>
        <v>12</v>
      </c>
      <c r="AE150" s="290">
        <f t="shared" si="156"/>
        <v>0</v>
      </c>
      <c r="AF150" s="290">
        <f t="shared" si="186"/>
        <v>0</v>
      </c>
      <c r="AG150" s="290">
        <f t="shared" si="157"/>
        <v>0</v>
      </c>
      <c r="AH150" s="291">
        <f t="shared" si="158"/>
        <v>0</v>
      </c>
      <c r="AI150" s="290">
        <f t="shared" si="187"/>
        <v>0</v>
      </c>
      <c r="AJ150" s="304">
        <f t="shared" si="188"/>
        <v>144</v>
      </c>
      <c r="AK150" s="289">
        <f t="shared" si="189"/>
        <v>12</v>
      </c>
      <c r="AL150" s="290">
        <f t="shared" si="159"/>
        <v>0</v>
      </c>
      <c r="AM150" s="290">
        <f t="shared" si="190"/>
        <v>0</v>
      </c>
      <c r="AN150" s="290">
        <f t="shared" si="160"/>
        <v>0</v>
      </c>
      <c r="AO150" s="291">
        <f t="shared" si="161"/>
        <v>0</v>
      </c>
      <c r="AP150" s="292">
        <f t="shared" si="191"/>
        <v>0</v>
      </c>
      <c r="AQ150" s="307">
        <f t="shared" si="192"/>
        <v>144</v>
      </c>
      <c r="AR150" s="289">
        <f t="shared" si="193"/>
        <v>12</v>
      </c>
      <c r="AS150" s="290">
        <f t="shared" si="162"/>
        <v>0</v>
      </c>
      <c r="AT150" s="290">
        <f t="shared" si="194"/>
        <v>0</v>
      </c>
      <c r="AU150" s="290">
        <f t="shared" si="163"/>
        <v>0</v>
      </c>
      <c r="AV150" s="291">
        <f t="shared" si="164"/>
        <v>0</v>
      </c>
      <c r="AW150" s="290">
        <f t="shared" si="195"/>
        <v>0</v>
      </c>
      <c r="AX150" s="304">
        <f t="shared" si="196"/>
        <v>144</v>
      </c>
      <c r="AY150" s="289">
        <f t="shared" si="197"/>
        <v>12</v>
      </c>
      <c r="AZ150" s="290">
        <f t="shared" si="165"/>
        <v>0</v>
      </c>
      <c r="BA150" s="290">
        <f t="shared" si="198"/>
        <v>0</v>
      </c>
      <c r="BB150" s="290">
        <f t="shared" si="166"/>
        <v>0</v>
      </c>
      <c r="BC150" s="291">
        <f t="shared" si="167"/>
        <v>0</v>
      </c>
      <c r="BD150" s="292">
        <f t="shared" si="199"/>
        <v>0</v>
      </c>
      <c r="BE150" s="307">
        <f t="shared" si="200"/>
        <v>144</v>
      </c>
      <c r="BF150" s="289">
        <f t="shared" si="201"/>
        <v>12</v>
      </c>
      <c r="BG150" s="290">
        <f t="shared" si="168"/>
        <v>0</v>
      </c>
      <c r="BH150" s="290">
        <f t="shared" si="202"/>
        <v>0</v>
      </c>
      <c r="BI150" s="290">
        <f t="shared" si="169"/>
        <v>0</v>
      </c>
      <c r="BJ150" s="291">
        <f t="shared" si="170"/>
        <v>0</v>
      </c>
      <c r="BK150" s="290">
        <f t="shared" si="203"/>
        <v>0</v>
      </c>
      <c r="BL150" s="304">
        <f t="shared" si="204"/>
        <v>144</v>
      </c>
      <c r="BM150" s="289">
        <f t="shared" si="205"/>
        <v>12</v>
      </c>
      <c r="BN150" s="290">
        <f t="shared" si="171"/>
        <v>0</v>
      </c>
      <c r="BO150" s="290">
        <f t="shared" si="206"/>
        <v>0</v>
      </c>
      <c r="BP150" s="290">
        <f t="shared" si="172"/>
        <v>0</v>
      </c>
      <c r="BQ150" s="291">
        <f t="shared" si="173"/>
        <v>0</v>
      </c>
      <c r="BR150" s="292">
        <f t="shared" si="207"/>
        <v>0</v>
      </c>
    </row>
    <row r="151" spans="1:70">
      <c r="A151" s="288">
        <v>145</v>
      </c>
      <c r="B151" s="289">
        <f t="shared" si="143"/>
        <v>13</v>
      </c>
      <c r="C151" s="290">
        <f t="shared" si="144"/>
        <v>0</v>
      </c>
      <c r="D151" s="290">
        <f t="shared" si="208"/>
        <v>0</v>
      </c>
      <c r="E151" s="290">
        <f t="shared" si="145"/>
        <v>0</v>
      </c>
      <c r="F151" s="291">
        <f t="shared" si="146"/>
        <v>0</v>
      </c>
      <c r="G151" s="290">
        <f t="shared" si="142"/>
        <v>0</v>
      </c>
      <c r="H151" s="289">
        <f t="shared" si="174"/>
        <v>145</v>
      </c>
      <c r="I151" s="289">
        <f t="shared" si="175"/>
        <v>13</v>
      </c>
      <c r="J151" s="290">
        <f t="shared" si="147"/>
        <v>0</v>
      </c>
      <c r="K151" s="290">
        <f t="shared" si="140"/>
        <v>0</v>
      </c>
      <c r="L151" s="290">
        <f t="shared" si="148"/>
        <v>0</v>
      </c>
      <c r="M151" s="291">
        <f t="shared" si="149"/>
        <v>0</v>
      </c>
      <c r="N151" s="292">
        <f t="shared" si="141"/>
        <v>0</v>
      </c>
      <c r="O151" s="307">
        <f t="shared" si="176"/>
        <v>145</v>
      </c>
      <c r="P151" s="289">
        <f t="shared" si="177"/>
        <v>13</v>
      </c>
      <c r="Q151" s="290">
        <f t="shared" si="150"/>
        <v>0</v>
      </c>
      <c r="R151" s="290">
        <f t="shared" si="178"/>
        <v>0</v>
      </c>
      <c r="S151" s="290">
        <f t="shared" si="151"/>
        <v>0</v>
      </c>
      <c r="T151" s="291">
        <f t="shared" si="152"/>
        <v>0</v>
      </c>
      <c r="U151" s="290">
        <f t="shared" si="179"/>
        <v>0</v>
      </c>
      <c r="V151" s="304">
        <f t="shared" si="180"/>
        <v>145</v>
      </c>
      <c r="W151" s="289">
        <f t="shared" si="181"/>
        <v>13</v>
      </c>
      <c r="X151" s="290">
        <f t="shared" si="153"/>
        <v>0</v>
      </c>
      <c r="Y151" s="290">
        <f t="shared" si="182"/>
        <v>0</v>
      </c>
      <c r="Z151" s="290">
        <f t="shared" si="154"/>
        <v>0</v>
      </c>
      <c r="AA151" s="291">
        <f t="shared" si="155"/>
        <v>0</v>
      </c>
      <c r="AB151" s="292">
        <f t="shared" si="183"/>
        <v>0</v>
      </c>
      <c r="AC151" s="307">
        <f t="shared" si="184"/>
        <v>145</v>
      </c>
      <c r="AD151" s="289">
        <f t="shared" si="185"/>
        <v>13</v>
      </c>
      <c r="AE151" s="290">
        <f t="shared" si="156"/>
        <v>0</v>
      </c>
      <c r="AF151" s="290">
        <f t="shared" si="186"/>
        <v>0</v>
      </c>
      <c r="AG151" s="290">
        <f t="shared" si="157"/>
        <v>0</v>
      </c>
      <c r="AH151" s="291">
        <f t="shared" si="158"/>
        <v>0</v>
      </c>
      <c r="AI151" s="290">
        <f t="shared" si="187"/>
        <v>0</v>
      </c>
      <c r="AJ151" s="304">
        <f t="shared" si="188"/>
        <v>145</v>
      </c>
      <c r="AK151" s="289">
        <f t="shared" si="189"/>
        <v>13</v>
      </c>
      <c r="AL151" s="290">
        <f t="shared" si="159"/>
        <v>0</v>
      </c>
      <c r="AM151" s="290">
        <f t="shared" si="190"/>
        <v>0</v>
      </c>
      <c r="AN151" s="290">
        <f t="shared" si="160"/>
        <v>0</v>
      </c>
      <c r="AO151" s="291">
        <f t="shared" si="161"/>
        <v>0</v>
      </c>
      <c r="AP151" s="292">
        <f t="shared" si="191"/>
        <v>0</v>
      </c>
      <c r="AQ151" s="307">
        <f t="shared" si="192"/>
        <v>145</v>
      </c>
      <c r="AR151" s="289">
        <f t="shared" si="193"/>
        <v>13</v>
      </c>
      <c r="AS151" s="290">
        <f t="shared" si="162"/>
        <v>0</v>
      </c>
      <c r="AT151" s="290">
        <f t="shared" si="194"/>
        <v>0</v>
      </c>
      <c r="AU151" s="290">
        <f t="shared" si="163"/>
        <v>0</v>
      </c>
      <c r="AV151" s="291">
        <f t="shared" si="164"/>
        <v>0</v>
      </c>
      <c r="AW151" s="290">
        <f t="shared" si="195"/>
        <v>0</v>
      </c>
      <c r="AX151" s="304">
        <f t="shared" si="196"/>
        <v>145</v>
      </c>
      <c r="AY151" s="289">
        <f t="shared" si="197"/>
        <v>13</v>
      </c>
      <c r="AZ151" s="290">
        <f t="shared" si="165"/>
        <v>0</v>
      </c>
      <c r="BA151" s="290">
        <f t="shared" si="198"/>
        <v>0</v>
      </c>
      <c r="BB151" s="290">
        <f t="shared" si="166"/>
        <v>0</v>
      </c>
      <c r="BC151" s="291">
        <f t="shared" si="167"/>
        <v>0</v>
      </c>
      <c r="BD151" s="292">
        <f t="shared" si="199"/>
        <v>0</v>
      </c>
      <c r="BE151" s="307">
        <f t="shared" si="200"/>
        <v>145</v>
      </c>
      <c r="BF151" s="289">
        <f t="shared" si="201"/>
        <v>13</v>
      </c>
      <c r="BG151" s="290">
        <f t="shared" si="168"/>
        <v>0</v>
      </c>
      <c r="BH151" s="290">
        <f t="shared" si="202"/>
        <v>0</v>
      </c>
      <c r="BI151" s="290">
        <f t="shared" si="169"/>
        <v>0</v>
      </c>
      <c r="BJ151" s="291">
        <f t="shared" si="170"/>
        <v>0</v>
      </c>
      <c r="BK151" s="290">
        <f t="shared" si="203"/>
        <v>0</v>
      </c>
      <c r="BL151" s="304">
        <f t="shared" si="204"/>
        <v>145</v>
      </c>
      <c r="BM151" s="289">
        <f t="shared" si="205"/>
        <v>13</v>
      </c>
      <c r="BN151" s="290">
        <f t="shared" si="171"/>
        <v>0</v>
      </c>
      <c r="BO151" s="290">
        <f t="shared" si="206"/>
        <v>0</v>
      </c>
      <c r="BP151" s="290">
        <f t="shared" si="172"/>
        <v>0</v>
      </c>
      <c r="BQ151" s="291">
        <f t="shared" si="173"/>
        <v>0</v>
      </c>
      <c r="BR151" s="292">
        <f t="shared" si="207"/>
        <v>0</v>
      </c>
    </row>
    <row r="152" spans="1:70">
      <c r="A152" s="288">
        <v>146</v>
      </c>
      <c r="B152" s="289">
        <f t="shared" si="143"/>
        <v>13</v>
      </c>
      <c r="C152" s="290">
        <f t="shared" si="144"/>
        <v>0</v>
      </c>
      <c r="D152" s="290">
        <f t="shared" si="208"/>
        <v>0</v>
      </c>
      <c r="E152" s="290">
        <f t="shared" si="145"/>
        <v>0</v>
      </c>
      <c r="F152" s="291">
        <f t="shared" si="146"/>
        <v>0</v>
      </c>
      <c r="G152" s="290">
        <f t="shared" si="142"/>
        <v>0</v>
      </c>
      <c r="H152" s="289">
        <f t="shared" si="174"/>
        <v>146</v>
      </c>
      <c r="I152" s="289">
        <f t="shared" si="175"/>
        <v>13</v>
      </c>
      <c r="J152" s="290">
        <f t="shared" si="147"/>
        <v>0</v>
      </c>
      <c r="K152" s="290">
        <f t="shared" si="140"/>
        <v>0</v>
      </c>
      <c r="L152" s="290">
        <f t="shared" si="148"/>
        <v>0</v>
      </c>
      <c r="M152" s="291">
        <f t="shared" si="149"/>
        <v>0</v>
      </c>
      <c r="N152" s="292">
        <f t="shared" si="141"/>
        <v>0</v>
      </c>
      <c r="O152" s="307">
        <f t="shared" si="176"/>
        <v>146</v>
      </c>
      <c r="P152" s="289">
        <f t="shared" si="177"/>
        <v>13</v>
      </c>
      <c r="Q152" s="290">
        <f t="shared" si="150"/>
        <v>0</v>
      </c>
      <c r="R152" s="290">
        <f t="shared" si="178"/>
        <v>0</v>
      </c>
      <c r="S152" s="290">
        <f t="shared" si="151"/>
        <v>0</v>
      </c>
      <c r="T152" s="291">
        <f t="shared" si="152"/>
        <v>0</v>
      </c>
      <c r="U152" s="290">
        <f t="shared" si="179"/>
        <v>0</v>
      </c>
      <c r="V152" s="304">
        <f t="shared" si="180"/>
        <v>146</v>
      </c>
      <c r="W152" s="289">
        <f t="shared" si="181"/>
        <v>13</v>
      </c>
      <c r="X152" s="290">
        <f t="shared" si="153"/>
        <v>0</v>
      </c>
      <c r="Y152" s="290">
        <f t="shared" si="182"/>
        <v>0</v>
      </c>
      <c r="Z152" s="290">
        <f t="shared" si="154"/>
        <v>0</v>
      </c>
      <c r="AA152" s="291">
        <f t="shared" si="155"/>
        <v>0</v>
      </c>
      <c r="AB152" s="292">
        <f t="shared" si="183"/>
        <v>0</v>
      </c>
      <c r="AC152" s="307">
        <f t="shared" si="184"/>
        <v>146</v>
      </c>
      <c r="AD152" s="289">
        <f t="shared" si="185"/>
        <v>13</v>
      </c>
      <c r="AE152" s="290">
        <f t="shared" si="156"/>
        <v>0</v>
      </c>
      <c r="AF152" s="290">
        <f t="shared" si="186"/>
        <v>0</v>
      </c>
      <c r="AG152" s="290">
        <f t="shared" si="157"/>
        <v>0</v>
      </c>
      <c r="AH152" s="291">
        <f t="shared" si="158"/>
        <v>0</v>
      </c>
      <c r="AI152" s="290">
        <f t="shared" si="187"/>
        <v>0</v>
      </c>
      <c r="AJ152" s="304">
        <f t="shared" si="188"/>
        <v>146</v>
      </c>
      <c r="AK152" s="289">
        <f t="shared" si="189"/>
        <v>13</v>
      </c>
      <c r="AL152" s="290">
        <f t="shared" si="159"/>
        <v>0</v>
      </c>
      <c r="AM152" s="290">
        <f t="shared" si="190"/>
        <v>0</v>
      </c>
      <c r="AN152" s="290">
        <f t="shared" si="160"/>
        <v>0</v>
      </c>
      <c r="AO152" s="291">
        <f t="shared" si="161"/>
        <v>0</v>
      </c>
      <c r="AP152" s="292">
        <f t="shared" si="191"/>
        <v>0</v>
      </c>
      <c r="AQ152" s="307">
        <f t="shared" si="192"/>
        <v>146</v>
      </c>
      <c r="AR152" s="289">
        <f t="shared" si="193"/>
        <v>13</v>
      </c>
      <c r="AS152" s="290">
        <f t="shared" si="162"/>
        <v>0</v>
      </c>
      <c r="AT152" s="290">
        <f t="shared" si="194"/>
        <v>0</v>
      </c>
      <c r="AU152" s="290">
        <f t="shared" si="163"/>
        <v>0</v>
      </c>
      <c r="AV152" s="291">
        <f t="shared" si="164"/>
        <v>0</v>
      </c>
      <c r="AW152" s="290">
        <f t="shared" si="195"/>
        <v>0</v>
      </c>
      <c r="AX152" s="304">
        <f t="shared" si="196"/>
        <v>146</v>
      </c>
      <c r="AY152" s="289">
        <f t="shared" si="197"/>
        <v>13</v>
      </c>
      <c r="AZ152" s="290">
        <f t="shared" si="165"/>
        <v>0</v>
      </c>
      <c r="BA152" s="290">
        <f t="shared" si="198"/>
        <v>0</v>
      </c>
      <c r="BB152" s="290">
        <f t="shared" si="166"/>
        <v>0</v>
      </c>
      <c r="BC152" s="291">
        <f t="shared" si="167"/>
        <v>0</v>
      </c>
      <c r="BD152" s="292">
        <f t="shared" si="199"/>
        <v>0</v>
      </c>
      <c r="BE152" s="307">
        <f t="shared" si="200"/>
        <v>146</v>
      </c>
      <c r="BF152" s="289">
        <f t="shared" si="201"/>
        <v>13</v>
      </c>
      <c r="BG152" s="290">
        <f t="shared" si="168"/>
        <v>0</v>
      </c>
      <c r="BH152" s="290">
        <f t="shared" si="202"/>
        <v>0</v>
      </c>
      <c r="BI152" s="290">
        <f t="shared" si="169"/>
        <v>0</v>
      </c>
      <c r="BJ152" s="291">
        <f t="shared" si="170"/>
        <v>0</v>
      </c>
      <c r="BK152" s="290">
        <f t="shared" si="203"/>
        <v>0</v>
      </c>
      <c r="BL152" s="304">
        <f t="shared" si="204"/>
        <v>146</v>
      </c>
      <c r="BM152" s="289">
        <f t="shared" si="205"/>
        <v>13</v>
      </c>
      <c r="BN152" s="290">
        <f t="shared" si="171"/>
        <v>0</v>
      </c>
      <c r="BO152" s="290">
        <f t="shared" si="206"/>
        <v>0</v>
      </c>
      <c r="BP152" s="290">
        <f t="shared" si="172"/>
        <v>0</v>
      </c>
      <c r="BQ152" s="291">
        <f t="shared" si="173"/>
        <v>0</v>
      </c>
      <c r="BR152" s="292">
        <f t="shared" si="207"/>
        <v>0</v>
      </c>
    </row>
    <row r="153" spans="1:70">
      <c r="A153" s="288">
        <v>147</v>
      </c>
      <c r="B153" s="289">
        <f t="shared" si="143"/>
        <v>13</v>
      </c>
      <c r="C153" s="290">
        <f t="shared" si="144"/>
        <v>0</v>
      </c>
      <c r="D153" s="290">
        <f t="shared" si="208"/>
        <v>0</v>
      </c>
      <c r="E153" s="290">
        <f t="shared" si="145"/>
        <v>0</v>
      </c>
      <c r="F153" s="291">
        <f t="shared" si="146"/>
        <v>0</v>
      </c>
      <c r="G153" s="290">
        <f t="shared" si="142"/>
        <v>0</v>
      </c>
      <c r="H153" s="289">
        <f t="shared" si="174"/>
        <v>147</v>
      </c>
      <c r="I153" s="289">
        <f t="shared" si="175"/>
        <v>13</v>
      </c>
      <c r="J153" s="290">
        <f t="shared" si="147"/>
        <v>0</v>
      </c>
      <c r="K153" s="290">
        <f t="shared" si="140"/>
        <v>0</v>
      </c>
      <c r="L153" s="290">
        <f t="shared" si="148"/>
        <v>0</v>
      </c>
      <c r="M153" s="291">
        <f t="shared" si="149"/>
        <v>0</v>
      </c>
      <c r="N153" s="292">
        <f t="shared" si="141"/>
        <v>0</v>
      </c>
      <c r="O153" s="307">
        <f t="shared" si="176"/>
        <v>147</v>
      </c>
      <c r="P153" s="289">
        <f t="shared" si="177"/>
        <v>13</v>
      </c>
      <c r="Q153" s="290">
        <f t="shared" si="150"/>
        <v>0</v>
      </c>
      <c r="R153" s="290">
        <f t="shared" si="178"/>
        <v>0</v>
      </c>
      <c r="S153" s="290">
        <f t="shared" si="151"/>
        <v>0</v>
      </c>
      <c r="T153" s="291">
        <f t="shared" si="152"/>
        <v>0</v>
      </c>
      <c r="U153" s="290">
        <f t="shared" si="179"/>
        <v>0</v>
      </c>
      <c r="V153" s="304">
        <f t="shared" si="180"/>
        <v>147</v>
      </c>
      <c r="W153" s="289">
        <f t="shared" si="181"/>
        <v>13</v>
      </c>
      <c r="X153" s="290">
        <f t="shared" si="153"/>
        <v>0</v>
      </c>
      <c r="Y153" s="290">
        <f t="shared" si="182"/>
        <v>0</v>
      </c>
      <c r="Z153" s="290">
        <f t="shared" si="154"/>
        <v>0</v>
      </c>
      <c r="AA153" s="291">
        <f t="shared" si="155"/>
        <v>0</v>
      </c>
      <c r="AB153" s="292">
        <f t="shared" si="183"/>
        <v>0</v>
      </c>
      <c r="AC153" s="307">
        <f t="shared" si="184"/>
        <v>147</v>
      </c>
      <c r="AD153" s="289">
        <f t="shared" si="185"/>
        <v>13</v>
      </c>
      <c r="AE153" s="290">
        <f t="shared" si="156"/>
        <v>0</v>
      </c>
      <c r="AF153" s="290">
        <f t="shared" si="186"/>
        <v>0</v>
      </c>
      <c r="AG153" s="290">
        <f t="shared" si="157"/>
        <v>0</v>
      </c>
      <c r="AH153" s="291">
        <f t="shared" si="158"/>
        <v>0</v>
      </c>
      <c r="AI153" s="290">
        <f t="shared" si="187"/>
        <v>0</v>
      </c>
      <c r="AJ153" s="304">
        <f t="shared" si="188"/>
        <v>147</v>
      </c>
      <c r="AK153" s="289">
        <f t="shared" si="189"/>
        <v>13</v>
      </c>
      <c r="AL153" s="290">
        <f t="shared" si="159"/>
        <v>0</v>
      </c>
      <c r="AM153" s="290">
        <f t="shared" si="190"/>
        <v>0</v>
      </c>
      <c r="AN153" s="290">
        <f t="shared" si="160"/>
        <v>0</v>
      </c>
      <c r="AO153" s="291">
        <f t="shared" si="161"/>
        <v>0</v>
      </c>
      <c r="AP153" s="292">
        <f t="shared" si="191"/>
        <v>0</v>
      </c>
      <c r="AQ153" s="307">
        <f t="shared" si="192"/>
        <v>147</v>
      </c>
      <c r="AR153" s="289">
        <f t="shared" si="193"/>
        <v>13</v>
      </c>
      <c r="AS153" s="290">
        <f t="shared" si="162"/>
        <v>0</v>
      </c>
      <c r="AT153" s="290">
        <f t="shared" si="194"/>
        <v>0</v>
      </c>
      <c r="AU153" s="290">
        <f t="shared" si="163"/>
        <v>0</v>
      </c>
      <c r="AV153" s="291">
        <f t="shared" si="164"/>
        <v>0</v>
      </c>
      <c r="AW153" s="290">
        <f t="shared" si="195"/>
        <v>0</v>
      </c>
      <c r="AX153" s="304">
        <f t="shared" si="196"/>
        <v>147</v>
      </c>
      <c r="AY153" s="289">
        <f t="shared" si="197"/>
        <v>13</v>
      </c>
      <c r="AZ153" s="290">
        <f t="shared" si="165"/>
        <v>0</v>
      </c>
      <c r="BA153" s="290">
        <f t="shared" si="198"/>
        <v>0</v>
      </c>
      <c r="BB153" s="290">
        <f t="shared" si="166"/>
        <v>0</v>
      </c>
      <c r="BC153" s="291">
        <f t="shared" si="167"/>
        <v>0</v>
      </c>
      <c r="BD153" s="292">
        <f t="shared" si="199"/>
        <v>0</v>
      </c>
      <c r="BE153" s="307">
        <f t="shared" si="200"/>
        <v>147</v>
      </c>
      <c r="BF153" s="289">
        <f t="shared" si="201"/>
        <v>13</v>
      </c>
      <c r="BG153" s="290">
        <f t="shared" si="168"/>
        <v>0</v>
      </c>
      <c r="BH153" s="290">
        <f t="shared" si="202"/>
        <v>0</v>
      </c>
      <c r="BI153" s="290">
        <f t="shared" si="169"/>
        <v>0</v>
      </c>
      <c r="BJ153" s="291">
        <f t="shared" si="170"/>
        <v>0</v>
      </c>
      <c r="BK153" s="290">
        <f t="shared" si="203"/>
        <v>0</v>
      </c>
      <c r="BL153" s="304">
        <f t="shared" si="204"/>
        <v>147</v>
      </c>
      <c r="BM153" s="289">
        <f t="shared" si="205"/>
        <v>13</v>
      </c>
      <c r="BN153" s="290">
        <f t="shared" si="171"/>
        <v>0</v>
      </c>
      <c r="BO153" s="290">
        <f t="shared" si="206"/>
        <v>0</v>
      </c>
      <c r="BP153" s="290">
        <f t="shared" si="172"/>
        <v>0</v>
      </c>
      <c r="BQ153" s="291">
        <f t="shared" si="173"/>
        <v>0</v>
      </c>
      <c r="BR153" s="292">
        <f t="shared" si="207"/>
        <v>0</v>
      </c>
    </row>
    <row r="154" spans="1:70">
      <c r="A154" s="288">
        <v>148</v>
      </c>
      <c r="B154" s="289">
        <f t="shared" si="143"/>
        <v>13</v>
      </c>
      <c r="C154" s="290">
        <f t="shared" si="144"/>
        <v>0</v>
      </c>
      <c r="D154" s="290">
        <f t="shared" si="208"/>
        <v>0</v>
      </c>
      <c r="E154" s="290">
        <f t="shared" si="145"/>
        <v>0</v>
      </c>
      <c r="F154" s="291">
        <f t="shared" si="146"/>
        <v>0</v>
      </c>
      <c r="G154" s="290">
        <f t="shared" si="142"/>
        <v>0</v>
      </c>
      <c r="H154" s="289">
        <f t="shared" si="174"/>
        <v>148</v>
      </c>
      <c r="I154" s="289">
        <f t="shared" si="175"/>
        <v>13</v>
      </c>
      <c r="J154" s="290">
        <f t="shared" si="147"/>
        <v>0</v>
      </c>
      <c r="K154" s="290">
        <f t="shared" si="140"/>
        <v>0</v>
      </c>
      <c r="L154" s="290">
        <f t="shared" si="148"/>
        <v>0</v>
      </c>
      <c r="M154" s="291">
        <f t="shared" si="149"/>
        <v>0</v>
      </c>
      <c r="N154" s="292">
        <f t="shared" si="141"/>
        <v>0</v>
      </c>
      <c r="O154" s="307">
        <f t="shared" si="176"/>
        <v>148</v>
      </c>
      <c r="P154" s="289">
        <f t="shared" si="177"/>
        <v>13</v>
      </c>
      <c r="Q154" s="290">
        <f t="shared" si="150"/>
        <v>0</v>
      </c>
      <c r="R154" s="290">
        <f t="shared" si="178"/>
        <v>0</v>
      </c>
      <c r="S154" s="290">
        <f t="shared" si="151"/>
        <v>0</v>
      </c>
      <c r="T154" s="291">
        <f t="shared" si="152"/>
        <v>0</v>
      </c>
      <c r="U154" s="290">
        <f t="shared" si="179"/>
        <v>0</v>
      </c>
      <c r="V154" s="304">
        <f t="shared" si="180"/>
        <v>148</v>
      </c>
      <c r="W154" s="289">
        <f t="shared" si="181"/>
        <v>13</v>
      </c>
      <c r="X154" s="290">
        <f t="shared" si="153"/>
        <v>0</v>
      </c>
      <c r="Y154" s="290">
        <f t="shared" si="182"/>
        <v>0</v>
      </c>
      <c r="Z154" s="290">
        <f t="shared" si="154"/>
        <v>0</v>
      </c>
      <c r="AA154" s="291">
        <f t="shared" si="155"/>
        <v>0</v>
      </c>
      <c r="AB154" s="292">
        <f t="shared" si="183"/>
        <v>0</v>
      </c>
      <c r="AC154" s="307">
        <f t="shared" si="184"/>
        <v>148</v>
      </c>
      <c r="AD154" s="289">
        <f t="shared" si="185"/>
        <v>13</v>
      </c>
      <c r="AE154" s="290">
        <f t="shared" si="156"/>
        <v>0</v>
      </c>
      <c r="AF154" s="290">
        <f t="shared" si="186"/>
        <v>0</v>
      </c>
      <c r="AG154" s="290">
        <f t="shared" si="157"/>
        <v>0</v>
      </c>
      <c r="AH154" s="291">
        <f t="shared" si="158"/>
        <v>0</v>
      </c>
      <c r="AI154" s="290">
        <f t="shared" si="187"/>
        <v>0</v>
      </c>
      <c r="AJ154" s="304">
        <f t="shared" si="188"/>
        <v>148</v>
      </c>
      <c r="AK154" s="289">
        <f t="shared" si="189"/>
        <v>13</v>
      </c>
      <c r="AL154" s="290">
        <f t="shared" si="159"/>
        <v>0</v>
      </c>
      <c r="AM154" s="290">
        <f t="shared" si="190"/>
        <v>0</v>
      </c>
      <c r="AN154" s="290">
        <f t="shared" si="160"/>
        <v>0</v>
      </c>
      <c r="AO154" s="291">
        <f t="shared" si="161"/>
        <v>0</v>
      </c>
      <c r="AP154" s="292">
        <f t="shared" si="191"/>
        <v>0</v>
      </c>
      <c r="AQ154" s="307">
        <f t="shared" si="192"/>
        <v>148</v>
      </c>
      <c r="AR154" s="289">
        <f t="shared" si="193"/>
        <v>13</v>
      </c>
      <c r="AS154" s="290">
        <f t="shared" si="162"/>
        <v>0</v>
      </c>
      <c r="AT154" s="290">
        <f t="shared" si="194"/>
        <v>0</v>
      </c>
      <c r="AU154" s="290">
        <f t="shared" si="163"/>
        <v>0</v>
      </c>
      <c r="AV154" s="291">
        <f t="shared" si="164"/>
        <v>0</v>
      </c>
      <c r="AW154" s="290">
        <f t="shared" si="195"/>
        <v>0</v>
      </c>
      <c r="AX154" s="304">
        <f t="shared" si="196"/>
        <v>148</v>
      </c>
      <c r="AY154" s="289">
        <f t="shared" si="197"/>
        <v>13</v>
      </c>
      <c r="AZ154" s="290">
        <f t="shared" si="165"/>
        <v>0</v>
      </c>
      <c r="BA154" s="290">
        <f t="shared" si="198"/>
        <v>0</v>
      </c>
      <c r="BB154" s="290">
        <f t="shared" si="166"/>
        <v>0</v>
      </c>
      <c r="BC154" s="291">
        <f t="shared" si="167"/>
        <v>0</v>
      </c>
      <c r="BD154" s="292">
        <f t="shared" si="199"/>
        <v>0</v>
      </c>
      <c r="BE154" s="307">
        <f t="shared" si="200"/>
        <v>148</v>
      </c>
      <c r="BF154" s="289">
        <f t="shared" si="201"/>
        <v>13</v>
      </c>
      <c r="BG154" s="290">
        <f t="shared" si="168"/>
        <v>0</v>
      </c>
      <c r="BH154" s="290">
        <f t="shared" si="202"/>
        <v>0</v>
      </c>
      <c r="BI154" s="290">
        <f t="shared" si="169"/>
        <v>0</v>
      </c>
      <c r="BJ154" s="291">
        <f t="shared" si="170"/>
        <v>0</v>
      </c>
      <c r="BK154" s="290">
        <f t="shared" si="203"/>
        <v>0</v>
      </c>
      <c r="BL154" s="304">
        <f t="shared" si="204"/>
        <v>148</v>
      </c>
      <c r="BM154" s="289">
        <f t="shared" si="205"/>
        <v>13</v>
      </c>
      <c r="BN154" s="290">
        <f t="shared" si="171"/>
        <v>0</v>
      </c>
      <c r="BO154" s="290">
        <f t="shared" si="206"/>
        <v>0</v>
      </c>
      <c r="BP154" s="290">
        <f t="shared" si="172"/>
        <v>0</v>
      </c>
      <c r="BQ154" s="291">
        <f t="shared" si="173"/>
        <v>0</v>
      </c>
      <c r="BR154" s="292">
        <f t="shared" si="207"/>
        <v>0</v>
      </c>
    </row>
    <row r="155" spans="1:70">
      <c r="A155" s="288">
        <v>149</v>
      </c>
      <c r="B155" s="289">
        <f t="shared" si="143"/>
        <v>13</v>
      </c>
      <c r="C155" s="290">
        <f t="shared" si="144"/>
        <v>0</v>
      </c>
      <c r="D155" s="290">
        <f t="shared" si="208"/>
        <v>0</v>
      </c>
      <c r="E155" s="290">
        <f t="shared" si="145"/>
        <v>0</v>
      </c>
      <c r="F155" s="291">
        <f t="shared" si="146"/>
        <v>0</v>
      </c>
      <c r="G155" s="290">
        <f t="shared" si="142"/>
        <v>0</v>
      </c>
      <c r="H155" s="289">
        <f t="shared" si="174"/>
        <v>149</v>
      </c>
      <c r="I155" s="289">
        <f t="shared" si="175"/>
        <v>13</v>
      </c>
      <c r="J155" s="290">
        <f t="shared" si="147"/>
        <v>0</v>
      </c>
      <c r="K155" s="290">
        <f t="shared" si="140"/>
        <v>0</v>
      </c>
      <c r="L155" s="290">
        <f t="shared" si="148"/>
        <v>0</v>
      </c>
      <c r="M155" s="291">
        <f t="shared" si="149"/>
        <v>0</v>
      </c>
      <c r="N155" s="292">
        <f t="shared" si="141"/>
        <v>0</v>
      </c>
      <c r="O155" s="307">
        <f t="shared" si="176"/>
        <v>149</v>
      </c>
      <c r="P155" s="289">
        <f t="shared" si="177"/>
        <v>13</v>
      </c>
      <c r="Q155" s="290">
        <f t="shared" si="150"/>
        <v>0</v>
      </c>
      <c r="R155" s="290">
        <f t="shared" si="178"/>
        <v>0</v>
      </c>
      <c r="S155" s="290">
        <f t="shared" si="151"/>
        <v>0</v>
      </c>
      <c r="T155" s="291">
        <f t="shared" si="152"/>
        <v>0</v>
      </c>
      <c r="U155" s="290">
        <f t="shared" si="179"/>
        <v>0</v>
      </c>
      <c r="V155" s="304">
        <f t="shared" si="180"/>
        <v>149</v>
      </c>
      <c r="W155" s="289">
        <f t="shared" si="181"/>
        <v>13</v>
      </c>
      <c r="X155" s="290">
        <f t="shared" si="153"/>
        <v>0</v>
      </c>
      <c r="Y155" s="290">
        <f t="shared" si="182"/>
        <v>0</v>
      </c>
      <c r="Z155" s="290">
        <f t="shared" si="154"/>
        <v>0</v>
      </c>
      <c r="AA155" s="291">
        <f t="shared" si="155"/>
        <v>0</v>
      </c>
      <c r="AB155" s="292">
        <f t="shared" si="183"/>
        <v>0</v>
      </c>
      <c r="AC155" s="307">
        <f t="shared" si="184"/>
        <v>149</v>
      </c>
      <c r="AD155" s="289">
        <f t="shared" si="185"/>
        <v>13</v>
      </c>
      <c r="AE155" s="290">
        <f t="shared" si="156"/>
        <v>0</v>
      </c>
      <c r="AF155" s="290">
        <f t="shared" si="186"/>
        <v>0</v>
      </c>
      <c r="AG155" s="290">
        <f t="shared" si="157"/>
        <v>0</v>
      </c>
      <c r="AH155" s="291">
        <f t="shared" si="158"/>
        <v>0</v>
      </c>
      <c r="AI155" s="290">
        <f t="shared" si="187"/>
        <v>0</v>
      </c>
      <c r="AJ155" s="304">
        <f t="shared" si="188"/>
        <v>149</v>
      </c>
      <c r="AK155" s="289">
        <f t="shared" si="189"/>
        <v>13</v>
      </c>
      <c r="AL155" s="290">
        <f t="shared" si="159"/>
        <v>0</v>
      </c>
      <c r="AM155" s="290">
        <f t="shared" si="190"/>
        <v>0</v>
      </c>
      <c r="AN155" s="290">
        <f t="shared" si="160"/>
        <v>0</v>
      </c>
      <c r="AO155" s="291">
        <f t="shared" si="161"/>
        <v>0</v>
      </c>
      <c r="AP155" s="292">
        <f t="shared" si="191"/>
        <v>0</v>
      </c>
      <c r="AQ155" s="307">
        <f t="shared" si="192"/>
        <v>149</v>
      </c>
      <c r="AR155" s="289">
        <f t="shared" si="193"/>
        <v>13</v>
      </c>
      <c r="AS155" s="290">
        <f t="shared" si="162"/>
        <v>0</v>
      </c>
      <c r="AT155" s="290">
        <f t="shared" si="194"/>
        <v>0</v>
      </c>
      <c r="AU155" s="290">
        <f t="shared" si="163"/>
        <v>0</v>
      </c>
      <c r="AV155" s="291">
        <f t="shared" si="164"/>
        <v>0</v>
      </c>
      <c r="AW155" s="290">
        <f t="shared" si="195"/>
        <v>0</v>
      </c>
      <c r="AX155" s="304">
        <f t="shared" si="196"/>
        <v>149</v>
      </c>
      <c r="AY155" s="289">
        <f t="shared" si="197"/>
        <v>13</v>
      </c>
      <c r="AZ155" s="290">
        <f t="shared" si="165"/>
        <v>0</v>
      </c>
      <c r="BA155" s="290">
        <f t="shared" si="198"/>
        <v>0</v>
      </c>
      <c r="BB155" s="290">
        <f t="shared" si="166"/>
        <v>0</v>
      </c>
      <c r="BC155" s="291">
        <f t="shared" si="167"/>
        <v>0</v>
      </c>
      <c r="BD155" s="292">
        <f t="shared" si="199"/>
        <v>0</v>
      </c>
      <c r="BE155" s="307">
        <f t="shared" si="200"/>
        <v>149</v>
      </c>
      <c r="BF155" s="289">
        <f t="shared" si="201"/>
        <v>13</v>
      </c>
      <c r="BG155" s="290">
        <f t="shared" si="168"/>
        <v>0</v>
      </c>
      <c r="BH155" s="290">
        <f t="shared" si="202"/>
        <v>0</v>
      </c>
      <c r="BI155" s="290">
        <f t="shared" si="169"/>
        <v>0</v>
      </c>
      <c r="BJ155" s="291">
        <f t="shared" si="170"/>
        <v>0</v>
      </c>
      <c r="BK155" s="290">
        <f t="shared" si="203"/>
        <v>0</v>
      </c>
      <c r="BL155" s="304">
        <f t="shared" si="204"/>
        <v>149</v>
      </c>
      <c r="BM155" s="289">
        <f t="shared" si="205"/>
        <v>13</v>
      </c>
      <c r="BN155" s="290">
        <f t="shared" si="171"/>
        <v>0</v>
      </c>
      <c r="BO155" s="290">
        <f t="shared" si="206"/>
        <v>0</v>
      </c>
      <c r="BP155" s="290">
        <f t="shared" si="172"/>
        <v>0</v>
      </c>
      <c r="BQ155" s="291">
        <f t="shared" si="173"/>
        <v>0</v>
      </c>
      <c r="BR155" s="292">
        <f t="shared" si="207"/>
        <v>0</v>
      </c>
    </row>
    <row r="156" spans="1:70">
      <c r="A156" s="288">
        <v>150</v>
      </c>
      <c r="B156" s="289">
        <f t="shared" si="143"/>
        <v>13</v>
      </c>
      <c r="C156" s="290">
        <f t="shared" si="144"/>
        <v>0</v>
      </c>
      <c r="D156" s="290">
        <f t="shared" si="208"/>
        <v>0</v>
      </c>
      <c r="E156" s="290">
        <f t="shared" si="145"/>
        <v>0</v>
      </c>
      <c r="F156" s="291">
        <f t="shared" si="146"/>
        <v>0</v>
      </c>
      <c r="G156" s="290">
        <f t="shared" si="142"/>
        <v>0</v>
      </c>
      <c r="H156" s="289">
        <f t="shared" si="174"/>
        <v>150</v>
      </c>
      <c r="I156" s="289">
        <f t="shared" si="175"/>
        <v>13</v>
      </c>
      <c r="J156" s="290">
        <f t="shared" si="147"/>
        <v>0</v>
      </c>
      <c r="K156" s="290">
        <f t="shared" si="140"/>
        <v>0</v>
      </c>
      <c r="L156" s="290">
        <f t="shared" si="148"/>
        <v>0</v>
      </c>
      <c r="M156" s="291">
        <f t="shared" si="149"/>
        <v>0</v>
      </c>
      <c r="N156" s="292">
        <f t="shared" si="141"/>
        <v>0</v>
      </c>
      <c r="O156" s="307">
        <f t="shared" si="176"/>
        <v>150</v>
      </c>
      <c r="P156" s="289">
        <f t="shared" si="177"/>
        <v>13</v>
      </c>
      <c r="Q156" s="290">
        <f t="shared" si="150"/>
        <v>0</v>
      </c>
      <c r="R156" s="290">
        <f t="shared" si="178"/>
        <v>0</v>
      </c>
      <c r="S156" s="290">
        <f t="shared" si="151"/>
        <v>0</v>
      </c>
      <c r="T156" s="291">
        <f t="shared" si="152"/>
        <v>0</v>
      </c>
      <c r="U156" s="290">
        <f t="shared" si="179"/>
        <v>0</v>
      </c>
      <c r="V156" s="304">
        <f t="shared" si="180"/>
        <v>150</v>
      </c>
      <c r="W156" s="289">
        <f t="shared" si="181"/>
        <v>13</v>
      </c>
      <c r="X156" s="290">
        <f t="shared" si="153"/>
        <v>0</v>
      </c>
      <c r="Y156" s="290">
        <f t="shared" si="182"/>
        <v>0</v>
      </c>
      <c r="Z156" s="290">
        <f t="shared" si="154"/>
        <v>0</v>
      </c>
      <c r="AA156" s="291">
        <f t="shared" si="155"/>
        <v>0</v>
      </c>
      <c r="AB156" s="292">
        <f t="shared" si="183"/>
        <v>0</v>
      </c>
      <c r="AC156" s="307">
        <f t="shared" si="184"/>
        <v>150</v>
      </c>
      <c r="AD156" s="289">
        <f t="shared" si="185"/>
        <v>13</v>
      </c>
      <c r="AE156" s="290">
        <f t="shared" si="156"/>
        <v>0</v>
      </c>
      <c r="AF156" s="290">
        <f t="shared" si="186"/>
        <v>0</v>
      </c>
      <c r="AG156" s="290">
        <f t="shared" si="157"/>
        <v>0</v>
      </c>
      <c r="AH156" s="291">
        <f t="shared" si="158"/>
        <v>0</v>
      </c>
      <c r="AI156" s="290">
        <f t="shared" si="187"/>
        <v>0</v>
      </c>
      <c r="AJ156" s="304">
        <f t="shared" si="188"/>
        <v>150</v>
      </c>
      <c r="AK156" s="289">
        <f t="shared" si="189"/>
        <v>13</v>
      </c>
      <c r="AL156" s="290">
        <f t="shared" si="159"/>
        <v>0</v>
      </c>
      <c r="AM156" s="290">
        <f t="shared" si="190"/>
        <v>0</v>
      </c>
      <c r="AN156" s="290">
        <f t="shared" si="160"/>
        <v>0</v>
      </c>
      <c r="AO156" s="291">
        <f t="shared" si="161"/>
        <v>0</v>
      </c>
      <c r="AP156" s="292">
        <f t="shared" si="191"/>
        <v>0</v>
      </c>
      <c r="AQ156" s="307">
        <f t="shared" si="192"/>
        <v>150</v>
      </c>
      <c r="AR156" s="289">
        <f t="shared" si="193"/>
        <v>13</v>
      </c>
      <c r="AS156" s="290">
        <f t="shared" si="162"/>
        <v>0</v>
      </c>
      <c r="AT156" s="290">
        <f t="shared" si="194"/>
        <v>0</v>
      </c>
      <c r="AU156" s="290">
        <f t="shared" si="163"/>
        <v>0</v>
      </c>
      <c r="AV156" s="291">
        <f t="shared" si="164"/>
        <v>0</v>
      </c>
      <c r="AW156" s="290">
        <f t="shared" si="195"/>
        <v>0</v>
      </c>
      <c r="AX156" s="304">
        <f t="shared" si="196"/>
        <v>150</v>
      </c>
      <c r="AY156" s="289">
        <f t="shared" si="197"/>
        <v>13</v>
      </c>
      <c r="AZ156" s="290">
        <f t="shared" si="165"/>
        <v>0</v>
      </c>
      <c r="BA156" s="290">
        <f t="shared" si="198"/>
        <v>0</v>
      </c>
      <c r="BB156" s="290">
        <f t="shared" si="166"/>
        <v>0</v>
      </c>
      <c r="BC156" s="291">
        <f t="shared" si="167"/>
        <v>0</v>
      </c>
      <c r="BD156" s="292">
        <f t="shared" si="199"/>
        <v>0</v>
      </c>
      <c r="BE156" s="307">
        <f t="shared" si="200"/>
        <v>150</v>
      </c>
      <c r="BF156" s="289">
        <f t="shared" si="201"/>
        <v>13</v>
      </c>
      <c r="BG156" s="290">
        <f t="shared" si="168"/>
        <v>0</v>
      </c>
      <c r="BH156" s="290">
        <f t="shared" si="202"/>
        <v>0</v>
      </c>
      <c r="BI156" s="290">
        <f t="shared" si="169"/>
        <v>0</v>
      </c>
      <c r="BJ156" s="291">
        <f t="shared" si="170"/>
        <v>0</v>
      </c>
      <c r="BK156" s="290">
        <f t="shared" si="203"/>
        <v>0</v>
      </c>
      <c r="BL156" s="304">
        <f t="shared" si="204"/>
        <v>150</v>
      </c>
      <c r="BM156" s="289">
        <f t="shared" si="205"/>
        <v>13</v>
      </c>
      <c r="BN156" s="290">
        <f t="shared" si="171"/>
        <v>0</v>
      </c>
      <c r="BO156" s="290">
        <f t="shared" si="206"/>
        <v>0</v>
      </c>
      <c r="BP156" s="290">
        <f t="shared" si="172"/>
        <v>0</v>
      </c>
      <c r="BQ156" s="291">
        <f t="shared" si="173"/>
        <v>0</v>
      </c>
      <c r="BR156" s="292">
        <f t="shared" si="207"/>
        <v>0</v>
      </c>
    </row>
    <row r="157" spans="1:70">
      <c r="A157" s="288">
        <v>151</v>
      </c>
      <c r="B157" s="289">
        <f t="shared" si="143"/>
        <v>13</v>
      </c>
      <c r="C157" s="290">
        <f t="shared" si="144"/>
        <v>0</v>
      </c>
      <c r="D157" s="290">
        <f t="shared" si="208"/>
        <v>0</v>
      </c>
      <c r="E157" s="290">
        <f t="shared" si="145"/>
        <v>0</v>
      </c>
      <c r="F157" s="291">
        <f t="shared" si="146"/>
        <v>0</v>
      </c>
      <c r="G157" s="290">
        <f t="shared" si="142"/>
        <v>0</v>
      </c>
      <c r="H157" s="289">
        <f t="shared" si="174"/>
        <v>151</v>
      </c>
      <c r="I157" s="289">
        <f t="shared" si="175"/>
        <v>13</v>
      </c>
      <c r="J157" s="290">
        <f t="shared" si="147"/>
        <v>0</v>
      </c>
      <c r="K157" s="290">
        <f t="shared" si="140"/>
        <v>0</v>
      </c>
      <c r="L157" s="290">
        <f t="shared" si="148"/>
        <v>0</v>
      </c>
      <c r="M157" s="291">
        <f t="shared" si="149"/>
        <v>0</v>
      </c>
      <c r="N157" s="292">
        <f t="shared" si="141"/>
        <v>0</v>
      </c>
      <c r="O157" s="307">
        <f t="shared" si="176"/>
        <v>151</v>
      </c>
      <c r="P157" s="289">
        <f t="shared" si="177"/>
        <v>13</v>
      </c>
      <c r="Q157" s="290">
        <f t="shared" si="150"/>
        <v>0</v>
      </c>
      <c r="R157" s="290">
        <f t="shared" si="178"/>
        <v>0</v>
      </c>
      <c r="S157" s="290">
        <f t="shared" si="151"/>
        <v>0</v>
      </c>
      <c r="T157" s="291">
        <f t="shared" si="152"/>
        <v>0</v>
      </c>
      <c r="U157" s="290">
        <f t="shared" si="179"/>
        <v>0</v>
      </c>
      <c r="V157" s="304">
        <f t="shared" si="180"/>
        <v>151</v>
      </c>
      <c r="W157" s="289">
        <f t="shared" si="181"/>
        <v>13</v>
      </c>
      <c r="X157" s="290">
        <f t="shared" si="153"/>
        <v>0</v>
      </c>
      <c r="Y157" s="290">
        <f t="shared" si="182"/>
        <v>0</v>
      </c>
      <c r="Z157" s="290">
        <f t="shared" si="154"/>
        <v>0</v>
      </c>
      <c r="AA157" s="291">
        <f t="shared" si="155"/>
        <v>0</v>
      </c>
      <c r="AB157" s="292">
        <f t="shared" si="183"/>
        <v>0</v>
      </c>
      <c r="AC157" s="307">
        <f t="shared" si="184"/>
        <v>151</v>
      </c>
      <c r="AD157" s="289">
        <f t="shared" si="185"/>
        <v>13</v>
      </c>
      <c r="AE157" s="290">
        <f t="shared" si="156"/>
        <v>0</v>
      </c>
      <c r="AF157" s="290">
        <f t="shared" si="186"/>
        <v>0</v>
      </c>
      <c r="AG157" s="290">
        <f t="shared" si="157"/>
        <v>0</v>
      </c>
      <c r="AH157" s="291">
        <f t="shared" si="158"/>
        <v>0</v>
      </c>
      <c r="AI157" s="290">
        <f t="shared" si="187"/>
        <v>0</v>
      </c>
      <c r="AJ157" s="304">
        <f t="shared" si="188"/>
        <v>151</v>
      </c>
      <c r="AK157" s="289">
        <f t="shared" si="189"/>
        <v>13</v>
      </c>
      <c r="AL157" s="290">
        <f t="shared" si="159"/>
        <v>0</v>
      </c>
      <c r="AM157" s="290">
        <f t="shared" si="190"/>
        <v>0</v>
      </c>
      <c r="AN157" s="290">
        <f t="shared" si="160"/>
        <v>0</v>
      </c>
      <c r="AO157" s="291">
        <f t="shared" si="161"/>
        <v>0</v>
      </c>
      <c r="AP157" s="292">
        <f t="shared" si="191"/>
        <v>0</v>
      </c>
      <c r="AQ157" s="307">
        <f t="shared" si="192"/>
        <v>151</v>
      </c>
      <c r="AR157" s="289">
        <f t="shared" si="193"/>
        <v>13</v>
      </c>
      <c r="AS157" s="290">
        <f t="shared" si="162"/>
        <v>0</v>
      </c>
      <c r="AT157" s="290">
        <f t="shared" si="194"/>
        <v>0</v>
      </c>
      <c r="AU157" s="290">
        <f t="shared" si="163"/>
        <v>0</v>
      </c>
      <c r="AV157" s="291">
        <f t="shared" si="164"/>
        <v>0</v>
      </c>
      <c r="AW157" s="290">
        <f t="shared" si="195"/>
        <v>0</v>
      </c>
      <c r="AX157" s="304">
        <f t="shared" si="196"/>
        <v>151</v>
      </c>
      <c r="AY157" s="289">
        <f t="shared" si="197"/>
        <v>13</v>
      </c>
      <c r="AZ157" s="290">
        <f t="shared" si="165"/>
        <v>0</v>
      </c>
      <c r="BA157" s="290">
        <f t="shared" si="198"/>
        <v>0</v>
      </c>
      <c r="BB157" s="290">
        <f t="shared" si="166"/>
        <v>0</v>
      </c>
      <c r="BC157" s="291">
        <f t="shared" si="167"/>
        <v>0</v>
      </c>
      <c r="BD157" s="292">
        <f t="shared" si="199"/>
        <v>0</v>
      </c>
      <c r="BE157" s="307">
        <f t="shared" si="200"/>
        <v>151</v>
      </c>
      <c r="BF157" s="289">
        <f t="shared" si="201"/>
        <v>13</v>
      </c>
      <c r="BG157" s="290">
        <f t="shared" si="168"/>
        <v>0</v>
      </c>
      <c r="BH157" s="290">
        <f t="shared" si="202"/>
        <v>0</v>
      </c>
      <c r="BI157" s="290">
        <f t="shared" si="169"/>
        <v>0</v>
      </c>
      <c r="BJ157" s="291">
        <f t="shared" si="170"/>
        <v>0</v>
      </c>
      <c r="BK157" s="290">
        <f t="shared" si="203"/>
        <v>0</v>
      </c>
      <c r="BL157" s="304">
        <f t="shared" si="204"/>
        <v>151</v>
      </c>
      <c r="BM157" s="289">
        <f t="shared" si="205"/>
        <v>13</v>
      </c>
      <c r="BN157" s="290">
        <f t="shared" si="171"/>
        <v>0</v>
      </c>
      <c r="BO157" s="290">
        <f t="shared" si="206"/>
        <v>0</v>
      </c>
      <c r="BP157" s="290">
        <f t="shared" si="172"/>
        <v>0</v>
      </c>
      <c r="BQ157" s="291">
        <f t="shared" si="173"/>
        <v>0</v>
      </c>
      <c r="BR157" s="292">
        <f t="shared" si="207"/>
        <v>0</v>
      </c>
    </row>
    <row r="158" spans="1:70">
      <c r="A158" s="288">
        <v>152</v>
      </c>
      <c r="B158" s="289">
        <f t="shared" si="143"/>
        <v>13</v>
      </c>
      <c r="C158" s="290">
        <f t="shared" si="144"/>
        <v>0</v>
      </c>
      <c r="D158" s="290">
        <f t="shared" si="208"/>
        <v>0</v>
      </c>
      <c r="E158" s="290">
        <f t="shared" si="145"/>
        <v>0</v>
      </c>
      <c r="F158" s="291">
        <f t="shared" si="146"/>
        <v>0</v>
      </c>
      <c r="G158" s="290">
        <f t="shared" si="142"/>
        <v>0</v>
      </c>
      <c r="H158" s="289">
        <f t="shared" si="174"/>
        <v>152</v>
      </c>
      <c r="I158" s="289">
        <f t="shared" si="175"/>
        <v>13</v>
      </c>
      <c r="J158" s="290">
        <f t="shared" si="147"/>
        <v>0</v>
      </c>
      <c r="K158" s="290">
        <f t="shared" ref="K158:K170" si="209">SUM(L158:M158)</f>
        <v>0</v>
      </c>
      <c r="L158" s="290">
        <f t="shared" si="148"/>
        <v>0</v>
      </c>
      <c r="M158" s="291">
        <f t="shared" si="149"/>
        <v>0</v>
      </c>
      <c r="N158" s="292">
        <f t="shared" ref="N158:N170" si="210">J158-M158</f>
        <v>0</v>
      </c>
      <c r="O158" s="307">
        <f t="shared" si="176"/>
        <v>152</v>
      </c>
      <c r="P158" s="289">
        <f t="shared" si="177"/>
        <v>13</v>
      </c>
      <c r="Q158" s="290">
        <f t="shared" si="150"/>
        <v>0</v>
      </c>
      <c r="R158" s="290">
        <f t="shared" si="178"/>
        <v>0</v>
      </c>
      <c r="S158" s="290">
        <f t="shared" si="151"/>
        <v>0</v>
      </c>
      <c r="T158" s="291">
        <f t="shared" si="152"/>
        <v>0</v>
      </c>
      <c r="U158" s="290">
        <f t="shared" si="179"/>
        <v>0</v>
      </c>
      <c r="V158" s="304">
        <f t="shared" si="180"/>
        <v>152</v>
      </c>
      <c r="W158" s="289">
        <f t="shared" si="181"/>
        <v>13</v>
      </c>
      <c r="X158" s="290">
        <f t="shared" si="153"/>
        <v>0</v>
      </c>
      <c r="Y158" s="290">
        <f t="shared" si="182"/>
        <v>0</v>
      </c>
      <c r="Z158" s="290">
        <f t="shared" si="154"/>
        <v>0</v>
      </c>
      <c r="AA158" s="291">
        <f t="shared" si="155"/>
        <v>0</v>
      </c>
      <c r="AB158" s="292">
        <f t="shared" si="183"/>
        <v>0</v>
      </c>
      <c r="AC158" s="307">
        <f t="shared" si="184"/>
        <v>152</v>
      </c>
      <c r="AD158" s="289">
        <f t="shared" si="185"/>
        <v>13</v>
      </c>
      <c r="AE158" s="290">
        <f t="shared" si="156"/>
        <v>0</v>
      </c>
      <c r="AF158" s="290">
        <f t="shared" si="186"/>
        <v>0</v>
      </c>
      <c r="AG158" s="290">
        <f t="shared" si="157"/>
        <v>0</v>
      </c>
      <c r="AH158" s="291">
        <f t="shared" si="158"/>
        <v>0</v>
      </c>
      <c r="AI158" s="290">
        <f t="shared" si="187"/>
        <v>0</v>
      </c>
      <c r="AJ158" s="304">
        <f t="shared" si="188"/>
        <v>152</v>
      </c>
      <c r="AK158" s="289">
        <f t="shared" si="189"/>
        <v>13</v>
      </c>
      <c r="AL158" s="290">
        <f t="shared" si="159"/>
        <v>0</v>
      </c>
      <c r="AM158" s="290">
        <f t="shared" si="190"/>
        <v>0</v>
      </c>
      <c r="AN158" s="290">
        <f t="shared" si="160"/>
        <v>0</v>
      </c>
      <c r="AO158" s="291">
        <f t="shared" si="161"/>
        <v>0</v>
      </c>
      <c r="AP158" s="292">
        <f t="shared" si="191"/>
        <v>0</v>
      </c>
      <c r="AQ158" s="307">
        <f t="shared" si="192"/>
        <v>152</v>
      </c>
      <c r="AR158" s="289">
        <f t="shared" si="193"/>
        <v>13</v>
      </c>
      <c r="AS158" s="290">
        <f t="shared" si="162"/>
        <v>0</v>
      </c>
      <c r="AT158" s="290">
        <f t="shared" si="194"/>
        <v>0</v>
      </c>
      <c r="AU158" s="290">
        <f t="shared" si="163"/>
        <v>0</v>
      </c>
      <c r="AV158" s="291">
        <f t="shared" si="164"/>
        <v>0</v>
      </c>
      <c r="AW158" s="290">
        <f t="shared" si="195"/>
        <v>0</v>
      </c>
      <c r="AX158" s="304">
        <f t="shared" si="196"/>
        <v>152</v>
      </c>
      <c r="AY158" s="289">
        <f t="shared" si="197"/>
        <v>13</v>
      </c>
      <c r="AZ158" s="290">
        <f t="shared" si="165"/>
        <v>0</v>
      </c>
      <c r="BA158" s="290">
        <f t="shared" si="198"/>
        <v>0</v>
      </c>
      <c r="BB158" s="290">
        <f t="shared" si="166"/>
        <v>0</v>
      </c>
      <c r="BC158" s="291">
        <f t="shared" si="167"/>
        <v>0</v>
      </c>
      <c r="BD158" s="292">
        <f t="shared" si="199"/>
        <v>0</v>
      </c>
      <c r="BE158" s="307">
        <f t="shared" si="200"/>
        <v>152</v>
      </c>
      <c r="BF158" s="289">
        <f t="shared" si="201"/>
        <v>13</v>
      </c>
      <c r="BG158" s="290">
        <f t="shared" si="168"/>
        <v>0</v>
      </c>
      <c r="BH158" s="290">
        <f t="shared" si="202"/>
        <v>0</v>
      </c>
      <c r="BI158" s="290">
        <f t="shared" si="169"/>
        <v>0</v>
      </c>
      <c r="BJ158" s="291">
        <f t="shared" si="170"/>
        <v>0</v>
      </c>
      <c r="BK158" s="290">
        <f t="shared" si="203"/>
        <v>0</v>
      </c>
      <c r="BL158" s="304">
        <f t="shared" si="204"/>
        <v>152</v>
      </c>
      <c r="BM158" s="289">
        <f t="shared" si="205"/>
        <v>13</v>
      </c>
      <c r="BN158" s="290">
        <f t="shared" si="171"/>
        <v>0</v>
      </c>
      <c r="BO158" s="290">
        <f t="shared" si="206"/>
        <v>0</v>
      </c>
      <c r="BP158" s="290">
        <f t="shared" si="172"/>
        <v>0</v>
      </c>
      <c r="BQ158" s="291">
        <f t="shared" si="173"/>
        <v>0</v>
      </c>
      <c r="BR158" s="292">
        <f t="shared" si="207"/>
        <v>0</v>
      </c>
    </row>
    <row r="159" spans="1:70">
      <c r="A159" s="288">
        <v>153</v>
      </c>
      <c r="B159" s="289">
        <f t="shared" si="143"/>
        <v>13</v>
      </c>
      <c r="C159" s="290">
        <f t="shared" si="144"/>
        <v>0</v>
      </c>
      <c r="D159" s="290">
        <f t="shared" si="208"/>
        <v>0</v>
      </c>
      <c r="E159" s="290">
        <f t="shared" si="145"/>
        <v>0</v>
      </c>
      <c r="F159" s="291">
        <f t="shared" si="146"/>
        <v>0</v>
      </c>
      <c r="G159" s="290">
        <f t="shared" si="142"/>
        <v>0</v>
      </c>
      <c r="H159" s="289">
        <f t="shared" si="174"/>
        <v>153</v>
      </c>
      <c r="I159" s="289">
        <f t="shared" si="175"/>
        <v>13</v>
      </c>
      <c r="J159" s="290">
        <f t="shared" si="147"/>
        <v>0</v>
      </c>
      <c r="K159" s="290">
        <f t="shared" si="209"/>
        <v>0</v>
      </c>
      <c r="L159" s="290">
        <f t="shared" si="148"/>
        <v>0</v>
      </c>
      <c r="M159" s="291">
        <f t="shared" si="149"/>
        <v>0</v>
      </c>
      <c r="N159" s="292">
        <f t="shared" si="210"/>
        <v>0</v>
      </c>
      <c r="O159" s="307">
        <f t="shared" si="176"/>
        <v>153</v>
      </c>
      <c r="P159" s="289">
        <f t="shared" si="177"/>
        <v>13</v>
      </c>
      <c r="Q159" s="290">
        <f t="shared" si="150"/>
        <v>0</v>
      </c>
      <c r="R159" s="290">
        <f t="shared" si="178"/>
        <v>0</v>
      </c>
      <c r="S159" s="290">
        <f t="shared" si="151"/>
        <v>0</v>
      </c>
      <c r="T159" s="291">
        <f t="shared" si="152"/>
        <v>0</v>
      </c>
      <c r="U159" s="290">
        <f t="shared" si="179"/>
        <v>0</v>
      </c>
      <c r="V159" s="304">
        <f t="shared" si="180"/>
        <v>153</v>
      </c>
      <c r="W159" s="289">
        <f t="shared" si="181"/>
        <v>13</v>
      </c>
      <c r="X159" s="290">
        <f t="shared" si="153"/>
        <v>0</v>
      </c>
      <c r="Y159" s="290">
        <f t="shared" si="182"/>
        <v>0</v>
      </c>
      <c r="Z159" s="290">
        <f t="shared" si="154"/>
        <v>0</v>
      </c>
      <c r="AA159" s="291">
        <f t="shared" si="155"/>
        <v>0</v>
      </c>
      <c r="AB159" s="292">
        <f t="shared" si="183"/>
        <v>0</v>
      </c>
      <c r="AC159" s="307">
        <f t="shared" si="184"/>
        <v>153</v>
      </c>
      <c r="AD159" s="289">
        <f t="shared" si="185"/>
        <v>13</v>
      </c>
      <c r="AE159" s="290">
        <f t="shared" si="156"/>
        <v>0</v>
      </c>
      <c r="AF159" s="290">
        <f t="shared" si="186"/>
        <v>0</v>
      </c>
      <c r="AG159" s="290">
        <f t="shared" si="157"/>
        <v>0</v>
      </c>
      <c r="AH159" s="291">
        <f t="shared" si="158"/>
        <v>0</v>
      </c>
      <c r="AI159" s="290">
        <f t="shared" si="187"/>
        <v>0</v>
      </c>
      <c r="AJ159" s="304">
        <f t="shared" si="188"/>
        <v>153</v>
      </c>
      <c r="AK159" s="289">
        <f t="shared" si="189"/>
        <v>13</v>
      </c>
      <c r="AL159" s="290">
        <f t="shared" si="159"/>
        <v>0</v>
      </c>
      <c r="AM159" s="290">
        <f t="shared" si="190"/>
        <v>0</v>
      </c>
      <c r="AN159" s="290">
        <f t="shared" si="160"/>
        <v>0</v>
      </c>
      <c r="AO159" s="291">
        <f t="shared" si="161"/>
        <v>0</v>
      </c>
      <c r="AP159" s="292">
        <f t="shared" si="191"/>
        <v>0</v>
      </c>
      <c r="AQ159" s="307">
        <f t="shared" si="192"/>
        <v>153</v>
      </c>
      <c r="AR159" s="289">
        <f t="shared" si="193"/>
        <v>13</v>
      </c>
      <c r="AS159" s="290">
        <f t="shared" si="162"/>
        <v>0</v>
      </c>
      <c r="AT159" s="290">
        <f t="shared" si="194"/>
        <v>0</v>
      </c>
      <c r="AU159" s="290">
        <f t="shared" si="163"/>
        <v>0</v>
      </c>
      <c r="AV159" s="291">
        <f t="shared" si="164"/>
        <v>0</v>
      </c>
      <c r="AW159" s="290">
        <f t="shared" si="195"/>
        <v>0</v>
      </c>
      <c r="AX159" s="304">
        <f t="shared" si="196"/>
        <v>153</v>
      </c>
      <c r="AY159" s="289">
        <f t="shared" si="197"/>
        <v>13</v>
      </c>
      <c r="AZ159" s="290">
        <f t="shared" si="165"/>
        <v>0</v>
      </c>
      <c r="BA159" s="290">
        <f t="shared" si="198"/>
        <v>0</v>
      </c>
      <c r="BB159" s="290">
        <f t="shared" si="166"/>
        <v>0</v>
      </c>
      <c r="BC159" s="291">
        <f t="shared" si="167"/>
        <v>0</v>
      </c>
      <c r="BD159" s="292">
        <f t="shared" si="199"/>
        <v>0</v>
      </c>
      <c r="BE159" s="307">
        <f t="shared" si="200"/>
        <v>153</v>
      </c>
      <c r="BF159" s="289">
        <f t="shared" si="201"/>
        <v>13</v>
      </c>
      <c r="BG159" s="290">
        <f t="shared" si="168"/>
        <v>0</v>
      </c>
      <c r="BH159" s="290">
        <f t="shared" si="202"/>
        <v>0</v>
      </c>
      <c r="BI159" s="290">
        <f t="shared" si="169"/>
        <v>0</v>
      </c>
      <c r="BJ159" s="291">
        <f t="shared" si="170"/>
        <v>0</v>
      </c>
      <c r="BK159" s="290">
        <f t="shared" si="203"/>
        <v>0</v>
      </c>
      <c r="BL159" s="304">
        <f t="shared" si="204"/>
        <v>153</v>
      </c>
      <c r="BM159" s="289">
        <f t="shared" si="205"/>
        <v>13</v>
      </c>
      <c r="BN159" s="290">
        <f t="shared" si="171"/>
        <v>0</v>
      </c>
      <c r="BO159" s="290">
        <f t="shared" si="206"/>
        <v>0</v>
      </c>
      <c r="BP159" s="290">
        <f t="shared" si="172"/>
        <v>0</v>
      </c>
      <c r="BQ159" s="291">
        <f t="shared" si="173"/>
        <v>0</v>
      </c>
      <c r="BR159" s="292">
        <f t="shared" si="207"/>
        <v>0</v>
      </c>
    </row>
    <row r="160" spans="1:70">
      <c r="A160" s="288">
        <v>154</v>
      </c>
      <c r="B160" s="289">
        <f t="shared" si="143"/>
        <v>13</v>
      </c>
      <c r="C160" s="290">
        <f t="shared" si="144"/>
        <v>0</v>
      </c>
      <c r="D160" s="290">
        <f t="shared" si="208"/>
        <v>0</v>
      </c>
      <c r="E160" s="290">
        <f t="shared" si="145"/>
        <v>0</v>
      </c>
      <c r="F160" s="291">
        <f t="shared" si="146"/>
        <v>0</v>
      </c>
      <c r="G160" s="290">
        <f t="shared" si="142"/>
        <v>0</v>
      </c>
      <c r="H160" s="289">
        <f t="shared" si="174"/>
        <v>154</v>
      </c>
      <c r="I160" s="289">
        <f t="shared" si="175"/>
        <v>13</v>
      </c>
      <c r="J160" s="290">
        <f t="shared" si="147"/>
        <v>0</v>
      </c>
      <c r="K160" s="290">
        <f t="shared" si="209"/>
        <v>0</v>
      </c>
      <c r="L160" s="290">
        <f t="shared" si="148"/>
        <v>0</v>
      </c>
      <c r="M160" s="291">
        <f t="shared" si="149"/>
        <v>0</v>
      </c>
      <c r="N160" s="292">
        <f t="shared" si="210"/>
        <v>0</v>
      </c>
      <c r="O160" s="307">
        <f t="shared" si="176"/>
        <v>154</v>
      </c>
      <c r="P160" s="289">
        <f t="shared" si="177"/>
        <v>13</v>
      </c>
      <c r="Q160" s="290">
        <f t="shared" si="150"/>
        <v>0</v>
      </c>
      <c r="R160" s="290">
        <f t="shared" si="178"/>
        <v>0</v>
      </c>
      <c r="S160" s="290">
        <f t="shared" si="151"/>
        <v>0</v>
      </c>
      <c r="T160" s="291">
        <f t="shared" si="152"/>
        <v>0</v>
      </c>
      <c r="U160" s="290">
        <f t="shared" si="179"/>
        <v>0</v>
      </c>
      <c r="V160" s="304">
        <f t="shared" si="180"/>
        <v>154</v>
      </c>
      <c r="W160" s="289">
        <f t="shared" si="181"/>
        <v>13</v>
      </c>
      <c r="X160" s="290">
        <f t="shared" si="153"/>
        <v>0</v>
      </c>
      <c r="Y160" s="290">
        <f t="shared" si="182"/>
        <v>0</v>
      </c>
      <c r="Z160" s="290">
        <f t="shared" si="154"/>
        <v>0</v>
      </c>
      <c r="AA160" s="291">
        <f t="shared" si="155"/>
        <v>0</v>
      </c>
      <c r="AB160" s="292">
        <f t="shared" si="183"/>
        <v>0</v>
      </c>
      <c r="AC160" s="307">
        <f t="shared" si="184"/>
        <v>154</v>
      </c>
      <c r="AD160" s="289">
        <f t="shared" si="185"/>
        <v>13</v>
      </c>
      <c r="AE160" s="290">
        <f t="shared" si="156"/>
        <v>0</v>
      </c>
      <c r="AF160" s="290">
        <f t="shared" si="186"/>
        <v>0</v>
      </c>
      <c r="AG160" s="290">
        <f t="shared" si="157"/>
        <v>0</v>
      </c>
      <c r="AH160" s="291">
        <f t="shared" si="158"/>
        <v>0</v>
      </c>
      <c r="AI160" s="290">
        <f t="shared" si="187"/>
        <v>0</v>
      </c>
      <c r="AJ160" s="304">
        <f t="shared" si="188"/>
        <v>154</v>
      </c>
      <c r="AK160" s="289">
        <f t="shared" si="189"/>
        <v>13</v>
      </c>
      <c r="AL160" s="290">
        <f t="shared" si="159"/>
        <v>0</v>
      </c>
      <c r="AM160" s="290">
        <f t="shared" si="190"/>
        <v>0</v>
      </c>
      <c r="AN160" s="290">
        <f t="shared" si="160"/>
        <v>0</v>
      </c>
      <c r="AO160" s="291">
        <f t="shared" si="161"/>
        <v>0</v>
      </c>
      <c r="AP160" s="292">
        <f t="shared" si="191"/>
        <v>0</v>
      </c>
      <c r="AQ160" s="307">
        <f t="shared" si="192"/>
        <v>154</v>
      </c>
      <c r="AR160" s="289">
        <f t="shared" si="193"/>
        <v>13</v>
      </c>
      <c r="AS160" s="290">
        <f t="shared" si="162"/>
        <v>0</v>
      </c>
      <c r="AT160" s="290">
        <f t="shared" si="194"/>
        <v>0</v>
      </c>
      <c r="AU160" s="290">
        <f t="shared" si="163"/>
        <v>0</v>
      </c>
      <c r="AV160" s="291">
        <f t="shared" si="164"/>
        <v>0</v>
      </c>
      <c r="AW160" s="290">
        <f t="shared" si="195"/>
        <v>0</v>
      </c>
      <c r="AX160" s="304">
        <f t="shared" si="196"/>
        <v>154</v>
      </c>
      <c r="AY160" s="289">
        <f t="shared" si="197"/>
        <v>13</v>
      </c>
      <c r="AZ160" s="290">
        <f t="shared" si="165"/>
        <v>0</v>
      </c>
      <c r="BA160" s="290">
        <f t="shared" si="198"/>
        <v>0</v>
      </c>
      <c r="BB160" s="290">
        <f t="shared" si="166"/>
        <v>0</v>
      </c>
      <c r="BC160" s="291">
        <f t="shared" si="167"/>
        <v>0</v>
      </c>
      <c r="BD160" s="292">
        <f t="shared" si="199"/>
        <v>0</v>
      </c>
      <c r="BE160" s="307">
        <f t="shared" si="200"/>
        <v>154</v>
      </c>
      <c r="BF160" s="289">
        <f t="shared" si="201"/>
        <v>13</v>
      </c>
      <c r="BG160" s="290">
        <f t="shared" si="168"/>
        <v>0</v>
      </c>
      <c r="BH160" s="290">
        <f t="shared" si="202"/>
        <v>0</v>
      </c>
      <c r="BI160" s="290">
        <f t="shared" si="169"/>
        <v>0</v>
      </c>
      <c r="BJ160" s="291">
        <f t="shared" si="170"/>
        <v>0</v>
      </c>
      <c r="BK160" s="290">
        <f t="shared" si="203"/>
        <v>0</v>
      </c>
      <c r="BL160" s="304">
        <f t="shared" si="204"/>
        <v>154</v>
      </c>
      <c r="BM160" s="289">
        <f t="shared" si="205"/>
        <v>13</v>
      </c>
      <c r="BN160" s="290">
        <f t="shared" si="171"/>
        <v>0</v>
      </c>
      <c r="BO160" s="290">
        <f t="shared" si="206"/>
        <v>0</v>
      </c>
      <c r="BP160" s="290">
        <f t="shared" si="172"/>
        <v>0</v>
      </c>
      <c r="BQ160" s="291">
        <f t="shared" si="173"/>
        <v>0</v>
      </c>
      <c r="BR160" s="292">
        <f t="shared" si="207"/>
        <v>0</v>
      </c>
    </row>
    <row r="161" spans="1:70">
      <c r="A161" s="288">
        <v>155</v>
      </c>
      <c r="B161" s="289">
        <f t="shared" si="143"/>
        <v>13</v>
      </c>
      <c r="C161" s="290">
        <f t="shared" si="144"/>
        <v>0</v>
      </c>
      <c r="D161" s="290">
        <f t="shared" si="208"/>
        <v>0</v>
      </c>
      <c r="E161" s="290">
        <f t="shared" si="145"/>
        <v>0</v>
      </c>
      <c r="F161" s="291">
        <f t="shared" si="146"/>
        <v>0</v>
      </c>
      <c r="G161" s="290">
        <f t="shared" si="142"/>
        <v>0</v>
      </c>
      <c r="H161" s="289">
        <f t="shared" si="174"/>
        <v>155</v>
      </c>
      <c r="I161" s="289">
        <f t="shared" si="175"/>
        <v>13</v>
      </c>
      <c r="J161" s="290">
        <f t="shared" si="147"/>
        <v>0</v>
      </c>
      <c r="K161" s="290">
        <f t="shared" si="209"/>
        <v>0</v>
      </c>
      <c r="L161" s="290">
        <f t="shared" si="148"/>
        <v>0</v>
      </c>
      <c r="M161" s="291">
        <f t="shared" si="149"/>
        <v>0</v>
      </c>
      <c r="N161" s="292">
        <f t="shared" si="210"/>
        <v>0</v>
      </c>
      <c r="O161" s="307">
        <f t="shared" si="176"/>
        <v>155</v>
      </c>
      <c r="P161" s="289">
        <f t="shared" si="177"/>
        <v>13</v>
      </c>
      <c r="Q161" s="290">
        <f t="shared" si="150"/>
        <v>0</v>
      </c>
      <c r="R161" s="290">
        <f t="shared" si="178"/>
        <v>0</v>
      </c>
      <c r="S161" s="290">
        <f t="shared" si="151"/>
        <v>0</v>
      </c>
      <c r="T161" s="291">
        <f t="shared" si="152"/>
        <v>0</v>
      </c>
      <c r="U161" s="290">
        <f t="shared" si="179"/>
        <v>0</v>
      </c>
      <c r="V161" s="304">
        <f t="shared" si="180"/>
        <v>155</v>
      </c>
      <c r="W161" s="289">
        <f t="shared" si="181"/>
        <v>13</v>
      </c>
      <c r="X161" s="290">
        <f t="shared" si="153"/>
        <v>0</v>
      </c>
      <c r="Y161" s="290">
        <f t="shared" si="182"/>
        <v>0</v>
      </c>
      <c r="Z161" s="290">
        <f t="shared" si="154"/>
        <v>0</v>
      </c>
      <c r="AA161" s="291">
        <f t="shared" si="155"/>
        <v>0</v>
      </c>
      <c r="AB161" s="292">
        <f t="shared" si="183"/>
        <v>0</v>
      </c>
      <c r="AC161" s="307">
        <f t="shared" si="184"/>
        <v>155</v>
      </c>
      <c r="AD161" s="289">
        <f t="shared" si="185"/>
        <v>13</v>
      </c>
      <c r="AE161" s="290">
        <f t="shared" si="156"/>
        <v>0</v>
      </c>
      <c r="AF161" s="290">
        <f t="shared" si="186"/>
        <v>0</v>
      </c>
      <c r="AG161" s="290">
        <f t="shared" si="157"/>
        <v>0</v>
      </c>
      <c r="AH161" s="291">
        <f t="shared" si="158"/>
        <v>0</v>
      </c>
      <c r="AI161" s="290">
        <f t="shared" si="187"/>
        <v>0</v>
      </c>
      <c r="AJ161" s="304">
        <f t="shared" si="188"/>
        <v>155</v>
      </c>
      <c r="AK161" s="289">
        <f t="shared" si="189"/>
        <v>13</v>
      </c>
      <c r="AL161" s="290">
        <f t="shared" si="159"/>
        <v>0</v>
      </c>
      <c r="AM161" s="290">
        <f t="shared" si="190"/>
        <v>0</v>
      </c>
      <c r="AN161" s="290">
        <f t="shared" si="160"/>
        <v>0</v>
      </c>
      <c r="AO161" s="291">
        <f t="shared" si="161"/>
        <v>0</v>
      </c>
      <c r="AP161" s="292">
        <f t="shared" si="191"/>
        <v>0</v>
      </c>
      <c r="AQ161" s="307">
        <f t="shared" si="192"/>
        <v>155</v>
      </c>
      <c r="AR161" s="289">
        <f t="shared" si="193"/>
        <v>13</v>
      </c>
      <c r="AS161" s="290">
        <f t="shared" si="162"/>
        <v>0</v>
      </c>
      <c r="AT161" s="290">
        <f t="shared" si="194"/>
        <v>0</v>
      </c>
      <c r="AU161" s="290">
        <f t="shared" si="163"/>
        <v>0</v>
      </c>
      <c r="AV161" s="291">
        <f t="shared" si="164"/>
        <v>0</v>
      </c>
      <c r="AW161" s="290">
        <f t="shared" si="195"/>
        <v>0</v>
      </c>
      <c r="AX161" s="304">
        <f t="shared" si="196"/>
        <v>155</v>
      </c>
      <c r="AY161" s="289">
        <f t="shared" si="197"/>
        <v>13</v>
      </c>
      <c r="AZ161" s="290">
        <f t="shared" si="165"/>
        <v>0</v>
      </c>
      <c r="BA161" s="290">
        <f t="shared" si="198"/>
        <v>0</v>
      </c>
      <c r="BB161" s="290">
        <f t="shared" si="166"/>
        <v>0</v>
      </c>
      <c r="BC161" s="291">
        <f t="shared" si="167"/>
        <v>0</v>
      </c>
      <c r="BD161" s="292">
        <f t="shared" si="199"/>
        <v>0</v>
      </c>
      <c r="BE161" s="307">
        <f t="shared" si="200"/>
        <v>155</v>
      </c>
      <c r="BF161" s="289">
        <f t="shared" si="201"/>
        <v>13</v>
      </c>
      <c r="BG161" s="290">
        <f t="shared" si="168"/>
        <v>0</v>
      </c>
      <c r="BH161" s="290">
        <f t="shared" si="202"/>
        <v>0</v>
      </c>
      <c r="BI161" s="290">
        <f t="shared" si="169"/>
        <v>0</v>
      </c>
      <c r="BJ161" s="291">
        <f t="shared" si="170"/>
        <v>0</v>
      </c>
      <c r="BK161" s="290">
        <f t="shared" si="203"/>
        <v>0</v>
      </c>
      <c r="BL161" s="304">
        <f t="shared" si="204"/>
        <v>155</v>
      </c>
      <c r="BM161" s="289">
        <f t="shared" si="205"/>
        <v>13</v>
      </c>
      <c r="BN161" s="290">
        <f t="shared" si="171"/>
        <v>0</v>
      </c>
      <c r="BO161" s="290">
        <f t="shared" si="206"/>
        <v>0</v>
      </c>
      <c r="BP161" s="290">
        <f t="shared" si="172"/>
        <v>0</v>
      </c>
      <c r="BQ161" s="291">
        <f t="shared" si="173"/>
        <v>0</v>
      </c>
      <c r="BR161" s="292">
        <f t="shared" si="207"/>
        <v>0</v>
      </c>
    </row>
    <row r="162" spans="1:70">
      <c r="A162" s="288">
        <v>156</v>
      </c>
      <c r="B162" s="289">
        <f t="shared" si="143"/>
        <v>13</v>
      </c>
      <c r="C162" s="290">
        <f t="shared" si="144"/>
        <v>0</v>
      </c>
      <c r="D162" s="290">
        <f t="shared" si="208"/>
        <v>0</v>
      </c>
      <c r="E162" s="290">
        <f t="shared" si="145"/>
        <v>0</v>
      </c>
      <c r="F162" s="291">
        <f t="shared" si="146"/>
        <v>0</v>
      </c>
      <c r="G162" s="290">
        <f t="shared" si="142"/>
        <v>0</v>
      </c>
      <c r="H162" s="289">
        <f t="shared" si="174"/>
        <v>156</v>
      </c>
      <c r="I162" s="289">
        <f t="shared" si="175"/>
        <v>13</v>
      </c>
      <c r="J162" s="290">
        <f t="shared" si="147"/>
        <v>0</v>
      </c>
      <c r="K162" s="290">
        <f t="shared" si="209"/>
        <v>0</v>
      </c>
      <c r="L162" s="290">
        <f t="shared" si="148"/>
        <v>0</v>
      </c>
      <c r="M162" s="291">
        <f t="shared" si="149"/>
        <v>0</v>
      </c>
      <c r="N162" s="292">
        <f t="shared" si="210"/>
        <v>0</v>
      </c>
      <c r="O162" s="307">
        <f t="shared" si="176"/>
        <v>156</v>
      </c>
      <c r="P162" s="289">
        <f t="shared" si="177"/>
        <v>13</v>
      </c>
      <c r="Q162" s="290">
        <f t="shared" si="150"/>
        <v>0</v>
      </c>
      <c r="R162" s="290">
        <f t="shared" si="178"/>
        <v>0</v>
      </c>
      <c r="S162" s="290">
        <f t="shared" si="151"/>
        <v>0</v>
      </c>
      <c r="T162" s="291">
        <f t="shared" si="152"/>
        <v>0</v>
      </c>
      <c r="U162" s="290">
        <f t="shared" si="179"/>
        <v>0</v>
      </c>
      <c r="V162" s="304">
        <f t="shared" si="180"/>
        <v>156</v>
      </c>
      <c r="W162" s="289">
        <f t="shared" si="181"/>
        <v>13</v>
      </c>
      <c r="X162" s="290">
        <f t="shared" si="153"/>
        <v>0</v>
      </c>
      <c r="Y162" s="290">
        <f t="shared" si="182"/>
        <v>0</v>
      </c>
      <c r="Z162" s="290">
        <f t="shared" si="154"/>
        <v>0</v>
      </c>
      <c r="AA162" s="291">
        <f t="shared" si="155"/>
        <v>0</v>
      </c>
      <c r="AB162" s="292">
        <f t="shared" si="183"/>
        <v>0</v>
      </c>
      <c r="AC162" s="307">
        <f t="shared" si="184"/>
        <v>156</v>
      </c>
      <c r="AD162" s="289">
        <f t="shared" si="185"/>
        <v>13</v>
      </c>
      <c r="AE162" s="290">
        <f t="shared" si="156"/>
        <v>0</v>
      </c>
      <c r="AF162" s="290">
        <f t="shared" si="186"/>
        <v>0</v>
      </c>
      <c r="AG162" s="290">
        <f t="shared" si="157"/>
        <v>0</v>
      </c>
      <c r="AH162" s="291">
        <f t="shared" si="158"/>
        <v>0</v>
      </c>
      <c r="AI162" s="290">
        <f t="shared" si="187"/>
        <v>0</v>
      </c>
      <c r="AJ162" s="304">
        <f t="shared" si="188"/>
        <v>156</v>
      </c>
      <c r="AK162" s="289">
        <f t="shared" si="189"/>
        <v>13</v>
      </c>
      <c r="AL162" s="290">
        <f t="shared" si="159"/>
        <v>0</v>
      </c>
      <c r="AM162" s="290">
        <f t="shared" si="190"/>
        <v>0</v>
      </c>
      <c r="AN162" s="290">
        <f t="shared" si="160"/>
        <v>0</v>
      </c>
      <c r="AO162" s="291">
        <f t="shared" si="161"/>
        <v>0</v>
      </c>
      <c r="AP162" s="292">
        <f t="shared" si="191"/>
        <v>0</v>
      </c>
      <c r="AQ162" s="307">
        <f t="shared" si="192"/>
        <v>156</v>
      </c>
      <c r="AR162" s="289">
        <f t="shared" si="193"/>
        <v>13</v>
      </c>
      <c r="AS162" s="290">
        <f t="shared" si="162"/>
        <v>0</v>
      </c>
      <c r="AT162" s="290">
        <f t="shared" si="194"/>
        <v>0</v>
      </c>
      <c r="AU162" s="290">
        <f t="shared" si="163"/>
        <v>0</v>
      </c>
      <c r="AV162" s="291">
        <f t="shared" si="164"/>
        <v>0</v>
      </c>
      <c r="AW162" s="290">
        <f t="shared" si="195"/>
        <v>0</v>
      </c>
      <c r="AX162" s="304">
        <f t="shared" si="196"/>
        <v>156</v>
      </c>
      <c r="AY162" s="289">
        <f t="shared" si="197"/>
        <v>13</v>
      </c>
      <c r="AZ162" s="290">
        <f t="shared" si="165"/>
        <v>0</v>
      </c>
      <c r="BA162" s="290">
        <f t="shared" si="198"/>
        <v>0</v>
      </c>
      <c r="BB162" s="290">
        <f t="shared" si="166"/>
        <v>0</v>
      </c>
      <c r="BC162" s="291">
        <f t="shared" si="167"/>
        <v>0</v>
      </c>
      <c r="BD162" s="292">
        <f t="shared" si="199"/>
        <v>0</v>
      </c>
      <c r="BE162" s="307">
        <f t="shared" si="200"/>
        <v>156</v>
      </c>
      <c r="BF162" s="289">
        <f t="shared" si="201"/>
        <v>13</v>
      </c>
      <c r="BG162" s="290">
        <f t="shared" si="168"/>
        <v>0</v>
      </c>
      <c r="BH162" s="290">
        <f t="shared" si="202"/>
        <v>0</v>
      </c>
      <c r="BI162" s="290">
        <f t="shared" si="169"/>
        <v>0</v>
      </c>
      <c r="BJ162" s="291">
        <f t="shared" si="170"/>
        <v>0</v>
      </c>
      <c r="BK162" s="290">
        <f t="shared" si="203"/>
        <v>0</v>
      </c>
      <c r="BL162" s="304">
        <f t="shared" si="204"/>
        <v>156</v>
      </c>
      <c r="BM162" s="289">
        <f t="shared" si="205"/>
        <v>13</v>
      </c>
      <c r="BN162" s="290">
        <f t="shared" si="171"/>
        <v>0</v>
      </c>
      <c r="BO162" s="290">
        <f t="shared" si="206"/>
        <v>0</v>
      </c>
      <c r="BP162" s="290">
        <f t="shared" si="172"/>
        <v>0</v>
      </c>
      <c r="BQ162" s="291">
        <f t="shared" si="173"/>
        <v>0</v>
      </c>
      <c r="BR162" s="292">
        <f t="shared" si="207"/>
        <v>0</v>
      </c>
    </row>
    <row r="163" spans="1:70">
      <c r="A163" s="288">
        <v>157</v>
      </c>
      <c r="B163" s="289">
        <f t="shared" si="143"/>
        <v>14</v>
      </c>
      <c r="C163" s="290">
        <f t="shared" si="144"/>
        <v>0</v>
      </c>
      <c r="D163" s="290">
        <f t="shared" si="208"/>
        <v>0</v>
      </c>
      <c r="E163" s="290">
        <f t="shared" si="145"/>
        <v>0</v>
      </c>
      <c r="F163" s="291">
        <f t="shared" si="146"/>
        <v>0</v>
      </c>
      <c r="G163" s="290">
        <f t="shared" si="142"/>
        <v>0</v>
      </c>
      <c r="H163" s="289">
        <f t="shared" si="174"/>
        <v>157</v>
      </c>
      <c r="I163" s="289">
        <f t="shared" si="175"/>
        <v>14</v>
      </c>
      <c r="J163" s="290">
        <f t="shared" si="147"/>
        <v>0</v>
      </c>
      <c r="K163" s="290">
        <f t="shared" si="209"/>
        <v>0</v>
      </c>
      <c r="L163" s="290">
        <f t="shared" si="148"/>
        <v>0</v>
      </c>
      <c r="M163" s="291">
        <f t="shared" si="149"/>
        <v>0</v>
      </c>
      <c r="N163" s="292">
        <f t="shared" si="210"/>
        <v>0</v>
      </c>
      <c r="O163" s="307">
        <f t="shared" si="176"/>
        <v>157</v>
      </c>
      <c r="P163" s="289">
        <f t="shared" si="177"/>
        <v>14</v>
      </c>
      <c r="Q163" s="290">
        <f t="shared" si="150"/>
        <v>0</v>
      </c>
      <c r="R163" s="290">
        <f t="shared" si="178"/>
        <v>0</v>
      </c>
      <c r="S163" s="290">
        <f t="shared" si="151"/>
        <v>0</v>
      </c>
      <c r="T163" s="291">
        <f t="shared" si="152"/>
        <v>0</v>
      </c>
      <c r="U163" s="290">
        <f t="shared" si="179"/>
        <v>0</v>
      </c>
      <c r="V163" s="304">
        <f t="shared" si="180"/>
        <v>157</v>
      </c>
      <c r="W163" s="289">
        <f t="shared" si="181"/>
        <v>14</v>
      </c>
      <c r="X163" s="290">
        <f t="shared" si="153"/>
        <v>0</v>
      </c>
      <c r="Y163" s="290">
        <f t="shared" si="182"/>
        <v>0</v>
      </c>
      <c r="Z163" s="290">
        <f t="shared" si="154"/>
        <v>0</v>
      </c>
      <c r="AA163" s="291">
        <f t="shared" si="155"/>
        <v>0</v>
      </c>
      <c r="AB163" s="292">
        <f t="shared" si="183"/>
        <v>0</v>
      </c>
      <c r="AC163" s="307">
        <f t="shared" si="184"/>
        <v>157</v>
      </c>
      <c r="AD163" s="289">
        <f t="shared" si="185"/>
        <v>14</v>
      </c>
      <c r="AE163" s="290">
        <f t="shared" si="156"/>
        <v>0</v>
      </c>
      <c r="AF163" s="290">
        <f t="shared" si="186"/>
        <v>0</v>
      </c>
      <c r="AG163" s="290">
        <f t="shared" si="157"/>
        <v>0</v>
      </c>
      <c r="AH163" s="291">
        <f t="shared" si="158"/>
        <v>0</v>
      </c>
      <c r="AI163" s="290">
        <f t="shared" si="187"/>
        <v>0</v>
      </c>
      <c r="AJ163" s="304">
        <f t="shared" si="188"/>
        <v>157</v>
      </c>
      <c r="AK163" s="289">
        <f t="shared" si="189"/>
        <v>14</v>
      </c>
      <c r="AL163" s="290">
        <f t="shared" si="159"/>
        <v>0</v>
      </c>
      <c r="AM163" s="290">
        <f t="shared" si="190"/>
        <v>0</v>
      </c>
      <c r="AN163" s="290">
        <f t="shared" si="160"/>
        <v>0</v>
      </c>
      <c r="AO163" s="291">
        <f t="shared" si="161"/>
        <v>0</v>
      </c>
      <c r="AP163" s="292">
        <f t="shared" si="191"/>
        <v>0</v>
      </c>
      <c r="AQ163" s="307">
        <f t="shared" si="192"/>
        <v>157</v>
      </c>
      <c r="AR163" s="289">
        <f t="shared" si="193"/>
        <v>14</v>
      </c>
      <c r="AS163" s="290">
        <f t="shared" si="162"/>
        <v>0</v>
      </c>
      <c r="AT163" s="290">
        <f t="shared" si="194"/>
        <v>0</v>
      </c>
      <c r="AU163" s="290">
        <f t="shared" si="163"/>
        <v>0</v>
      </c>
      <c r="AV163" s="291">
        <f t="shared" si="164"/>
        <v>0</v>
      </c>
      <c r="AW163" s="290">
        <f t="shared" si="195"/>
        <v>0</v>
      </c>
      <c r="AX163" s="304">
        <f t="shared" si="196"/>
        <v>157</v>
      </c>
      <c r="AY163" s="289">
        <f t="shared" si="197"/>
        <v>14</v>
      </c>
      <c r="AZ163" s="290">
        <f t="shared" si="165"/>
        <v>0</v>
      </c>
      <c r="BA163" s="290">
        <f t="shared" si="198"/>
        <v>0</v>
      </c>
      <c r="BB163" s="290">
        <f t="shared" si="166"/>
        <v>0</v>
      </c>
      <c r="BC163" s="291">
        <f t="shared" si="167"/>
        <v>0</v>
      </c>
      <c r="BD163" s="292">
        <f t="shared" si="199"/>
        <v>0</v>
      </c>
      <c r="BE163" s="307">
        <f t="shared" si="200"/>
        <v>157</v>
      </c>
      <c r="BF163" s="289">
        <f t="shared" si="201"/>
        <v>14</v>
      </c>
      <c r="BG163" s="290">
        <f t="shared" si="168"/>
        <v>0</v>
      </c>
      <c r="BH163" s="290">
        <f t="shared" si="202"/>
        <v>0</v>
      </c>
      <c r="BI163" s="290">
        <f t="shared" si="169"/>
        <v>0</v>
      </c>
      <c r="BJ163" s="291">
        <f t="shared" si="170"/>
        <v>0</v>
      </c>
      <c r="BK163" s="290">
        <f t="shared" si="203"/>
        <v>0</v>
      </c>
      <c r="BL163" s="304">
        <f t="shared" si="204"/>
        <v>157</v>
      </c>
      <c r="BM163" s="289">
        <f t="shared" si="205"/>
        <v>14</v>
      </c>
      <c r="BN163" s="290">
        <f t="shared" si="171"/>
        <v>0</v>
      </c>
      <c r="BO163" s="290">
        <f t="shared" si="206"/>
        <v>0</v>
      </c>
      <c r="BP163" s="290">
        <f t="shared" si="172"/>
        <v>0</v>
      </c>
      <c r="BQ163" s="291">
        <f t="shared" si="173"/>
        <v>0</v>
      </c>
      <c r="BR163" s="292">
        <f t="shared" si="207"/>
        <v>0</v>
      </c>
    </row>
    <row r="164" spans="1:70">
      <c r="A164" s="288">
        <v>158</v>
      </c>
      <c r="B164" s="289">
        <f t="shared" si="143"/>
        <v>14</v>
      </c>
      <c r="C164" s="290">
        <f t="shared" si="144"/>
        <v>0</v>
      </c>
      <c r="D164" s="290">
        <f t="shared" si="208"/>
        <v>0</v>
      </c>
      <c r="E164" s="290">
        <f t="shared" si="145"/>
        <v>0</v>
      </c>
      <c r="F164" s="291">
        <f t="shared" si="146"/>
        <v>0</v>
      </c>
      <c r="G164" s="290">
        <f t="shared" si="142"/>
        <v>0</v>
      </c>
      <c r="H164" s="289">
        <f t="shared" si="174"/>
        <v>158</v>
      </c>
      <c r="I164" s="289">
        <f t="shared" si="175"/>
        <v>14</v>
      </c>
      <c r="J164" s="290">
        <f t="shared" si="147"/>
        <v>0</v>
      </c>
      <c r="K164" s="290">
        <f t="shared" si="209"/>
        <v>0</v>
      </c>
      <c r="L164" s="290">
        <f t="shared" si="148"/>
        <v>0</v>
      </c>
      <c r="M164" s="291">
        <f t="shared" si="149"/>
        <v>0</v>
      </c>
      <c r="N164" s="292">
        <f t="shared" si="210"/>
        <v>0</v>
      </c>
      <c r="O164" s="307">
        <f t="shared" si="176"/>
        <v>158</v>
      </c>
      <c r="P164" s="289">
        <f t="shared" si="177"/>
        <v>14</v>
      </c>
      <c r="Q164" s="290">
        <f t="shared" si="150"/>
        <v>0</v>
      </c>
      <c r="R164" s="290">
        <f t="shared" si="178"/>
        <v>0</v>
      </c>
      <c r="S164" s="290">
        <f t="shared" si="151"/>
        <v>0</v>
      </c>
      <c r="T164" s="291">
        <f t="shared" si="152"/>
        <v>0</v>
      </c>
      <c r="U164" s="290">
        <f t="shared" si="179"/>
        <v>0</v>
      </c>
      <c r="V164" s="304">
        <f t="shared" si="180"/>
        <v>158</v>
      </c>
      <c r="W164" s="289">
        <f t="shared" si="181"/>
        <v>14</v>
      </c>
      <c r="X164" s="290">
        <f t="shared" si="153"/>
        <v>0</v>
      </c>
      <c r="Y164" s="290">
        <f t="shared" si="182"/>
        <v>0</v>
      </c>
      <c r="Z164" s="290">
        <f t="shared" si="154"/>
        <v>0</v>
      </c>
      <c r="AA164" s="291">
        <f t="shared" si="155"/>
        <v>0</v>
      </c>
      <c r="AB164" s="292">
        <f t="shared" si="183"/>
        <v>0</v>
      </c>
      <c r="AC164" s="307">
        <f t="shared" si="184"/>
        <v>158</v>
      </c>
      <c r="AD164" s="289">
        <f t="shared" si="185"/>
        <v>14</v>
      </c>
      <c r="AE164" s="290">
        <f t="shared" si="156"/>
        <v>0</v>
      </c>
      <c r="AF164" s="290">
        <f t="shared" si="186"/>
        <v>0</v>
      </c>
      <c r="AG164" s="290">
        <f t="shared" si="157"/>
        <v>0</v>
      </c>
      <c r="AH164" s="291">
        <f t="shared" si="158"/>
        <v>0</v>
      </c>
      <c r="AI164" s="290">
        <f t="shared" si="187"/>
        <v>0</v>
      </c>
      <c r="AJ164" s="304">
        <f t="shared" si="188"/>
        <v>158</v>
      </c>
      <c r="AK164" s="289">
        <f t="shared" si="189"/>
        <v>14</v>
      </c>
      <c r="AL164" s="290">
        <f t="shared" si="159"/>
        <v>0</v>
      </c>
      <c r="AM164" s="290">
        <f t="shared" si="190"/>
        <v>0</v>
      </c>
      <c r="AN164" s="290">
        <f t="shared" si="160"/>
        <v>0</v>
      </c>
      <c r="AO164" s="291">
        <f t="shared" si="161"/>
        <v>0</v>
      </c>
      <c r="AP164" s="292">
        <f t="shared" si="191"/>
        <v>0</v>
      </c>
      <c r="AQ164" s="307">
        <f t="shared" si="192"/>
        <v>158</v>
      </c>
      <c r="AR164" s="289">
        <f t="shared" si="193"/>
        <v>14</v>
      </c>
      <c r="AS164" s="290">
        <f t="shared" si="162"/>
        <v>0</v>
      </c>
      <c r="AT164" s="290">
        <f t="shared" si="194"/>
        <v>0</v>
      </c>
      <c r="AU164" s="290">
        <f t="shared" si="163"/>
        <v>0</v>
      </c>
      <c r="AV164" s="291">
        <f t="shared" si="164"/>
        <v>0</v>
      </c>
      <c r="AW164" s="290">
        <f t="shared" si="195"/>
        <v>0</v>
      </c>
      <c r="AX164" s="304">
        <f t="shared" si="196"/>
        <v>158</v>
      </c>
      <c r="AY164" s="289">
        <f t="shared" si="197"/>
        <v>14</v>
      </c>
      <c r="AZ164" s="290">
        <f t="shared" si="165"/>
        <v>0</v>
      </c>
      <c r="BA164" s="290">
        <f t="shared" si="198"/>
        <v>0</v>
      </c>
      <c r="BB164" s="290">
        <f t="shared" si="166"/>
        <v>0</v>
      </c>
      <c r="BC164" s="291">
        <f t="shared" si="167"/>
        <v>0</v>
      </c>
      <c r="BD164" s="292">
        <f t="shared" si="199"/>
        <v>0</v>
      </c>
      <c r="BE164" s="307">
        <f t="shared" si="200"/>
        <v>158</v>
      </c>
      <c r="BF164" s="289">
        <f t="shared" si="201"/>
        <v>14</v>
      </c>
      <c r="BG164" s="290">
        <f t="shared" si="168"/>
        <v>0</v>
      </c>
      <c r="BH164" s="290">
        <f t="shared" si="202"/>
        <v>0</v>
      </c>
      <c r="BI164" s="290">
        <f t="shared" si="169"/>
        <v>0</v>
      </c>
      <c r="BJ164" s="291">
        <f t="shared" si="170"/>
        <v>0</v>
      </c>
      <c r="BK164" s="290">
        <f t="shared" si="203"/>
        <v>0</v>
      </c>
      <c r="BL164" s="304">
        <f t="shared" si="204"/>
        <v>158</v>
      </c>
      <c r="BM164" s="289">
        <f t="shared" si="205"/>
        <v>14</v>
      </c>
      <c r="BN164" s="290">
        <f t="shared" si="171"/>
        <v>0</v>
      </c>
      <c r="BO164" s="290">
        <f t="shared" si="206"/>
        <v>0</v>
      </c>
      <c r="BP164" s="290">
        <f t="shared" si="172"/>
        <v>0</v>
      </c>
      <c r="BQ164" s="291">
        <f t="shared" si="173"/>
        <v>0</v>
      </c>
      <c r="BR164" s="292">
        <f t="shared" si="207"/>
        <v>0</v>
      </c>
    </row>
    <row r="165" spans="1:70">
      <c r="A165" s="288">
        <v>159</v>
      </c>
      <c r="B165" s="289">
        <f t="shared" si="143"/>
        <v>14</v>
      </c>
      <c r="C165" s="290">
        <f t="shared" si="144"/>
        <v>0</v>
      </c>
      <c r="D165" s="290">
        <f t="shared" si="208"/>
        <v>0</v>
      </c>
      <c r="E165" s="290">
        <f t="shared" si="145"/>
        <v>0</v>
      </c>
      <c r="F165" s="291">
        <f t="shared" si="146"/>
        <v>0</v>
      </c>
      <c r="G165" s="290">
        <f t="shared" si="142"/>
        <v>0</v>
      </c>
      <c r="H165" s="289">
        <f t="shared" si="174"/>
        <v>159</v>
      </c>
      <c r="I165" s="289">
        <f t="shared" si="175"/>
        <v>14</v>
      </c>
      <c r="J165" s="290">
        <f t="shared" si="147"/>
        <v>0</v>
      </c>
      <c r="K165" s="290">
        <f t="shared" si="209"/>
        <v>0</v>
      </c>
      <c r="L165" s="290">
        <f t="shared" si="148"/>
        <v>0</v>
      </c>
      <c r="M165" s="291">
        <f t="shared" si="149"/>
        <v>0</v>
      </c>
      <c r="N165" s="292">
        <f t="shared" si="210"/>
        <v>0</v>
      </c>
      <c r="O165" s="307">
        <f t="shared" si="176"/>
        <v>159</v>
      </c>
      <c r="P165" s="289">
        <f t="shared" si="177"/>
        <v>14</v>
      </c>
      <c r="Q165" s="290">
        <f t="shared" si="150"/>
        <v>0</v>
      </c>
      <c r="R165" s="290">
        <f t="shared" si="178"/>
        <v>0</v>
      </c>
      <c r="S165" s="290">
        <f t="shared" si="151"/>
        <v>0</v>
      </c>
      <c r="T165" s="291">
        <f t="shared" si="152"/>
        <v>0</v>
      </c>
      <c r="U165" s="290">
        <f t="shared" si="179"/>
        <v>0</v>
      </c>
      <c r="V165" s="304">
        <f t="shared" si="180"/>
        <v>159</v>
      </c>
      <c r="W165" s="289">
        <f t="shared" si="181"/>
        <v>14</v>
      </c>
      <c r="X165" s="290">
        <f t="shared" si="153"/>
        <v>0</v>
      </c>
      <c r="Y165" s="290">
        <f t="shared" si="182"/>
        <v>0</v>
      </c>
      <c r="Z165" s="290">
        <f t="shared" si="154"/>
        <v>0</v>
      </c>
      <c r="AA165" s="291">
        <f t="shared" si="155"/>
        <v>0</v>
      </c>
      <c r="AB165" s="292">
        <f t="shared" si="183"/>
        <v>0</v>
      </c>
      <c r="AC165" s="307">
        <f t="shared" si="184"/>
        <v>159</v>
      </c>
      <c r="AD165" s="289">
        <f t="shared" si="185"/>
        <v>14</v>
      </c>
      <c r="AE165" s="290">
        <f t="shared" si="156"/>
        <v>0</v>
      </c>
      <c r="AF165" s="290">
        <f t="shared" si="186"/>
        <v>0</v>
      </c>
      <c r="AG165" s="290">
        <f t="shared" si="157"/>
        <v>0</v>
      </c>
      <c r="AH165" s="291">
        <f t="shared" si="158"/>
        <v>0</v>
      </c>
      <c r="AI165" s="290">
        <f t="shared" si="187"/>
        <v>0</v>
      </c>
      <c r="AJ165" s="304">
        <f t="shared" si="188"/>
        <v>159</v>
      </c>
      <c r="AK165" s="289">
        <f t="shared" si="189"/>
        <v>14</v>
      </c>
      <c r="AL165" s="290">
        <f t="shared" si="159"/>
        <v>0</v>
      </c>
      <c r="AM165" s="290">
        <f t="shared" si="190"/>
        <v>0</v>
      </c>
      <c r="AN165" s="290">
        <f t="shared" si="160"/>
        <v>0</v>
      </c>
      <c r="AO165" s="291">
        <f t="shared" si="161"/>
        <v>0</v>
      </c>
      <c r="AP165" s="292">
        <f t="shared" si="191"/>
        <v>0</v>
      </c>
      <c r="AQ165" s="307">
        <f t="shared" si="192"/>
        <v>159</v>
      </c>
      <c r="AR165" s="289">
        <f t="shared" si="193"/>
        <v>14</v>
      </c>
      <c r="AS165" s="290">
        <f t="shared" si="162"/>
        <v>0</v>
      </c>
      <c r="AT165" s="290">
        <f t="shared" si="194"/>
        <v>0</v>
      </c>
      <c r="AU165" s="290">
        <f t="shared" si="163"/>
        <v>0</v>
      </c>
      <c r="AV165" s="291">
        <f t="shared" si="164"/>
        <v>0</v>
      </c>
      <c r="AW165" s="290">
        <f t="shared" si="195"/>
        <v>0</v>
      </c>
      <c r="AX165" s="304">
        <f t="shared" si="196"/>
        <v>159</v>
      </c>
      <c r="AY165" s="289">
        <f t="shared" si="197"/>
        <v>14</v>
      </c>
      <c r="AZ165" s="290">
        <f t="shared" si="165"/>
        <v>0</v>
      </c>
      <c r="BA165" s="290">
        <f t="shared" si="198"/>
        <v>0</v>
      </c>
      <c r="BB165" s="290">
        <f t="shared" si="166"/>
        <v>0</v>
      </c>
      <c r="BC165" s="291">
        <f t="shared" si="167"/>
        <v>0</v>
      </c>
      <c r="BD165" s="292">
        <f t="shared" si="199"/>
        <v>0</v>
      </c>
      <c r="BE165" s="307">
        <f t="shared" si="200"/>
        <v>159</v>
      </c>
      <c r="BF165" s="289">
        <f t="shared" si="201"/>
        <v>14</v>
      </c>
      <c r="BG165" s="290">
        <f t="shared" si="168"/>
        <v>0</v>
      </c>
      <c r="BH165" s="290">
        <f t="shared" si="202"/>
        <v>0</v>
      </c>
      <c r="BI165" s="290">
        <f t="shared" si="169"/>
        <v>0</v>
      </c>
      <c r="BJ165" s="291">
        <f t="shared" si="170"/>
        <v>0</v>
      </c>
      <c r="BK165" s="290">
        <f t="shared" si="203"/>
        <v>0</v>
      </c>
      <c r="BL165" s="304">
        <f t="shared" si="204"/>
        <v>159</v>
      </c>
      <c r="BM165" s="289">
        <f t="shared" si="205"/>
        <v>14</v>
      </c>
      <c r="BN165" s="290">
        <f t="shared" si="171"/>
        <v>0</v>
      </c>
      <c r="BO165" s="290">
        <f t="shared" si="206"/>
        <v>0</v>
      </c>
      <c r="BP165" s="290">
        <f t="shared" si="172"/>
        <v>0</v>
      </c>
      <c r="BQ165" s="291">
        <f t="shared" si="173"/>
        <v>0</v>
      </c>
      <c r="BR165" s="292">
        <f t="shared" si="207"/>
        <v>0</v>
      </c>
    </row>
    <row r="166" spans="1:70">
      <c r="A166" s="288">
        <v>160</v>
      </c>
      <c r="B166" s="289">
        <f t="shared" si="143"/>
        <v>14</v>
      </c>
      <c r="C166" s="290">
        <f t="shared" si="144"/>
        <v>0</v>
      </c>
      <c r="D166" s="290">
        <f t="shared" si="208"/>
        <v>0</v>
      </c>
      <c r="E166" s="290">
        <f t="shared" si="145"/>
        <v>0</v>
      </c>
      <c r="F166" s="291">
        <f t="shared" si="146"/>
        <v>0</v>
      </c>
      <c r="G166" s="290">
        <f t="shared" si="142"/>
        <v>0</v>
      </c>
      <c r="H166" s="289">
        <f t="shared" si="174"/>
        <v>160</v>
      </c>
      <c r="I166" s="289">
        <f t="shared" si="175"/>
        <v>14</v>
      </c>
      <c r="J166" s="290">
        <f t="shared" si="147"/>
        <v>0</v>
      </c>
      <c r="K166" s="290">
        <f t="shared" si="209"/>
        <v>0</v>
      </c>
      <c r="L166" s="290">
        <f t="shared" si="148"/>
        <v>0</v>
      </c>
      <c r="M166" s="291">
        <f t="shared" si="149"/>
        <v>0</v>
      </c>
      <c r="N166" s="292">
        <f t="shared" si="210"/>
        <v>0</v>
      </c>
      <c r="O166" s="307">
        <f t="shared" si="176"/>
        <v>160</v>
      </c>
      <c r="P166" s="289">
        <f t="shared" si="177"/>
        <v>14</v>
      </c>
      <c r="Q166" s="290">
        <f t="shared" si="150"/>
        <v>0</v>
      </c>
      <c r="R166" s="290">
        <f t="shared" si="178"/>
        <v>0</v>
      </c>
      <c r="S166" s="290">
        <f t="shared" si="151"/>
        <v>0</v>
      </c>
      <c r="T166" s="291">
        <f t="shared" si="152"/>
        <v>0</v>
      </c>
      <c r="U166" s="290">
        <f t="shared" si="179"/>
        <v>0</v>
      </c>
      <c r="V166" s="304">
        <f t="shared" si="180"/>
        <v>160</v>
      </c>
      <c r="W166" s="289">
        <f t="shared" si="181"/>
        <v>14</v>
      </c>
      <c r="X166" s="290">
        <f t="shared" si="153"/>
        <v>0</v>
      </c>
      <c r="Y166" s="290">
        <f t="shared" si="182"/>
        <v>0</v>
      </c>
      <c r="Z166" s="290">
        <f t="shared" si="154"/>
        <v>0</v>
      </c>
      <c r="AA166" s="291">
        <f t="shared" si="155"/>
        <v>0</v>
      </c>
      <c r="AB166" s="292">
        <f t="shared" si="183"/>
        <v>0</v>
      </c>
      <c r="AC166" s="307">
        <f t="shared" si="184"/>
        <v>160</v>
      </c>
      <c r="AD166" s="289">
        <f t="shared" si="185"/>
        <v>14</v>
      </c>
      <c r="AE166" s="290">
        <f t="shared" si="156"/>
        <v>0</v>
      </c>
      <c r="AF166" s="290">
        <f t="shared" si="186"/>
        <v>0</v>
      </c>
      <c r="AG166" s="290">
        <f t="shared" si="157"/>
        <v>0</v>
      </c>
      <c r="AH166" s="291">
        <f t="shared" si="158"/>
        <v>0</v>
      </c>
      <c r="AI166" s="290">
        <f t="shared" si="187"/>
        <v>0</v>
      </c>
      <c r="AJ166" s="304">
        <f t="shared" si="188"/>
        <v>160</v>
      </c>
      <c r="AK166" s="289">
        <f t="shared" si="189"/>
        <v>14</v>
      </c>
      <c r="AL166" s="290">
        <f t="shared" si="159"/>
        <v>0</v>
      </c>
      <c r="AM166" s="290">
        <f t="shared" si="190"/>
        <v>0</v>
      </c>
      <c r="AN166" s="290">
        <f t="shared" si="160"/>
        <v>0</v>
      </c>
      <c r="AO166" s="291">
        <f t="shared" si="161"/>
        <v>0</v>
      </c>
      <c r="AP166" s="292">
        <f t="shared" si="191"/>
        <v>0</v>
      </c>
      <c r="AQ166" s="307">
        <f t="shared" si="192"/>
        <v>160</v>
      </c>
      <c r="AR166" s="289">
        <f t="shared" si="193"/>
        <v>14</v>
      </c>
      <c r="AS166" s="290">
        <f t="shared" si="162"/>
        <v>0</v>
      </c>
      <c r="AT166" s="290">
        <f t="shared" si="194"/>
        <v>0</v>
      </c>
      <c r="AU166" s="290">
        <f t="shared" si="163"/>
        <v>0</v>
      </c>
      <c r="AV166" s="291">
        <f t="shared" si="164"/>
        <v>0</v>
      </c>
      <c r="AW166" s="290">
        <f t="shared" si="195"/>
        <v>0</v>
      </c>
      <c r="AX166" s="304">
        <f t="shared" si="196"/>
        <v>160</v>
      </c>
      <c r="AY166" s="289">
        <f t="shared" si="197"/>
        <v>14</v>
      </c>
      <c r="AZ166" s="290">
        <f t="shared" si="165"/>
        <v>0</v>
      </c>
      <c r="BA166" s="290">
        <f t="shared" si="198"/>
        <v>0</v>
      </c>
      <c r="BB166" s="290">
        <f t="shared" si="166"/>
        <v>0</v>
      </c>
      <c r="BC166" s="291">
        <f t="shared" si="167"/>
        <v>0</v>
      </c>
      <c r="BD166" s="292">
        <f t="shared" si="199"/>
        <v>0</v>
      </c>
      <c r="BE166" s="307">
        <f t="shared" si="200"/>
        <v>160</v>
      </c>
      <c r="BF166" s="289">
        <f t="shared" si="201"/>
        <v>14</v>
      </c>
      <c r="BG166" s="290">
        <f t="shared" si="168"/>
        <v>0</v>
      </c>
      <c r="BH166" s="290">
        <f t="shared" si="202"/>
        <v>0</v>
      </c>
      <c r="BI166" s="290">
        <f t="shared" si="169"/>
        <v>0</v>
      </c>
      <c r="BJ166" s="291">
        <f t="shared" si="170"/>
        <v>0</v>
      </c>
      <c r="BK166" s="290">
        <f t="shared" si="203"/>
        <v>0</v>
      </c>
      <c r="BL166" s="304">
        <f t="shared" si="204"/>
        <v>160</v>
      </c>
      <c r="BM166" s="289">
        <f t="shared" si="205"/>
        <v>14</v>
      </c>
      <c r="BN166" s="290">
        <f t="shared" si="171"/>
        <v>0</v>
      </c>
      <c r="BO166" s="290">
        <f t="shared" si="206"/>
        <v>0</v>
      </c>
      <c r="BP166" s="290">
        <f t="shared" si="172"/>
        <v>0</v>
      </c>
      <c r="BQ166" s="291">
        <f t="shared" si="173"/>
        <v>0</v>
      </c>
      <c r="BR166" s="292">
        <f t="shared" si="207"/>
        <v>0</v>
      </c>
    </row>
    <row r="167" spans="1:70">
      <c r="A167" s="288">
        <v>161</v>
      </c>
      <c r="B167" s="289">
        <f t="shared" si="143"/>
        <v>14</v>
      </c>
      <c r="C167" s="290">
        <f t="shared" si="144"/>
        <v>0</v>
      </c>
      <c r="D167" s="290">
        <f t="shared" si="208"/>
        <v>0</v>
      </c>
      <c r="E167" s="290">
        <f t="shared" si="145"/>
        <v>0</v>
      </c>
      <c r="F167" s="291">
        <f t="shared" si="146"/>
        <v>0</v>
      </c>
      <c r="G167" s="290">
        <f t="shared" si="142"/>
        <v>0</v>
      </c>
      <c r="H167" s="289">
        <f t="shared" si="174"/>
        <v>161</v>
      </c>
      <c r="I167" s="289">
        <f t="shared" si="175"/>
        <v>14</v>
      </c>
      <c r="J167" s="290">
        <f t="shared" si="147"/>
        <v>0</v>
      </c>
      <c r="K167" s="290">
        <f t="shared" si="209"/>
        <v>0</v>
      </c>
      <c r="L167" s="290">
        <f t="shared" si="148"/>
        <v>0</v>
      </c>
      <c r="M167" s="291">
        <f t="shared" si="149"/>
        <v>0</v>
      </c>
      <c r="N167" s="292">
        <f t="shared" si="210"/>
        <v>0</v>
      </c>
      <c r="O167" s="307">
        <f t="shared" si="176"/>
        <v>161</v>
      </c>
      <c r="P167" s="289">
        <f t="shared" si="177"/>
        <v>14</v>
      </c>
      <c r="Q167" s="290">
        <f t="shared" si="150"/>
        <v>0</v>
      </c>
      <c r="R167" s="290">
        <f t="shared" si="178"/>
        <v>0</v>
      </c>
      <c r="S167" s="290">
        <f t="shared" si="151"/>
        <v>0</v>
      </c>
      <c r="T167" s="291">
        <f t="shared" si="152"/>
        <v>0</v>
      </c>
      <c r="U167" s="290">
        <f t="shared" si="179"/>
        <v>0</v>
      </c>
      <c r="V167" s="304">
        <f t="shared" si="180"/>
        <v>161</v>
      </c>
      <c r="W167" s="289">
        <f t="shared" si="181"/>
        <v>14</v>
      </c>
      <c r="X167" s="290">
        <f t="shared" si="153"/>
        <v>0</v>
      </c>
      <c r="Y167" s="290">
        <f t="shared" si="182"/>
        <v>0</v>
      </c>
      <c r="Z167" s="290">
        <f t="shared" si="154"/>
        <v>0</v>
      </c>
      <c r="AA167" s="291">
        <f t="shared" si="155"/>
        <v>0</v>
      </c>
      <c r="AB167" s="292">
        <f t="shared" si="183"/>
        <v>0</v>
      </c>
      <c r="AC167" s="307">
        <f t="shared" si="184"/>
        <v>161</v>
      </c>
      <c r="AD167" s="289">
        <f t="shared" si="185"/>
        <v>14</v>
      </c>
      <c r="AE167" s="290">
        <f t="shared" si="156"/>
        <v>0</v>
      </c>
      <c r="AF167" s="290">
        <f t="shared" si="186"/>
        <v>0</v>
      </c>
      <c r="AG167" s="290">
        <f t="shared" si="157"/>
        <v>0</v>
      </c>
      <c r="AH167" s="291">
        <f t="shared" si="158"/>
        <v>0</v>
      </c>
      <c r="AI167" s="290">
        <f t="shared" si="187"/>
        <v>0</v>
      </c>
      <c r="AJ167" s="304">
        <f t="shared" si="188"/>
        <v>161</v>
      </c>
      <c r="AK167" s="289">
        <f t="shared" si="189"/>
        <v>14</v>
      </c>
      <c r="AL167" s="290">
        <f t="shared" si="159"/>
        <v>0</v>
      </c>
      <c r="AM167" s="290">
        <f t="shared" si="190"/>
        <v>0</v>
      </c>
      <c r="AN167" s="290">
        <f t="shared" si="160"/>
        <v>0</v>
      </c>
      <c r="AO167" s="291">
        <f t="shared" si="161"/>
        <v>0</v>
      </c>
      <c r="AP167" s="292">
        <f t="shared" si="191"/>
        <v>0</v>
      </c>
      <c r="AQ167" s="307">
        <f t="shared" si="192"/>
        <v>161</v>
      </c>
      <c r="AR167" s="289">
        <f t="shared" si="193"/>
        <v>14</v>
      </c>
      <c r="AS167" s="290">
        <f t="shared" si="162"/>
        <v>0</v>
      </c>
      <c r="AT167" s="290">
        <f t="shared" si="194"/>
        <v>0</v>
      </c>
      <c r="AU167" s="290">
        <f t="shared" si="163"/>
        <v>0</v>
      </c>
      <c r="AV167" s="291">
        <f t="shared" si="164"/>
        <v>0</v>
      </c>
      <c r="AW167" s="290">
        <f t="shared" si="195"/>
        <v>0</v>
      </c>
      <c r="AX167" s="304">
        <f t="shared" si="196"/>
        <v>161</v>
      </c>
      <c r="AY167" s="289">
        <f t="shared" si="197"/>
        <v>14</v>
      </c>
      <c r="AZ167" s="290">
        <f t="shared" si="165"/>
        <v>0</v>
      </c>
      <c r="BA167" s="290">
        <f t="shared" si="198"/>
        <v>0</v>
      </c>
      <c r="BB167" s="290">
        <f t="shared" si="166"/>
        <v>0</v>
      </c>
      <c r="BC167" s="291">
        <f t="shared" si="167"/>
        <v>0</v>
      </c>
      <c r="BD167" s="292">
        <f t="shared" si="199"/>
        <v>0</v>
      </c>
      <c r="BE167" s="307">
        <f t="shared" si="200"/>
        <v>161</v>
      </c>
      <c r="BF167" s="289">
        <f t="shared" si="201"/>
        <v>14</v>
      </c>
      <c r="BG167" s="290">
        <f t="shared" si="168"/>
        <v>0</v>
      </c>
      <c r="BH167" s="290">
        <f t="shared" si="202"/>
        <v>0</v>
      </c>
      <c r="BI167" s="290">
        <f t="shared" si="169"/>
        <v>0</v>
      </c>
      <c r="BJ167" s="291">
        <f t="shared" si="170"/>
        <v>0</v>
      </c>
      <c r="BK167" s="290">
        <f t="shared" si="203"/>
        <v>0</v>
      </c>
      <c r="BL167" s="304">
        <f t="shared" si="204"/>
        <v>161</v>
      </c>
      <c r="BM167" s="289">
        <f t="shared" si="205"/>
        <v>14</v>
      </c>
      <c r="BN167" s="290">
        <f t="shared" si="171"/>
        <v>0</v>
      </c>
      <c r="BO167" s="290">
        <f t="shared" si="206"/>
        <v>0</v>
      </c>
      <c r="BP167" s="290">
        <f t="shared" si="172"/>
        <v>0</v>
      </c>
      <c r="BQ167" s="291">
        <f t="shared" si="173"/>
        <v>0</v>
      </c>
      <c r="BR167" s="292">
        <f t="shared" si="207"/>
        <v>0</v>
      </c>
    </row>
    <row r="168" spans="1:70">
      <c r="A168" s="288">
        <v>162</v>
      </c>
      <c r="B168" s="289">
        <f t="shared" si="143"/>
        <v>14</v>
      </c>
      <c r="C168" s="290">
        <f t="shared" si="144"/>
        <v>0</v>
      </c>
      <c r="D168" s="290">
        <f t="shared" si="208"/>
        <v>0</v>
      </c>
      <c r="E168" s="290">
        <f t="shared" si="145"/>
        <v>0</v>
      </c>
      <c r="F168" s="291">
        <f t="shared" si="146"/>
        <v>0</v>
      </c>
      <c r="G168" s="290">
        <f t="shared" ref="G168:G231" si="211">C168-F168</f>
        <v>0</v>
      </c>
      <c r="H168" s="289">
        <f t="shared" si="174"/>
        <v>162</v>
      </c>
      <c r="I168" s="289">
        <f t="shared" si="175"/>
        <v>14</v>
      </c>
      <c r="J168" s="290">
        <f t="shared" si="147"/>
        <v>0</v>
      </c>
      <c r="K168" s="290">
        <f t="shared" si="209"/>
        <v>0</v>
      </c>
      <c r="L168" s="290">
        <f t="shared" si="148"/>
        <v>0</v>
      </c>
      <c r="M168" s="291">
        <f t="shared" si="149"/>
        <v>0</v>
      </c>
      <c r="N168" s="292">
        <f t="shared" si="210"/>
        <v>0</v>
      </c>
      <c r="O168" s="307">
        <f t="shared" si="176"/>
        <v>162</v>
      </c>
      <c r="P168" s="289">
        <f t="shared" si="177"/>
        <v>14</v>
      </c>
      <c r="Q168" s="290">
        <f t="shared" si="150"/>
        <v>0</v>
      </c>
      <c r="R168" s="290">
        <f t="shared" si="178"/>
        <v>0</v>
      </c>
      <c r="S168" s="290">
        <f t="shared" si="151"/>
        <v>0</v>
      </c>
      <c r="T168" s="291">
        <f t="shared" si="152"/>
        <v>0</v>
      </c>
      <c r="U168" s="290">
        <f t="shared" si="179"/>
        <v>0</v>
      </c>
      <c r="V168" s="304">
        <f t="shared" si="180"/>
        <v>162</v>
      </c>
      <c r="W168" s="289">
        <f t="shared" si="181"/>
        <v>14</v>
      </c>
      <c r="X168" s="290">
        <f t="shared" si="153"/>
        <v>0</v>
      </c>
      <c r="Y168" s="290">
        <f t="shared" si="182"/>
        <v>0</v>
      </c>
      <c r="Z168" s="290">
        <f t="shared" si="154"/>
        <v>0</v>
      </c>
      <c r="AA168" s="291">
        <f t="shared" si="155"/>
        <v>0</v>
      </c>
      <c r="AB168" s="292">
        <f t="shared" si="183"/>
        <v>0</v>
      </c>
      <c r="AC168" s="307">
        <f t="shared" si="184"/>
        <v>162</v>
      </c>
      <c r="AD168" s="289">
        <f t="shared" si="185"/>
        <v>14</v>
      </c>
      <c r="AE168" s="290">
        <f t="shared" si="156"/>
        <v>0</v>
      </c>
      <c r="AF168" s="290">
        <f t="shared" si="186"/>
        <v>0</v>
      </c>
      <c r="AG168" s="290">
        <f t="shared" si="157"/>
        <v>0</v>
      </c>
      <c r="AH168" s="291">
        <f t="shared" si="158"/>
        <v>0</v>
      </c>
      <c r="AI168" s="290">
        <f t="shared" si="187"/>
        <v>0</v>
      </c>
      <c r="AJ168" s="304">
        <f t="shared" si="188"/>
        <v>162</v>
      </c>
      <c r="AK168" s="289">
        <f t="shared" si="189"/>
        <v>14</v>
      </c>
      <c r="AL168" s="290">
        <f t="shared" si="159"/>
        <v>0</v>
      </c>
      <c r="AM168" s="290">
        <f t="shared" si="190"/>
        <v>0</v>
      </c>
      <c r="AN168" s="290">
        <f t="shared" si="160"/>
        <v>0</v>
      </c>
      <c r="AO168" s="291">
        <f t="shared" si="161"/>
        <v>0</v>
      </c>
      <c r="AP168" s="292">
        <f t="shared" si="191"/>
        <v>0</v>
      </c>
      <c r="AQ168" s="307">
        <f t="shared" si="192"/>
        <v>162</v>
      </c>
      <c r="AR168" s="289">
        <f t="shared" si="193"/>
        <v>14</v>
      </c>
      <c r="AS168" s="290">
        <f t="shared" si="162"/>
        <v>0</v>
      </c>
      <c r="AT168" s="290">
        <f t="shared" si="194"/>
        <v>0</v>
      </c>
      <c r="AU168" s="290">
        <f t="shared" si="163"/>
        <v>0</v>
      </c>
      <c r="AV168" s="291">
        <f t="shared" si="164"/>
        <v>0</v>
      </c>
      <c r="AW168" s="290">
        <f t="shared" si="195"/>
        <v>0</v>
      </c>
      <c r="AX168" s="304">
        <f t="shared" si="196"/>
        <v>162</v>
      </c>
      <c r="AY168" s="289">
        <f t="shared" si="197"/>
        <v>14</v>
      </c>
      <c r="AZ168" s="290">
        <f t="shared" si="165"/>
        <v>0</v>
      </c>
      <c r="BA168" s="290">
        <f t="shared" si="198"/>
        <v>0</v>
      </c>
      <c r="BB168" s="290">
        <f t="shared" si="166"/>
        <v>0</v>
      </c>
      <c r="BC168" s="291">
        <f t="shared" si="167"/>
        <v>0</v>
      </c>
      <c r="BD168" s="292">
        <f t="shared" si="199"/>
        <v>0</v>
      </c>
      <c r="BE168" s="307">
        <f t="shared" si="200"/>
        <v>162</v>
      </c>
      <c r="BF168" s="289">
        <f t="shared" si="201"/>
        <v>14</v>
      </c>
      <c r="BG168" s="290">
        <f t="shared" si="168"/>
        <v>0</v>
      </c>
      <c r="BH168" s="290">
        <f t="shared" si="202"/>
        <v>0</v>
      </c>
      <c r="BI168" s="290">
        <f t="shared" si="169"/>
        <v>0</v>
      </c>
      <c r="BJ168" s="291">
        <f t="shared" si="170"/>
        <v>0</v>
      </c>
      <c r="BK168" s="290">
        <f t="shared" si="203"/>
        <v>0</v>
      </c>
      <c r="BL168" s="304">
        <f t="shared" si="204"/>
        <v>162</v>
      </c>
      <c r="BM168" s="289">
        <f t="shared" si="205"/>
        <v>14</v>
      </c>
      <c r="BN168" s="290">
        <f t="shared" si="171"/>
        <v>0</v>
      </c>
      <c r="BO168" s="290">
        <f t="shared" si="206"/>
        <v>0</v>
      </c>
      <c r="BP168" s="290">
        <f t="shared" si="172"/>
        <v>0</v>
      </c>
      <c r="BQ168" s="291">
        <f t="shared" si="173"/>
        <v>0</v>
      </c>
      <c r="BR168" s="292">
        <f t="shared" si="207"/>
        <v>0</v>
      </c>
    </row>
    <row r="169" spans="1:70">
      <c r="A169" s="288">
        <v>163</v>
      </c>
      <c r="B169" s="289">
        <f t="shared" si="143"/>
        <v>14</v>
      </c>
      <c r="C169" s="290">
        <f t="shared" si="144"/>
        <v>0</v>
      </c>
      <c r="D169" s="290">
        <f t="shared" si="208"/>
        <v>0</v>
      </c>
      <c r="E169" s="290">
        <f t="shared" si="145"/>
        <v>0</v>
      </c>
      <c r="F169" s="291">
        <f t="shared" si="146"/>
        <v>0</v>
      </c>
      <c r="G169" s="290">
        <f t="shared" si="211"/>
        <v>0</v>
      </c>
      <c r="H169" s="289">
        <f t="shared" si="174"/>
        <v>163</v>
      </c>
      <c r="I169" s="289">
        <f t="shared" si="175"/>
        <v>14</v>
      </c>
      <c r="J169" s="290">
        <f t="shared" si="147"/>
        <v>0</v>
      </c>
      <c r="K169" s="290">
        <f t="shared" si="209"/>
        <v>0</v>
      </c>
      <c r="L169" s="290">
        <f t="shared" si="148"/>
        <v>0</v>
      </c>
      <c r="M169" s="291">
        <f t="shared" si="149"/>
        <v>0</v>
      </c>
      <c r="N169" s="292">
        <f t="shared" si="210"/>
        <v>0</v>
      </c>
      <c r="O169" s="307">
        <f t="shared" si="176"/>
        <v>163</v>
      </c>
      <c r="P169" s="289">
        <f t="shared" si="177"/>
        <v>14</v>
      </c>
      <c r="Q169" s="290">
        <f t="shared" si="150"/>
        <v>0</v>
      </c>
      <c r="R169" s="290">
        <f t="shared" si="178"/>
        <v>0</v>
      </c>
      <c r="S169" s="290">
        <f t="shared" si="151"/>
        <v>0</v>
      </c>
      <c r="T169" s="291">
        <f t="shared" si="152"/>
        <v>0</v>
      </c>
      <c r="U169" s="290">
        <f t="shared" si="179"/>
        <v>0</v>
      </c>
      <c r="V169" s="304">
        <f t="shared" si="180"/>
        <v>163</v>
      </c>
      <c r="W169" s="289">
        <f t="shared" si="181"/>
        <v>14</v>
      </c>
      <c r="X169" s="290">
        <f t="shared" si="153"/>
        <v>0</v>
      </c>
      <c r="Y169" s="290">
        <f t="shared" si="182"/>
        <v>0</v>
      </c>
      <c r="Z169" s="290">
        <f t="shared" si="154"/>
        <v>0</v>
      </c>
      <c r="AA169" s="291">
        <f t="shared" si="155"/>
        <v>0</v>
      </c>
      <c r="AB169" s="292">
        <f t="shared" si="183"/>
        <v>0</v>
      </c>
      <c r="AC169" s="307">
        <f t="shared" si="184"/>
        <v>163</v>
      </c>
      <c r="AD169" s="289">
        <f t="shared" si="185"/>
        <v>14</v>
      </c>
      <c r="AE169" s="290">
        <f t="shared" si="156"/>
        <v>0</v>
      </c>
      <c r="AF169" s="290">
        <f t="shared" si="186"/>
        <v>0</v>
      </c>
      <c r="AG169" s="290">
        <f t="shared" si="157"/>
        <v>0</v>
      </c>
      <c r="AH169" s="291">
        <f t="shared" si="158"/>
        <v>0</v>
      </c>
      <c r="AI169" s="290">
        <f t="shared" si="187"/>
        <v>0</v>
      </c>
      <c r="AJ169" s="304">
        <f t="shared" si="188"/>
        <v>163</v>
      </c>
      <c r="AK169" s="289">
        <f t="shared" si="189"/>
        <v>14</v>
      </c>
      <c r="AL169" s="290">
        <f t="shared" si="159"/>
        <v>0</v>
      </c>
      <c r="AM169" s="290">
        <f t="shared" si="190"/>
        <v>0</v>
      </c>
      <c r="AN169" s="290">
        <f t="shared" si="160"/>
        <v>0</v>
      </c>
      <c r="AO169" s="291">
        <f t="shared" si="161"/>
        <v>0</v>
      </c>
      <c r="AP169" s="292">
        <f t="shared" si="191"/>
        <v>0</v>
      </c>
      <c r="AQ169" s="307">
        <f t="shared" si="192"/>
        <v>163</v>
      </c>
      <c r="AR169" s="289">
        <f t="shared" si="193"/>
        <v>14</v>
      </c>
      <c r="AS169" s="290">
        <f t="shared" si="162"/>
        <v>0</v>
      </c>
      <c r="AT169" s="290">
        <f t="shared" si="194"/>
        <v>0</v>
      </c>
      <c r="AU169" s="290">
        <f t="shared" si="163"/>
        <v>0</v>
      </c>
      <c r="AV169" s="291">
        <f t="shared" si="164"/>
        <v>0</v>
      </c>
      <c r="AW169" s="290">
        <f t="shared" si="195"/>
        <v>0</v>
      </c>
      <c r="AX169" s="304">
        <f t="shared" si="196"/>
        <v>163</v>
      </c>
      <c r="AY169" s="289">
        <f t="shared" si="197"/>
        <v>14</v>
      </c>
      <c r="AZ169" s="290">
        <f t="shared" si="165"/>
        <v>0</v>
      </c>
      <c r="BA169" s="290">
        <f t="shared" si="198"/>
        <v>0</v>
      </c>
      <c r="BB169" s="290">
        <f t="shared" si="166"/>
        <v>0</v>
      </c>
      <c r="BC169" s="291">
        <f t="shared" si="167"/>
        <v>0</v>
      </c>
      <c r="BD169" s="292">
        <f t="shared" si="199"/>
        <v>0</v>
      </c>
      <c r="BE169" s="307">
        <f t="shared" si="200"/>
        <v>163</v>
      </c>
      <c r="BF169" s="289">
        <f t="shared" si="201"/>
        <v>14</v>
      </c>
      <c r="BG169" s="290">
        <f t="shared" si="168"/>
        <v>0</v>
      </c>
      <c r="BH169" s="290">
        <f t="shared" si="202"/>
        <v>0</v>
      </c>
      <c r="BI169" s="290">
        <f t="shared" si="169"/>
        <v>0</v>
      </c>
      <c r="BJ169" s="291">
        <f t="shared" si="170"/>
        <v>0</v>
      </c>
      <c r="BK169" s="290">
        <f t="shared" si="203"/>
        <v>0</v>
      </c>
      <c r="BL169" s="304">
        <f t="shared" si="204"/>
        <v>163</v>
      </c>
      <c r="BM169" s="289">
        <f t="shared" si="205"/>
        <v>14</v>
      </c>
      <c r="BN169" s="290">
        <f t="shared" si="171"/>
        <v>0</v>
      </c>
      <c r="BO169" s="290">
        <f t="shared" si="206"/>
        <v>0</v>
      </c>
      <c r="BP169" s="290">
        <f t="shared" si="172"/>
        <v>0</v>
      </c>
      <c r="BQ169" s="291">
        <f t="shared" si="173"/>
        <v>0</v>
      </c>
      <c r="BR169" s="292">
        <f t="shared" si="207"/>
        <v>0</v>
      </c>
    </row>
    <row r="170" spans="1:70">
      <c r="A170" s="288">
        <v>164</v>
      </c>
      <c r="B170" s="289">
        <f t="shared" si="143"/>
        <v>14</v>
      </c>
      <c r="C170" s="290">
        <f t="shared" si="144"/>
        <v>0</v>
      </c>
      <c r="D170" s="290">
        <f t="shared" si="208"/>
        <v>0</v>
      </c>
      <c r="E170" s="290">
        <f t="shared" si="145"/>
        <v>0</v>
      </c>
      <c r="F170" s="291">
        <f t="shared" si="146"/>
        <v>0</v>
      </c>
      <c r="G170" s="290">
        <f t="shared" si="211"/>
        <v>0</v>
      </c>
      <c r="H170" s="289">
        <f t="shared" si="174"/>
        <v>164</v>
      </c>
      <c r="I170" s="289">
        <f t="shared" si="175"/>
        <v>14</v>
      </c>
      <c r="J170" s="290">
        <f t="shared" si="147"/>
        <v>0</v>
      </c>
      <c r="K170" s="290">
        <f t="shared" si="209"/>
        <v>0</v>
      </c>
      <c r="L170" s="290">
        <f t="shared" si="148"/>
        <v>0</v>
      </c>
      <c r="M170" s="291">
        <f t="shared" si="149"/>
        <v>0</v>
      </c>
      <c r="N170" s="292">
        <f t="shared" si="210"/>
        <v>0</v>
      </c>
      <c r="O170" s="307">
        <f t="shared" si="176"/>
        <v>164</v>
      </c>
      <c r="P170" s="289">
        <f t="shared" si="177"/>
        <v>14</v>
      </c>
      <c r="Q170" s="290">
        <f t="shared" si="150"/>
        <v>0</v>
      </c>
      <c r="R170" s="290">
        <f t="shared" si="178"/>
        <v>0</v>
      </c>
      <c r="S170" s="290">
        <f t="shared" si="151"/>
        <v>0</v>
      </c>
      <c r="T170" s="291">
        <f t="shared" si="152"/>
        <v>0</v>
      </c>
      <c r="U170" s="290">
        <f t="shared" si="179"/>
        <v>0</v>
      </c>
      <c r="V170" s="304">
        <f t="shared" si="180"/>
        <v>164</v>
      </c>
      <c r="W170" s="289">
        <f t="shared" si="181"/>
        <v>14</v>
      </c>
      <c r="X170" s="290">
        <f t="shared" si="153"/>
        <v>0</v>
      </c>
      <c r="Y170" s="290">
        <f t="shared" si="182"/>
        <v>0</v>
      </c>
      <c r="Z170" s="290">
        <f t="shared" si="154"/>
        <v>0</v>
      </c>
      <c r="AA170" s="291">
        <f t="shared" si="155"/>
        <v>0</v>
      </c>
      <c r="AB170" s="292">
        <f t="shared" si="183"/>
        <v>0</v>
      </c>
      <c r="AC170" s="307">
        <f t="shared" si="184"/>
        <v>164</v>
      </c>
      <c r="AD170" s="289">
        <f t="shared" si="185"/>
        <v>14</v>
      </c>
      <c r="AE170" s="290">
        <f t="shared" si="156"/>
        <v>0</v>
      </c>
      <c r="AF170" s="290">
        <f t="shared" si="186"/>
        <v>0</v>
      </c>
      <c r="AG170" s="290">
        <f t="shared" si="157"/>
        <v>0</v>
      </c>
      <c r="AH170" s="291">
        <f t="shared" si="158"/>
        <v>0</v>
      </c>
      <c r="AI170" s="290">
        <f t="shared" si="187"/>
        <v>0</v>
      </c>
      <c r="AJ170" s="304">
        <f t="shared" si="188"/>
        <v>164</v>
      </c>
      <c r="AK170" s="289">
        <f t="shared" si="189"/>
        <v>14</v>
      </c>
      <c r="AL170" s="290">
        <f t="shared" si="159"/>
        <v>0</v>
      </c>
      <c r="AM170" s="290">
        <f t="shared" si="190"/>
        <v>0</v>
      </c>
      <c r="AN170" s="290">
        <f t="shared" si="160"/>
        <v>0</v>
      </c>
      <c r="AO170" s="291">
        <f t="shared" si="161"/>
        <v>0</v>
      </c>
      <c r="AP170" s="292">
        <f t="shared" si="191"/>
        <v>0</v>
      </c>
      <c r="AQ170" s="307">
        <f t="shared" si="192"/>
        <v>164</v>
      </c>
      <c r="AR170" s="289">
        <f t="shared" si="193"/>
        <v>14</v>
      </c>
      <c r="AS170" s="290">
        <f t="shared" si="162"/>
        <v>0</v>
      </c>
      <c r="AT170" s="290">
        <f t="shared" si="194"/>
        <v>0</v>
      </c>
      <c r="AU170" s="290">
        <f t="shared" si="163"/>
        <v>0</v>
      </c>
      <c r="AV170" s="291">
        <f t="shared" si="164"/>
        <v>0</v>
      </c>
      <c r="AW170" s="290">
        <f t="shared" si="195"/>
        <v>0</v>
      </c>
      <c r="AX170" s="304">
        <f t="shared" si="196"/>
        <v>164</v>
      </c>
      <c r="AY170" s="289">
        <f t="shared" si="197"/>
        <v>14</v>
      </c>
      <c r="AZ170" s="290">
        <f t="shared" si="165"/>
        <v>0</v>
      </c>
      <c r="BA170" s="290">
        <f t="shared" si="198"/>
        <v>0</v>
      </c>
      <c r="BB170" s="290">
        <f t="shared" si="166"/>
        <v>0</v>
      </c>
      <c r="BC170" s="291">
        <f t="shared" si="167"/>
        <v>0</v>
      </c>
      <c r="BD170" s="292">
        <f t="shared" si="199"/>
        <v>0</v>
      </c>
      <c r="BE170" s="307">
        <f t="shared" si="200"/>
        <v>164</v>
      </c>
      <c r="BF170" s="289">
        <f t="shared" si="201"/>
        <v>14</v>
      </c>
      <c r="BG170" s="290">
        <f t="shared" si="168"/>
        <v>0</v>
      </c>
      <c r="BH170" s="290">
        <f t="shared" si="202"/>
        <v>0</v>
      </c>
      <c r="BI170" s="290">
        <f t="shared" si="169"/>
        <v>0</v>
      </c>
      <c r="BJ170" s="291">
        <f t="shared" si="170"/>
        <v>0</v>
      </c>
      <c r="BK170" s="290">
        <f t="shared" si="203"/>
        <v>0</v>
      </c>
      <c r="BL170" s="304">
        <f t="shared" si="204"/>
        <v>164</v>
      </c>
      <c r="BM170" s="289">
        <f t="shared" si="205"/>
        <v>14</v>
      </c>
      <c r="BN170" s="290">
        <f t="shared" si="171"/>
        <v>0</v>
      </c>
      <c r="BO170" s="290">
        <f t="shared" si="206"/>
        <v>0</v>
      </c>
      <c r="BP170" s="290">
        <f t="shared" si="172"/>
        <v>0</v>
      </c>
      <c r="BQ170" s="291">
        <f t="shared" si="173"/>
        <v>0</v>
      </c>
      <c r="BR170" s="292">
        <f t="shared" si="207"/>
        <v>0</v>
      </c>
    </row>
    <row r="171" spans="1:70">
      <c r="A171" s="288">
        <v>165</v>
      </c>
      <c r="B171" s="289">
        <f t="shared" si="143"/>
        <v>14</v>
      </c>
      <c r="C171" s="290">
        <f t="shared" si="144"/>
        <v>0</v>
      </c>
      <c r="D171" s="290">
        <f t="shared" si="208"/>
        <v>0</v>
      </c>
      <c r="E171" s="290">
        <f t="shared" si="145"/>
        <v>0</v>
      </c>
      <c r="F171" s="291">
        <f t="shared" si="146"/>
        <v>0</v>
      </c>
      <c r="G171" s="290">
        <f t="shared" si="211"/>
        <v>0</v>
      </c>
      <c r="H171" s="289">
        <f t="shared" si="174"/>
        <v>165</v>
      </c>
      <c r="I171" s="289">
        <f t="shared" si="175"/>
        <v>14</v>
      </c>
      <c r="J171" s="290">
        <f t="shared" si="147"/>
        <v>0</v>
      </c>
      <c r="K171" s="290">
        <f t="shared" ref="K171:K234" si="212">SUM(L171:M171)</f>
        <v>0</v>
      </c>
      <c r="L171" s="290">
        <f t="shared" si="148"/>
        <v>0</v>
      </c>
      <c r="M171" s="291">
        <f t="shared" si="149"/>
        <v>0</v>
      </c>
      <c r="N171" s="292">
        <f t="shared" ref="N171:N234" si="213">J171-M171</f>
        <v>0</v>
      </c>
      <c r="O171" s="307">
        <f t="shared" si="176"/>
        <v>165</v>
      </c>
      <c r="P171" s="289">
        <f t="shared" si="177"/>
        <v>14</v>
      </c>
      <c r="Q171" s="290">
        <f t="shared" si="150"/>
        <v>0</v>
      </c>
      <c r="R171" s="290">
        <f t="shared" si="178"/>
        <v>0</v>
      </c>
      <c r="S171" s="290">
        <f t="shared" si="151"/>
        <v>0</v>
      </c>
      <c r="T171" s="291">
        <f t="shared" si="152"/>
        <v>0</v>
      </c>
      <c r="U171" s="290">
        <f t="shared" si="179"/>
        <v>0</v>
      </c>
      <c r="V171" s="304">
        <f t="shared" si="180"/>
        <v>165</v>
      </c>
      <c r="W171" s="289">
        <f t="shared" si="181"/>
        <v>14</v>
      </c>
      <c r="X171" s="290">
        <f t="shared" si="153"/>
        <v>0</v>
      </c>
      <c r="Y171" s="290">
        <f t="shared" si="182"/>
        <v>0</v>
      </c>
      <c r="Z171" s="290">
        <f t="shared" si="154"/>
        <v>0</v>
      </c>
      <c r="AA171" s="291">
        <f t="shared" si="155"/>
        <v>0</v>
      </c>
      <c r="AB171" s="292">
        <f t="shared" si="183"/>
        <v>0</v>
      </c>
      <c r="AC171" s="307">
        <f t="shared" si="184"/>
        <v>165</v>
      </c>
      <c r="AD171" s="289">
        <f t="shared" si="185"/>
        <v>14</v>
      </c>
      <c r="AE171" s="290">
        <f t="shared" si="156"/>
        <v>0</v>
      </c>
      <c r="AF171" s="290">
        <f t="shared" si="186"/>
        <v>0</v>
      </c>
      <c r="AG171" s="290">
        <f t="shared" si="157"/>
        <v>0</v>
      </c>
      <c r="AH171" s="291">
        <f t="shared" si="158"/>
        <v>0</v>
      </c>
      <c r="AI171" s="290">
        <f t="shared" si="187"/>
        <v>0</v>
      </c>
      <c r="AJ171" s="304">
        <f t="shared" si="188"/>
        <v>165</v>
      </c>
      <c r="AK171" s="289">
        <f t="shared" si="189"/>
        <v>14</v>
      </c>
      <c r="AL171" s="290">
        <f t="shared" si="159"/>
        <v>0</v>
      </c>
      <c r="AM171" s="290">
        <f t="shared" si="190"/>
        <v>0</v>
      </c>
      <c r="AN171" s="290">
        <f t="shared" si="160"/>
        <v>0</v>
      </c>
      <c r="AO171" s="291">
        <f t="shared" si="161"/>
        <v>0</v>
      </c>
      <c r="AP171" s="292">
        <f t="shared" si="191"/>
        <v>0</v>
      </c>
      <c r="AQ171" s="307">
        <f t="shared" si="192"/>
        <v>165</v>
      </c>
      <c r="AR171" s="289">
        <f t="shared" si="193"/>
        <v>14</v>
      </c>
      <c r="AS171" s="290">
        <f t="shared" si="162"/>
        <v>0</v>
      </c>
      <c r="AT171" s="290">
        <f t="shared" si="194"/>
        <v>0</v>
      </c>
      <c r="AU171" s="290">
        <f t="shared" si="163"/>
        <v>0</v>
      </c>
      <c r="AV171" s="291">
        <f t="shared" si="164"/>
        <v>0</v>
      </c>
      <c r="AW171" s="290">
        <f t="shared" si="195"/>
        <v>0</v>
      </c>
      <c r="AX171" s="304">
        <f t="shared" si="196"/>
        <v>165</v>
      </c>
      <c r="AY171" s="289">
        <f t="shared" si="197"/>
        <v>14</v>
      </c>
      <c r="AZ171" s="290">
        <f t="shared" si="165"/>
        <v>0</v>
      </c>
      <c r="BA171" s="290">
        <f t="shared" si="198"/>
        <v>0</v>
      </c>
      <c r="BB171" s="290">
        <f t="shared" si="166"/>
        <v>0</v>
      </c>
      <c r="BC171" s="291">
        <f t="shared" si="167"/>
        <v>0</v>
      </c>
      <c r="BD171" s="292">
        <f t="shared" si="199"/>
        <v>0</v>
      </c>
      <c r="BE171" s="307">
        <f t="shared" si="200"/>
        <v>165</v>
      </c>
      <c r="BF171" s="289">
        <f t="shared" si="201"/>
        <v>14</v>
      </c>
      <c r="BG171" s="290">
        <f t="shared" si="168"/>
        <v>0</v>
      </c>
      <c r="BH171" s="290">
        <f t="shared" si="202"/>
        <v>0</v>
      </c>
      <c r="BI171" s="290">
        <f t="shared" si="169"/>
        <v>0</v>
      </c>
      <c r="BJ171" s="291">
        <f t="shared" si="170"/>
        <v>0</v>
      </c>
      <c r="BK171" s="290">
        <f t="shared" si="203"/>
        <v>0</v>
      </c>
      <c r="BL171" s="304">
        <f t="shared" si="204"/>
        <v>165</v>
      </c>
      <c r="BM171" s="289">
        <f t="shared" si="205"/>
        <v>14</v>
      </c>
      <c r="BN171" s="290">
        <f t="shared" si="171"/>
        <v>0</v>
      </c>
      <c r="BO171" s="290">
        <f t="shared" si="206"/>
        <v>0</v>
      </c>
      <c r="BP171" s="290">
        <f t="shared" si="172"/>
        <v>0</v>
      </c>
      <c r="BQ171" s="291">
        <f t="shared" si="173"/>
        <v>0</v>
      </c>
      <c r="BR171" s="292">
        <f t="shared" si="207"/>
        <v>0</v>
      </c>
    </row>
    <row r="172" spans="1:70">
      <c r="A172" s="288">
        <v>166</v>
      </c>
      <c r="B172" s="289">
        <f t="shared" si="143"/>
        <v>14</v>
      </c>
      <c r="C172" s="290">
        <f t="shared" si="144"/>
        <v>0</v>
      </c>
      <c r="D172" s="290">
        <f t="shared" si="208"/>
        <v>0</v>
      </c>
      <c r="E172" s="290">
        <f t="shared" si="145"/>
        <v>0</v>
      </c>
      <c r="F172" s="291">
        <f t="shared" si="146"/>
        <v>0</v>
      </c>
      <c r="G172" s="290">
        <f t="shared" si="211"/>
        <v>0</v>
      </c>
      <c r="H172" s="289">
        <f t="shared" si="174"/>
        <v>166</v>
      </c>
      <c r="I172" s="289">
        <f t="shared" si="175"/>
        <v>14</v>
      </c>
      <c r="J172" s="290">
        <f t="shared" si="147"/>
        <v>0</v>
      </c>
      <c r="K172" s="290">
        <f t="shared" si="212"/>
        <v>0</v>
      </c>
      <c r="L172" s="290">
        <f t="shared" si="148"/>
        <v>0</v>
      </c>
      <c r="M172" s="291">
        <f t="shared" si="149"/>
        <v>0</v>
      </c>
      <c r="N172" s="292">
        <f t="shared" si="213"/>
        <v>0</v>
      </c>
      <c r="O172" s="307">
        <f t="shared" si="176"/>
        <v>166</v>
      </c>
      <c r="P172" s="289">
        <f t="shared" si="177"/>
        <v>14</v>
      </c>
      <c r="Q172" s="290">
        <f t="shared" si="150"/>
        <v>0</v>
      </c>
      <c r="R172" s="290">
        <f t="shared" si="178"/>
        <v>0</v>
      </c>
      <c r="S172" s="290">
        <f t="shared" si="151"/>
        <v>0</v>
      </c>
      <c r="T172" s="291">
        <f t="shared" si="152"/>
        <v>0</v>
      </c>
      <c r="U172" s="290">
        <f t="shared" si="179"/>
        <v>0</v>
      </c>
      <c r="V172" s="304">
        <f t="shared" si="180"/>
        <v>166</v>
      </c>
      <c r="W172" s="289">
        <f t="shared" si="181"/>
        <v>14</v>
      </c>
      <c r="X172" s="290">
        <f t="shared" si="153"/>
        <v>0</v>
      </c>
      <c r="Y172" s="290">
        <f t="shared" si="182"/>
        <v>0</v>
      </c>
      <c r="Z172" s="290">
        <f t="shared" si="154"/>
        <v>0</v>
      </c>
      <c r="AA172" s="291">
        <f t="shared" si="155"/>
        <v>0</v>
      </c>
      <c r="AB172" s="292">
        <f t="shared" si="183"/>
        <v>0</v>
      </c>
      <c r="AC172" s="307">
        <f t="shared" si="184"/>
        <v>166</v>
      </c>
      <c r="AD172" s="289">
        <f t="shared" si="185"/>
        <v>14</v>
      </c>
      <c r="AE172" s="290">
        <f t="shared" si="156"/>
        <v>0</v>
      </c>
      <c r="AF172" s="290">
        <f t="shared" si="186"/>
        <v>0</v>
      </c>
      <c r="AG172" s="290">
        <f t="shared" si="157"/>
        <v>0</v>
      </c>
      <c r="AH172" s="291">
        <f t="shared" si="158"/>
        <v>0</v>
      </c>
      <c r="AI172" s="290">
        <f t="shared" si="187"/>
        <v>0</v>
      </c>
      <c r="AJ172" s="304">
        <f t="shared" si="188"/>
        <v>166</v>
      </c>
      <c r="AK172" s="289">
        <f t="shared" si="189"/>
        <v>14</v>
      </c>
      <c r="AL172" s="290">
        <f t="shared" si="159"/>
        <v>0</v>
      </c>
      <c r="AM172" s="290">
        <f t="shared" si="190"/>
        <v>0</v>
      </c>
      <c r="AN172" s="290">
        <f t="shared" si="160"/>
        <v>0</v>
      </c>
      <c r="AO172" s="291">
        <f t="shared" si="161"/>
        <v>0</v>
      </c>
      <c r="AP172" s="292">
        <f t="shared" si="191"/>
        <v>0</v>
      </c>
      <c r="AQ172" s="307">
        <f t="shared" si="192"/>
        <v>166</v>
      </c>
      <c r="AR172" s="289">
        <f t="shared" si="193"/>
        <v>14</v>
      </c>
      <c r="AS172" s="290">
        <f t="shared" si="162"/>
        <v>0</v>
      </c>
      <c r="AT172" s="290">
        <f t="shared" si="194"/>
        <v>0</v>
      </c>
      <c r="AU172" s="290">
        <f t="shared" si="163"/>
        <v>0</v>
      </c>
      <c r="AV172" s="291">
        <f t="shared" si="164"/>
        <v>0</v>
      </c>
      <c r="AW172" s="290">
        <f t="shared" si="195"/>
        <v>0</v>
      </c>
      <c r="AX172" s="304">
        <f t="shared" si="196"/>
        <v>166</v>
      </c>
      <c r="AY172" s="289">
        <f t="shared" si="197"/>
        <v>14</v>
      </c>
      <c r="AZ172" s="290">
        <f t="shared" si="165"/>
        <v>0</v>
      </c>
      <c r="BA172" s="290">
        <f t="shared" si="198"/>
        <v>0</v>
      </c>
      <c r="BB172" s="290">
        <f t="shared" si="166"/>
        <v>0</v>
      </c>
      <c r="BC172" s="291">
        <f t="shared" si="167"/>
        <v>0</v>
      </c>
      <c r="BD172" s="292">
        <f t="shared" si="199"/>
        <v>0</v>
      </c>
      <c r="BE172" s="307">
        <f t="shared" si="200"/>
        <v>166</v>
      </c>
      <c r="BF172" s="289">
        <f t="shared" si="201"/>
        <v>14</v>
      </c>
      <c r="BG172" s="290">
        <f t="shared" si="168"/>
        <v>0</v>
      </c>
      <c r="BH172" s="290">
        <f t="shared" si="202"/>
        <v>0</v>
      </c>
      <c r="BI172" s="290">
        <f t="shared" si="169"/>
        <v>0</v>
      </c>
      <c r="BJ172" s="291">
        <f t="shared" si="170"/>
        <v>0</v>
      </c>
      <c r="BK172" s="290">
        <f t="shared" si="203"/>
        <v>0</v>
      </c>
      <c r="BL172" s="304">
        <f t="shared" si="204"/>
        <v>166</v>
      </c>
      <c r="BM172" s="289">
        <f t="shared" si="205"/>
        <v>14</v>
      </c>
      <c r="BN172" s="290">
        <f t="shared" si="171"/>
        <v>0</v>
      </c>
      <c r="BO172" s="290">
        <f t="shared" si="206"/>
        <v>0</v>
      </c>
      <c r="BP172" s="290">
        <f t="shared" si="172"/>
        <v>0</v>
      </c>
      <c r="BQ172" s="291">
        <f t="shared" si="173"/>
        <v>0</v>
      </c>
      <c r="BR172" s="292">
        <f t="shared" si="207"/>
        <v>0</v>
      </c>
    </row>
    <row r="173" spans="1:70">
      <c r="A173" s="288">
        <v>167</v>
      </c>
      <c r="B173" s="289">
        <f t="shared" si="143"/>
        <v>14</v>
      </c>
      <c r="C173" s="290">
        <f t="shared" si="144"/>
        <v>0</v>
      </c>
      <c r="D173" s="290">
        <f t="shared" si="208"/>
        <v>0</v>
      </c>
      <c r="E173" s="290">
        <f t="shared" si="145"/>
        <v>0</v>
      </c>
      <c r="F173" s="291">
        <f t="shared" si="146"/>
        <v>0</v>
      </c>
      <c r="G173" s="290">
        <f t="shared" si="211"/>
        <v>0</v>
      </c>
      <c r="H173" s="289">
        <f t="shared" si="174"/>
        <v>167</v>
      </c>
      <c r="I173" s="289">
        <f t="shared" si="175"/>
        <v>14</v>
      </c>
      <c r="J173" s="290">
        <f t="shared" si="147"/>
        <v>0</v>
      </c>
      <c r="K173" s="290">
        <f t="shared" si="212"/>
        <v>0</v>
      </c>
      <c r="L173" s="290">
        <f t="shared" si="148"/>
        <v>0</v>
      </c>
      <c r="M173" s="291">
        <f t="shared" si="149"/>
        <v>0</v>
      </c>
      <c r="N173" s="292">
        <f t="shared" si="213"/>
        <v>0</v>
      </c>
      <c r="O173" s="307">
        <f t="shared" si="176"/>
        <v>167</v>
      </c>
      <c r="P173" s="289">
        <f t="shared" si="177"/>
        <v>14</v>
      </c>
      <c r="Q173" s="290">
        <f t="shared" si="150"/>
        <v>0</v>
      </c>
      <c r="R173" s="290">
        <f t="shared" si="178"/>
        <v>0</v>
      </c>
      <c r="S173" s="290">
        <f t="shared" si="151"/>
        <v>0</v>
      </c>
      <c r="T173" s="291">
        <f t="shared" si="152"/>
        <v>0</v>
      </c>
      <c r="U173" s="290">
        <f t="shared" si="179"/>
        <v>0</v>
      </c>
      <c r="V173" s="304">
        <f t="shared" si="180"/>
        <v>167</v>
      </c>
      <c r="W173" s="289">
        <f t="shared" si="181"/>
        <v>14</v>
      </c>
      <c r="X173" s="290">
        <f t="shared" si="153"/>
        <v>0</v>
      </c>
      <c r="Y173" s="290">
        <f t="shared" si="182"/>
        <v>0</v>
      </c>
      <c r="Z173" s="290">
        <f t="shared" si="154"/>
        <v>0</v>
      </c>
      <c r="AA173" s="291">
        <f t="shared" si="155"/>
        <v>0</v>
      </c>
      <c r="AB173" s="292">
        <f t="shared" si="183"/>
        <v>0</v>
      </c>
      <c r="AC173" s="307">
        <f t="shared" si="184"/>
        <v>167</v>
      </c>
      <c r="AD173" s="289">
        <f t="shared" si="185"/>
        <v>14</v>
      </c>
      <c r="AE173" s="290">
        <f t="shared" si="156"/>
        <v>0</v>
      </c>
      <c r="AF173" s="290">
        <f t="shared" si="186"/>
        <v>0</v>
      </c>
      <c r="AG173" s="290">
        <f t="shared" si="157"/>
        <v>0</v>
      </c>
      <c r="AH173" s="291">
        <f t="shared" si="158"/>
        <v>0</v>
      </c>
      <c r="AI173" s="290">
        <f t="shared" si="187"/>
        <v>0</v>
      </c>
      <c r="AJ173" s="304">
        <f t="shared" si="188"/>
        <v>167</v>
      </c>
      <c r="AK173" s="289">
        <f t="shared" si="189"/>
        <v>14</v>
      </c>
      <c r="AL173" s="290">
        <f t="shared" si="159"/>
        <v>0</v>
      </c>
      <c r="AM173" s="290">
        <f t="shared" si="190"/>
        <v>0</v>
      </c>
      <c r="AN173" s="290">
        <f t="shared" si="160"/>
        <v>0</v>
      </c>
      <c r="AO173" s="291">
        <f t="shared" si="161"/>
        <v>0</v>
      </c>
      <c r="AP173" s="292">
        <f t="shared" si="191"/>
        <v>0</v>
      </c>
      <c r="AQ173" s="307">
        <f t="shared" si="192"/>
        <v>167</v>
      </c>
      <c r="AR173" s="289">
        <f t="shared" si="193"/>
        <v>14</v>
      </c>
      <c r="AS173" s="290">
        <f t="shared" si="162"/>
        <v>0</v>
      </c>
      <c r="AT173" s="290">
        <f t="shared" si="194"/>
        <v>0</v>
      </c>
      <c r="AU173" s="290">
        <f t="shared" si="163"/>
        <v>0</v>
      </c>
      <c r="AV173" s="291">
        <f t="shared" si="164"/>
        <v>0</v>
      </c>
      <c r="AW173" s="290">
        <f t="shared" si="195"/>
        <v>0</v>
      </c>
      <c r="AX173" s="304">
        <f t="shared" si="196"/>
        <v>167</v>
      </c>
      <c r="AY173" s="289">
        <f t="shared" si="197"/>
        <v>14</v>
      </c>
      <c r="AZ173" s="290">
        <f t="shared" si="165"/>
        <v>0</v>
      </c>
      <c r="BA173" s="290">
        <f t="shared" si="198"/>
        <v>0</v>
      </c>
      <c r="BB173" s="290">
        <f t="shared" si="166"/>
        <v>0</v>
      </c>
      <c r="BC173" s="291">
        <f t="shared" si="167"/>
        <v>0</v>
      </c>
      <c r="BD173" s="292">
        <f t="shared" si="199"/>
        <v>0</v>
      </c>
      <c r="BE173" s="307">
        <f t="shared" si="200"/>
        <v>167</v>
      </c>
      <c r="BF173" s="289">
        <f t="shared" si="201"/>
        <v>14</v>
      </c>
      <c r="BG173" s="290">
        <f t="shared" si="168"/>
        <v>0</v>
      </c>
      <c r="BH173" s="290">
        <f t="shared" si="202"/>
        <v>0</v>
      </c>
      <c r="BI173" s="290">
        <f t="shared" si="169"/>
        <v>0</v>
      </c>
      <c r="BJ173" s="291">
        <f t="shared" si="170"/>
        <v>0</v>
      </c>
      <c r="BK173" s="290">
        <f t="shared" si="203"/>
        <v>0</v>
      </c>
      <c r="BL173" s="304">
        <f t="shared" si="204"/>
        <v>167</v>
      </c>
      <c r="BM173" s="289">
        <f t="shared" si="205"/>
        <v>14</v>
      </c>
      <c r="BN173" s="290">
        <f t="shared" si="171"/>
        <v>0</v>
      </c>
      <c r="BO173" s="290">
        <f t="shared" si="206"/>
        <v>0</v>
      </c>
      <c r="BP173" s="290">
        <f t="shared" si="172"/>
        <v>0</v>
      </c>
      <c r="BQ173" s="291">
        <f t="shared" si="173"/>
        <v>0</v>
      </c>
      <c r="BR173" s="292">
        <f t="shared" si="207"/>
        <v>0</v>
      </c>
    </row>
    <row r="174" spans="1:70">
      <c r="A174" s="288">
        <v>168</v>
      </c>
      <c r="B174" s="289">
        <f t="shared" si="143"/>
        <v>14</v>
      </c>
      <c r="C174" s="290">
        <f t="shared" si="144"/>
        <v>0</v>
      </c>
      <c r="D174" s="290">
        <f t="shared" si="208"/>
        <v>0</v>
      </c>
      <c r="E174" s="290">
        <f t="shared" si="145"/>
        <v>0</v>
      </c>
      <c r="F174" s="291">
        <f t="shared" si="146"/>
        <v>0</v>
      </c>
      <c r="G174" s="290">
        <f t="shared" si="211"/>
        <v>0</v>
      </c>
      <c r="H174" s="289">
        <f t="shared" si="174"/>
        <v>168</v>
      </c>
      <c r="I174" s="289">
        <f t="shared" si="175"/>
        <v>14</v>
      </c>
      <c r="J174" s="290">
        <f t="shared" si="147"/>
        <v>0</v>
      </c>
      <c r="K174" s="290">
        <f t="shared" si="212"/>
        <v>0</v>
      </c>
      <c r="L174" s="290">
        <f t="shared" si="148"/>
        <v>0</v>
      </c>
      <c r="M174" s="291">
        <f t="shared" si="149"/>
        <v>0</v>
      </c>
      <c r="N174" s="292">
        <f t="shared" si="213"/>
        <v>0</v>
      </c>
      <c r="O174" s="307">
        <f t="shared" si="176"/>
        <v>168</v>
      </c>
      <c r="P174" s="289">
        <f t="shared" si="177"/>
        <v>14</v>
      </c>
      <c r="Q174" s="290">
        <f t="shared" si="150"/>
        <v>0</v>
      </c>
      <c r="R174" s="290">
        <f t="shared" si="178"/>
        <v>0</v>
      </c>
      <c r="S174" s="290">
        <f t="shared" si="151"/>
        <v>0</v>
      </c>
      <c r="T174" s="291">
        <f t="shared" si="152"/>
        <v>0</v>
      </c>
      <c r="U174" s="290">
        <f t="shared" si="179"/>
        <v>0</v>
      </c>
      <c r="V174" s="304">
        <f t="shared" si="180"/>
        <v>168</v>
      </c>
      <c r="W174" s="289">
        <f t="shared" si="181"/>
        <v>14</v>
      </c>
      <c r="X174" s="290">
        <f t="shared" si="153"/>
        <v>0</v>
      </c>
      <c r="Y174" s="290">
        <f t="shared" si="182"/>
        <v>0</v>
      </c>
      <c r="Z174" s="290">
        <f t="shared" si="154"/>
        <v>0</v>
      </c>
      <c r="AA174" s="291">
        <f t="shared" si="155"/>
        <v>0</v>
      </c>
      <c r="AB174" s="292">
        <f t="shared" si="183"/>
        <v>0</v>
      </c>
      <c r="AC174" s="307">
        <f t="shared" si="184"/>
        <v>168</v>
      </c>
      <c r="AD174" s="289">
        <f t="shared" si="185"/>
        <v>14</v>
      </c>
      <c r="AE174" s="290">
        <f t="shared" si="156"/>
        <v>0</v>
      </c>
      <c r="AF174" s="290">
        <f t="shared" si="186"/>
        <v>0</v>
      </c>
      <c r="AG174" s="290">
        <f t="shared" si="157"/>
        <v>0</v>
      </c>
      <c r="AH174" s="291">
        <f t="shared" si="158"/>
        <v>0</v>
      </c>
      <c r="AI174" s="290">
        <f t="shared" si="187"/>
        <v>0</v>
      </c>
      <c r="AJ174" s="304">
        <f t="shared" si="188"/>
        <v>168</v>
      </c>
      <c r="AK174" s="289">
        <f t="shared" si="189"/>
        <v>14</v>
      </c>
      <c r="AL174" s="290">
        <f t="shared" si="159"/>
        <v>0</v>
      </c>
      <c r="AM174" s="290">
        <f t="shared" si="190"/>
        <v>0</v>
      </c>
      <c r="AN174" s="290">
        <f t="shared" si="160"/>
        <v>0</v>
      </c>
      <c r="AO174" s="291">
        <f t="shared" si="161"/>
        <v>0</v>
      </c>
      <c r="AP174" s="292">
        <f t="shared" si="191"/>
        <v>0</v>
      </c>
      <c r="AQ174" s="307">
        <f t="shared" si="192"/>
        <v>168</v>
      </c>
      <c r="AR174" s="289">
        <f t="shared" si="193"/>
        <v>14</v>
      </c>
      <c r="AS174" s="290">
        <f t="shared" si="162"/>
        <v>0</v>
      </c>
      <c r="AT174" s="290">
        <f t="shared" si="194"/>
        <v>0</v>
      </c>
      <c r="AU174" s="290">
        <f t="shared" si="163"/>
        <v>0</v>
      </c>
      <c r="AV174" s="291">
        <f t="shared" si="164"/>
        <v>0</v>
      </c>
      <c r="AW174" s="290">
        <f t="shared" si="195"/>
        <v>0</v>
      </c>
      <c r="AX174" s="304">
        <f t="shared" si="196"/>
        <v>168</v>
      </c>
      <c r="AY174" s="289">
        <f t="shared" si="197"/>
        <v>14</v>
      </c>
      <c r="AZ174" s="290">
        <f t="shared" si="165"/>
        <v>0</v>
      </c>
      <c r="BA174" s="290">
        <f t="shared" si="198"/>
        <v>0</v>
      </c>
      <c r="BB174" s="290">
        <f t="shared" si="166"/>
        <v>0</v>
      </c>
      <c r="BC174" s="291">
        <f t="shared" si="167"/>
        <v>0</v>
      </c>
      <c r="BD174" s="292">
        <f t="shared" si="199"/>
        <v>0</v>
      </c>
      <c r="BE174" s="307">
        <f t="shared" si="200"/>
        <v>168</v>
      </c>
      <c r="BF174" s="289">
        <f t="shared" si="201"/>
        <v>14</v>
      </c>
      <c r="BG174" s="290">
        <f t="shared" si="168"/>
        <v>0</v>
      </c>
      <c r="BH174" s="290">
        <f t="shared" si="202"/>
        <v>0</v>
      </c>
      <c r="BI174" s="290">
        <f t="shared" si="169"/>
        <v>0</v>
      </c>
      <c r="BJ174" s="291">
        <f t="shared" si="170"/>
        <v>0</v>
      </c>
      <c r="BK174" s="290">
        <f t="shared" si="203"/>
        <v>0</v>
      </c>
      <c r="BL174" s="304">
        <f t="shared" si="204"/>
        <v>168</v>
      </c>
      <c r="BM174" s="289">
        <f t="shared" si="205"/>
        <v>14</v>
      </c>
      <c r="BN174" s="290">
        <f t="shared" si="171"/>
        <v>0</v>
      </c>
      <c r="BO174" s="290">
        <f t="shared" si="206"/>
        <v>0</v>
      </c>
      <c r="BP174" s="290">
        <f t="shared" si="172"/>
        <v>0</v>
      </c>
      <c r="BQ174" s="291">
        <f t="shared" si="173"/>
        <v>0</v>
      </c>
      <c r="BR174" s="292">
        <f t="shared" si="207"/>
        <v>0</v>
      </c>
    </row>
    <row r="175" spans="1:70">
      <c r="A175" s="288">
        <v>169</v>
      </c>
      <c r="B175" s="289">
        <f t="shared" si="143"/>
        <v>15</v>
      </c>
      <c r="C175" s="290">
        <f t="shared" si="144"/>
        <v>0</v>
      </c>
      <c r="D175" s="290">
        <f t="shared" si="208"/>
        <v>0</v>
      </c>
      <c r="E175" s="290">
        <f t="shared" si="145"/>
        <v>0</v>
      </c>
      <c r="F175" s="291">
        <f t="shared" si="146"/>
        <v>0</v>
      </c>
      <c r="G175" s="290">
        <f t="shared" si="211"/>
        <v>0</v>
      </c>
      <c r="H175" s="289">
        <f t="shared" si="174"/>
        <v>169</v>
      </c>
      <c r="I175" s="289">
        <f t="shared" si="175"/>
        <v>15</v>
      </c>
      <c r="J175" s="290">
        <f t="shared" si="147"/>
        <v>0</v>
      </c>
      <c r="K175" s="290">
        <f t="shared" si="212"/>
        <v>0</v>
      </c>
      <c r="L175" s="290">
        <f t="shared" si="148"/>
        <v>0</v>
      </c>
      <c r="M175" s="291">
        <f t="shared" si="149"/>
        <v>0</v>
      </c>
      <c r="N175" s="292">
        <f t="shared" si="213"/>
        <v>0</v>
      </c>
      <c r="O175" s="307">
        <f t="shared" si="176"/>
        <v>169</v>
      </c>
      <c r="P175" s="289">
        <f t="shared" si="177"/>
        <v>15</v>
      </c>
      <c r="Q175" s="290">
        <f t="shared" si="150"/>
        <v>0</v>
      </c>
      <c r="R175" s="290">
        <f t="shared" si="178"/>
        <v>0</v>
      </c>
      <c r="S175" s="290">
        <f t="shared" si="151"/>
        <v>0</v>
      </c>
      <c r="T175" s="291">
        <f t="shared" si="152"/>
        <v>0</v>
      </c>
      <c r="U175" s="290">
        <f t="shared" si="179"/>
        <v>0</v>
      </c>
      <c r="V175" s="304">
        <f t="shared" si="180"/>
        <v>169</v>
      </c>
      <c r="W175" s="289">
        <f t="shared" si="181"/>
        <v>15</v>
      </c>
      <c r="X175" s="290">
        <f t="shared" si="153"/>
        <v>0</v>
      </c>
      <c r="Y175" s="290">
        <f t="shared" si="182"/>
        <v>0</v>
      </c>
      <c r="Z175" s="290">
        <f t="shared" si="154"/>
        <v>0</v>
      </c>
      <c r="AA175" s="291">
        <f t="shared" si="155"/>
        <v>0</v>
      </c>
      <c r="AB175" s="292">
        <f t="shared" si="183"/>
        <v>0</v>
      </c>
      <c r="AC175" s="307">
        <f t="shared" si="184"/>
        <v>169</v>
      </c>
      <c r="AD175" s="289">
        <f t="shared" si="185"/>
        <v>15</v>
      </c>
      <c r="AE175" s="290">
        <f t="shared" si="156"/>
        <v>0</v>
      </c>
      <c r="AF175" s="290">
        <f t="shared" si="186"/>
        <v>0</v>
      </c>
      <c r="AG175" s="290">
        <f t="shared" si="157"/>
        <v>0</v>
      </c>
      <c r="AH175" s="291">
        <f t="shared" si="158"/>
        <v>0</v>
      </c>
      <c r="AI175" s="290">
        <f t="shared" si="187"/>
        <v>0</v>
      </c>
      <c r="AJ175" s="304">
        <f t="shared" si="188"/>
        <v>169</v>
      </c>
      <c r="AK175" s="289">
        <f t="shared" si="189"/>
        <v>15</v>
      </c>
      <c r="AL175" s="290">
        <f t="shared" si="159"/>
        <v>0</v>
      </c>
      <c r="AM175" s="290">
        <f t="shared" si="190"/>
        <v>0</v>
      </c>
      <c r="AN175" s="290">
        <f t="shared" si="160"/>
        <v>0</v>
      </c>
      <c r="AO175" s="291">
        <f t="shared" si="161"/>
        <v>0</v>
      </c>
      <c r="AP175" s="292">
        <f t="shared" si="191"/>
        <v>0</v>
      </c>
      <c r="AQ175" s="307">
        <f t="shared" si="192"/>
        <v>169</v>
      </c>
      <c r="AR175" s="289">
        <f t="shared" si="193"/>
        <v>15</v>
      </c>
      <c r="AS175" s="290">
        <f t="shared" si="162"/>
        <v>0</v>
      </c>
      <c r="AT175" s="290">
        <f t="shared" si="194"/>
        <v>0</v>
      </c>
      <c r="AU175" s="290">
        <f t="shared" si="163"/>
        <v>0</v>
      </c>
      <c r="AV175" s="291">
        <f t="shared" si="164"/>
        <v>0</v>
      </c>
      <c r="AW175" s="290">
        <f t="shared" si="195"/>
        <v>0</v>
      </c>
      <c r="AX175" s="304">
        <f t="shared" si="196"/>
        <v>169</v>
      </c>
      <c r="AY175" s="289">
        <f t="shared" si="197"/>
        <v>15</v>
      </c>
      <c r="AZ175" s="290">
        <f t="shared" si="165"/>
        <v>0</v>
      </c>
      <c r="BA175" s="290">
        <f t="shared" si="198"/>
        <v>0</v>
      </c>
      <c r="BB175" s="290">
        <f t="shared" si="166"/>
        <v>0</v>
      </c>
      <c r="BC175" s="291">
        <f t="shared" si="167"/>
        <v>0</v>
      </c>
      <c r="BD175" s="292">
        <f t="shared" si="199"/>
        <v>0</v>
      </c>
      <c r="BE175" s="307">
        <f t="shared" si="200"/>
        <v>169</v>
      </c>
      <c r="BF175" s="289">
        <f t="shared" si="201"/>
        <v>15</v>
      </c>
      <c r="BG175" s="290">
        <f t="shared" si="168"/>
        <v>0</v>
      </c>
      <c r="BH175" s="290">
        <f t="shared" si="202"/>
        <v>0</v>
      </c>
      <c r="BI175" s="290">
        <f t="shared" si="169"/>
        <v>0</v>
      </c>
      <c r="BJ175" s="291">
        <f t="shared" si="170"/>
        <v>0</v>
      </c>
      <c r="BK175" s="290">
        <f t="shared" si="203"/>
        <v>0</v>
      </c>
      <c r="BL175" s="304">
        <f t="shared" si="204"/>
        <v>169</v>
      </c>
      <c r="BM175" s="289">
        <f t="shared" si="205"/>
        <v>15</v>
      </c>
      <c r="BN175" s="290">
        <f t="shared" si="171"/>
        <v>0</v>
      </c>
      <c r="BO175" s="290">
        <f t="shared" si="206"/>
        <v>0</v>
      </c>
      <c r="BP175" s="290">
        <f t="shared" si="172"/>
        <v>0</v>
      </c>
      <c r="BQ175" s="291">
        <f t="shared" si="173"/>
        <v>0</v>
      </c>
      <c r="BR175" s="292">
        <f t="shared" si="207"/>
        <v>0</v>
      </c>
    </row>
    <row r="176" spans="1:70">
      <c r="A176" s="288">
        <v>170</v>
      </c>
      <c r="B176" s="289">
        <f t="shared" si="143"/>
        <v>15</v>
      </c>
      <c r="C176" s="290">
        <f t="shared" si="144"/>
        <v>0</v>
      </c>
      <c r="D176" s="290">
        <f t="shared" si="208"/>
        <v>0</v>
      </c>
      <c r="E176" s="290">
        <f t="shared" si="145"/>
        <v>0</v>
      </c>
      <c r="F176" s="291">
        <f t="shared" si="146"/>
        <v>0</v>
      </c>
      <c r="G176" s="290">
        <f t="shared" si="211"/>
        <v>0</v>
      </c>
      <c r="H176" s="289">
        <f t="shared" si="174"/>
        <v>170</v>
      </c>
      <c r="I176" s="289">
        <f t="shared" si="175"/>
        <v>15</v>
      </c>
      <c r="J176" s="290">
        <f t="shared" si="147"/>
        <v>0</v>
      </c>
      <c r="K176" s="290">
        <f t="shared" si="212"/>
        <v>0</v>
      </c>
      <c r="L176" s="290">
        <f t="shared" si="148"/>
        <v>0</v>
      </c>
      <c r="M176" s="291">
        <f t="shared" si="149"/>
        <v>0</v>
      </c>
      <c r="N176" s="292">
        <f t="shared" si="213"/>
        <v>0</v>
      </c>
      <c r="O176" s="307">
        <f t="shared" si="176"/>
        <v>170</v>
      </c>
      <c r="P176" s="289">
        <f t="shared" si="177"/>
        <v>15</v>
      </c>
      <c r="Q176" s="290">
        <f t="shared" si="150"/>
        <v>0</v>
      </c>
      <c r="R176" s="290">
        <f t="shared" si="178"/>
        <v>0</v>
      </c>
      <c r="S176" s="290">
        <f t="shared" si="151"/>
        <v>0</v>
      </c>
      <c r="T176" s="291">
        <f t="shared" si="152"/>
        <v>0</v>
      </c>
      <c r="U176" s="290">
        <f t="shared" si="179"/>
        <v>0</v>
      </c>
      <c r="V176" s="304">
        <f t="shared" si="180"/>
        <v>170</v>
      </c>
      <c r="W176" s="289">
        <f t="shared" si="181"/>
        <v>15</v>
      </c>
      <c r="X176" s="290">
        <f t="shared" si="153"/>
        <v>0</v>
      </c>
      <c r="Y176" s="290">
        <f t="shared" si="182"/>
        <v>0</v>
      </c>
      <c r="Z176" s="290">
        <f t="shared" si="154"/>
        <v>0</v>
      </c>
      <c r="AA176" s="291">
        <f t="shared" si="155"/>
        <v>0</v>
      </c>
      <c r="AB176" s="292">
        <f t="shared" si="183"/>
        <v>0</v>
      </c>
      <c r="AC176" s="307">
        <f t="shared" si="184"/>
        <v>170</v>
      </c>
      <c r="AD176" s="289">
        <f t="shared" si="185"/>
        <v>15</v>
      </c>
      <c r="AE176" s="290">
        <f t="shared" si="156"/>
        <v>0</v>
      </c>
      <c r="AF176" s="290">
        <f t="shared" si="186"/>
        <v>0</v>
      </c>
      <c r="AG176" s="290">
        <f t="shared" si="157"/>
        <v>0</v>
      </c>
      <c r="AH176" s="291">
        <f t="shared" si="158"/>
        <v>0</v>
      </c>
      <c r="AI176" s="290">
        <f t="shared" si="187"/>
        <v>0</v>
      </c>
      <c r="AJ176" s="304">
        <f t="shared" si="188"/>
        <v>170</v>
      </c>
      <c r="AK176" s="289">
        <f t="shared" si="189"/>
        <v>15</v>
      </c>
      <c r="AL176" s="290">
        <f t="shared" si="159"/>
        <v>0</v>
      </c>
      <c r="AM176" s="290">
        <f t="shared" si="190"/>
        <v>0</v>
      </c>
      <c r="AN176" s="290">
        <f t="shared" si="160"/>
        <v>0</v>
      </c>
      <c r="AO176" s="291">
        <f t="shared" si="161"/>
        <v>0</v>
      </c>
      <c r="AP176" s="292">
        <f t="shared" si="191"/>
        <v>0</v>
      </c>
      <c r="AQ176" s="307">
        <f t="shared" si="192"/>
        <v>170</v>
      </c>
      <c r="AR176" s="289">
        <f t="shared" si="193"/>
        <v>15</v>
      </c>
      <c r="AS176" s="290">
        <f t="shared" si="162"/>
        <v>0</v>
      </c>
      <c r="AT176" s="290">
        <f t="shared" si="194"/>
        <v>0</v>
      </c>
      <c r="AU176" s="290">
        <f t="shared" si="163"/>
        <v>0</v>
      </c>
      <c r="AV176" s="291">
        <f t="shared" si="164"/>
        <v>0</v>
      </c>
      <c r="AW176" s="290">
        <f t="shared" si="195"/>
        <v>0</v>
      </c>
      <c r="AX176" s="304">
        <f t="shared" si="196"/>
        <v>170</v>
      </c>
      <c r="AY176" s="289">
        <f t="shared" si="197"/>
        <v>15</v>
      </c>
      <c r="AZ176" s="290">
        <f t="shared" si="165"/>
        <v>0</v>
      </c>
      <c r="BA176" s="290">
        <f t="shared" si="198"/>
        <v>0</v>
      </c>
      <c r="BB176" s="290">
        <f t="shared" si="166"/>
        <v>0</v>
      </c>
      <c r="BC176" s="291">
        <f t="shared" si="167"/>
        <v>0</v>
      </c>
      <c r="BD176" s="292">
        <f t="shared" si="199"/>
        <v>0</v>
      </c>
      <c r="BE176" s="307">
        <f t="shared" si="200"/>
        <v>170</v>
      </c>
      <c r="BF176" s="289">
        <f t="shared" si="201"/>
        <v>15</v>
      </c>
      <c r="BG176" s="290">
        <f t="shared" si="168"/>
        <v>0</v>
      </c>
      <c r="BH176" s="290">
        <f t="shared" si="202"/>
        <v>0</v>
      </c>
      <c r="BI176" s="290">
        <f t="shared" si="169"/>
        <v>0</v>
      </c>
      <c r="BJ176" s="291">
        <f t="shared" si="170"/>
        <v>0</v>
      </c>
      <c r="BK176" s="290">
        <f t="shared" si="203"/>
        <v>0</v>
      </c>
      <c r="BL176" s="304">
        <f t="shared" si="204"/>
        <v>170</v>
      </c>
      <c r="BM176" s="289">
        <f t="shared" si="205"/>
        <v>15</v>
      </c>
      <c r="BN176" s="290">
        <f t="shared" si="171"/>
        <v>0</v>
      </c>
      <c r="BO176" s="290">
        <f t="shared" si="206"/>
        <v>0</v>
      </c>
      <c r="BP176" s="290">
        <f t="shared" si="172"/>
        <v>0</v>
      </c>
      <c r="BQ176" s="291">
        <f t="shared" si="173"/>
        <v>0</v>
      </c>
      <c r="BR176" s="292">
        <f t="shared" si="207"/>
        <v>0</v>
      </c>
    </row>
    <row r="177" spans="1:70">
      <c r="A177" s="288">
        <v>171</v>
      </c>
      <c r="B177" s="289">
        <f t="shared" si="143"/>
        <v>15</v>
      </c>
      <c r="C177" s="290">
        <f t="shared" si="144"/>
        <v>0</v>
      </c>
      <c r="D177" s="290">
        <f t="shared" si="208"/>
        <v>0</v>
      </c>
      <c r="E177" s="290">
        <f t="shared" si="145"/>
        <v>0</v>
      </c>
      <c r="F177" s="291">
        <f t="shared" si="146"/>
        <v>0</v>
      </c>
      <c r="G177" s="290">
        <f t="shared" si="211"/>
        <v>0</v>
      </c>
      <c r="H177" s="289">
        <f t="shared" si="174"/>
        <v>171</v>
      </c>
      <c r="I177" s="289">
        <f t="shared" si="175"/>
        <v>15</v>
      </c>
      <c r="J177" s="290">
        <f t="shared" si="147"/>
        <v>0</v>
      </c>
      <c r="K177" s="290">
        <f t="shared" si="212"/>
        <v>0</v>
      </c>
      <c r="L177" s="290">
        <f t="shared" si="148"/>
        <v>0</v>
      </c>
      <c r="M177" s="291">
        <f t="shared" si="149"/>
        <v>0</v>
      </c>
      <c r="N177" s="292">
        <f t="shared" si="213"/>
        <v>0</v>
      </c>
      <c r="O177" s="307">
        <f t="shared" si="176"/>
        <v>171</v>
      </c>
      <c r="P177" s="289">
        <f t="shared" si="177"/>
        <v>15</v>
      </c>
      <c r="Q177" s="290">
        <f t="shared" si="150"/>
        <v>0</v>
      </c>
      <c r="R177" s="290">
        <f t="shared" si="178"/>
        <v>0</v>
      </c>
      <c r="S177" s="290">
        <f t="shared" si="151"/>
        <v>0</v>
      </c>
      <c r="T177" s="291">
        <f t="shared" si="152"/>
        <v>0</v>
      </c>
      <c r="U177" s="290">
        <f t="shared" si="179"/>
        <v>0</v>
      </c>
      <c r="V177" s="304">
        <f t="shared" si="180"/>
        <v>171</v>
      </c>
      <c r="W177" s="289">
        <f t="shared" si="181"/>
        <v>15</v>
      </c>
      <c r="X177" s="290">
        <f t="shared" si="153"/>
        <v>0</v>
      </c>
      <c r="Y177" s="290">
        <f t="shared" si="182"/>
        <v>0</v>
      </c>
      <c r="Z177" s="290">
        <f t="shared" si="154"/>
        <v>0</v>
      </c>
      <c r="AA177" s="291">
        <f t="shared" si="155"/>
        <v>0</v>
      </c>
      <c r="AB177" s="292">
        <f t="shared" si="183"/>
        <v>0</v>
      </c>
      <c r="AC177" s="307">
        <f t="shared" si="184"/>
        <v>171</v>
      </c>
      <c r="AD177" s="289">
        <f t="shared" si="185"/>
        <v>15</v>
      </c>
      <c r="AE177" s="290">
        <f t="shared" si="156"/>
        <v>0</v>
      </c>
      <c r="AF177" s="290">
        <f t="shared" si="186"/>
        <v>0</v>
      </c>
      <c r="AG177" s="290">
        <f t="shared" si="157"/>
        <v>0</v>
      </c>
      <c r="AH177" s="291">
        <f t="shared" si="158"/>
        <v>0</v>
      </c>
      <c r="AI177" s="290">
        <f t="shared" si="187"/>
        <v>0</v>
      </c>
      <c r="AJ177" s="304">
        <f t="shared" si="188"/>
        <v>171</v>
      </c>
      <c r="AK177" s="289">
        <f t="shared" si="189"/>
        <v>15</v>
      </c>
      <c r="AL177" s="290">
        <f t="shared" si="159"/>
        <v>0</v>
      </c>
      <c r="AM177" s="290">
        <f t="shared" si="190"/>
        <v>0</v>
      </c>
      <c r="AN177" s="290">
        <f t="shared" si="160"/>
        <v>0</v>
      </c>
      <c r="AO177" s="291">
        <f t="shared" si="161"/>
        <v>0</v>
      </c>
      <c r="AP177" s="292">
        <f t="shared" si="191"/>
        <v>0</v>
      </c>
      <c r="AQ177" s="307">
        <f t="shared" si="192"/>
        <v>171</v>
      </c>
      <c r="AR177" s="289">
        <f t="shared" si="193"/>
        <v>15</v>
      </c>
      <c r="AS177" s="290">
        <f t="shared" si="162"/>
        <v>0</v>
      </c>
      <c r="AT177" s="290">
        <f t="shared" si="194"/>
        <v>0</v>
      </c>
      <c r="AU177" s="290">
        <f t="shared" si="163"/>
        <v>0</v>
      </c>
      <c r="AV177" s="291">
        <f t="shared" si="164"/>
        <v>0</v>
      </c>
      <c r="AW177" s="290">
        <f t="shared" si="195"/>
        <v>0</v>
      </c>
      <c r="AX177" s="304">
        <f t="shared" si="196"/>
        <v>171</v>
      </c>
      <c r="AY177" s="289">
        <f t="shared" si="197"/>
        <v>15</v>
      </c>
      <c r="AZ177" s="290">
        <f t="shared" si="165"/>
        <v>0</v>
      </c>
      <c r="BA177" s="290">
        <f t="shared" si="198"/>
        <v>0</v>
      </c>
      <c r="BB177" s="290">
        <f t="shared" si="166"/>
        <v>0</v>
      </c>
      <c r="BC177" s="291">
        <f t="shared" si="167"/>
        <v>0</v>
      </c>
      <c r="BD177" s="292">
        <f t="shared" si="199"/>
        <v>0</v>
      </c>
      <c r="BE177" s="307">
        <f t="shared" si="200"/>
        <v>171</v>
      </c>
      <c r="BF177" s="289">
        <f t="shared" si="201"/>
        <v>15</v>
      </c>
      <c r="BG177" s="290">
        <f t="shared" si="168"/>
        <v>0</v>
      </c>
      <c r="BH177" s="290">
        <f t="shared" si="202"/>
        <v>0</v>
      </c>
      <c r="BI177" s="290">
        <f t="shared" si="169"/>
        <v>0</v>
      </c>
      <c r="BJ177" s="291">
        <f t="shared" si="170"/>
        <v>0</v>
      </c>
      <c r="BK177" s="290">
        <f t="shared" si="203"/>
        <v>0</v>
      </c>
      <c r="BL177" s="304">
        <f t="shared" si="204"/>
        <v>171</v>
      </c>
      <c r="BM177" s="289">
        <f t="shared" si="205"/>
        <v>15</v>
      </c>
      <c r="BN177" s="290">
        <f t="shared" si="171"/>
        <v>0</v>
      </c>
      <c r="BO177" s="290">
        <f t="shared" si="206"/>
        <v>0</v>
      </c>
      <c r="BP177" s="290">
        <f t="shared" si="172"/>
        <v>0</v>
      </c>
      <c r="BQ177" s="291">
        <f t="shared" si="173"/>
        <v>0</v>
      </c>
      <c r="BR177" s="292">
        <f t="shared" si="207"/>
        <v>0</v>
      </c>
    </row>
    <row r="178" spans="1:70">
      <c r="A178" s="288">
        <v>172</v>
      </c>
      <c r="B178" s="289">
        <f t="shared" si="143"/>
        <v>15</v>
      </c>
      <c r="C178" s="290">
        <f t="shared" si="144"/>
        <v>0</v>
      </c>
      <c r="D178" s="290">
        <f t="shared" si="208"/>
        <v>0</v>
      </c>
      <c r="E178" s="290">
        <f t="shared" si="145"/>
        <v>0</v>
      </c>
      <c r="F178" s="291">
        <f t="shared" si="146"/>
        <v>0</v>
      </c>
      <c r="G178" s="290">
        <f t="shared" si="211"/>
        <v>0</v>
      </c>
      <c r="H178" s="289">
        <f t="shared" si="174"/>
        <v>172</v>
      </c>
      <c r="I178" s="289">
        <f t="shared" si="175"/>
        <v>15</v>
      </c>
      <c r="J178" s="290">
        <f t="shared" si="147"/>
        <v>0</v>
      </c>
      <c r="K178" s="290">
        <f t="shared" si="212"/>
        <v>0</v>
      </c>
      <c r="L178" s="290">
        <f t="shared" si="148"/>
        <v>0</v>
      </c>
      <c r="M178" s="291">
        <f t="shared" si="149"/>
        <v>0</v>
      </c>
      <c r="N178" s="292">
        <f t="shared" si="213"/>
        <v>0</v>
      </c>
      <c r="O178" s="307">
        <f t="shared" si="176"/>
        <v>172</v>
      </c>
      <c r="P178" s="289">
        <f t="shared" si="177"/>
        <v>15</v>
      </c>
      <c r="Q178" s="290">
        <f t="shared" si="150"/>
        <v>0</v>
      </c>
      <c r="R178" s="290">
        <f t="shared" si="178"/>
        <v>0</v>
      </c>
      <c r="S178" s="290">
        <f t="shared" si="151"/>
        <v>0</v>
      </c>
      <c r="T178" s="291">
        <f t="shared" si="152"/>
        <v>0</v>
      </c>
      <c r="U178" s="290">
        <f t="shared" si="179"/>
        <v>0</v>
      </c>
      <c r="V178" s="304">
        <f t="shared" si="180"/>
        <v>172</v>
      </c>
      <c r="W178" s="289">
        <f t="shared" si="181"/>
        <v>15</v>
      </c>
      <c r="X178" s="290">
        <f t="shared" si="153"/>
        <v>0</v>
      </c>
      <c r="Y178" s="290">
        <f t="shared" si="182"/>
        <v>0</v>
      </c>
      <c r="Z178" s="290">
        <f t="shared" si="154"/>
        <v>0</v>
      </c>
      <c r="AA178" s="291">
        <f t="shared" si="155"/>
        <v>0</v>
      </c>
      <c r="AB178" s="292">
        <f t="shared" si="183"/>
        <v>0</v>
      </c>
      <c r="AC178" s="307">
        <f t="shared" si="184"/>
        <v>172</v>
      </c>
      <c r="AD178" s="289">
        <f t="shared" si="185"/>
        <v>15</v>
      </c>
      <c r="AE178" s="290">
        <f t="shared" si="156"/>
        <v>0</v>
      </c>
      <c r="AF178" s="290">
        <f t="shared" si="186"/>
        <v>0</v>
      </c>
      <c r="AG178" s="290">
        <f t="shared" si="157"/>
        <v>0</v>
      </c>
      <c r="AH178" s="291">
        <f t="shared" si="158"/>
        <v>0</v>
      </c>
      <c r="AI178" s="290">
        <f t="shared" si="187"/>
        <v>0</v>
      </c>
      <c r="AJ178" s="304">
        <f t="shared" si="188"/>
        <v>172</v>
      </c>
      <c r="AK178" s="289">
        <f t="shared" si="189"/>
        <v>15</v>
      </c>
      <c r="AL178" s="290">
        <f t="shared" si="159"/>
        <v>0</v>
      </c>
      <c r="AM178" s="290">
        <f t="shared" si="190"/>
        <v>0</v>
      </c>
      <c r="AN178" s="290">
        <f t="shared" si="160"/>
        <v>0</v>
      </c>
      <c r="AO178" s="291">
        <f t="shared" si="161"/>
        <v>0</v>
      </c>
      <c r="AP178" s="292">
        <f t="shared" si="191"/>
        <v>0</v>
      </c>
      <c r="AQ178" s="307">
        <f t="shared" si="192"/>
        <v>172</v>
      </c>
      <c r="AR178" s="289">
        <f t="shared" si="193"/>
        <v>15</v>
      </c>
      <c r="AS178" s="290">
        <f t="shared" si="162"/>
        <v>0</v>
      </c>
      <c r="AT178" s="290">
        <f t="shared" si="194"/>
        <v>0</v>
      </c>
      <c r="AU178" s="290">
        <f t="shared" si="163"/>
        <v>0</v>
      </c>
      <c r="AV178" s="291">
        <f t="shared" si="164"/>
        <v>0</v>
      </c>
      <c r="AW178" s="290">
        <f t="shared" si="195"/>
        <v>0</v>
      </c>
      <c r="AX178" s="304">
        <f t="shared" si="196"/>
        <v>172</v>
      </c>
      <c r="AY178" s="289">
        <f t="shared" si="197"/>
        <v>15</v>
      </c>
      <c r="AZ178" s="290">
        <f t="shared" si="165"/>
        <v>0</v>
      </c>
      <c r="BA178" s="290">
        <f t="shared" si="198"/>
        <v>0</v>
      </c>
      <c r="BB178" s="290">
        <f t="shared" si="166"/>
        <v>0</v>
      </c>
      <c r="BC178" s="291">
        <f t="shared" si="167"/>
        <v>0</v>
      </c>
      <c r="BD178" s="292">
        <f t="shared" si="199"/>
        <v>0</v>
      </c>
      <c r="BE178" s="307">
        <f t="shared" si="200"/>
        <v>172</v>
      </c>
      <c r="BF178" s="289">
        <f t="shared" si="201"/>
        <v>15</v>
      </c>
      <c r="BG178" s="290">
        <f t="shared" si="168"/>
        <v>0</v>
      </c>
      <c r="BH178" s="290">
        <f t="shared" si="202"/>
        <v>0</v>
      </c>
      <c r="BI178" s="290">
        <f t="shared" si="169"/>
        <v>0</v>
      </c>
      <c r="BJ178" s="291">
        <f t="shared" si="170"/>
        <v>0</v>
      </c>
      <c r="BK178" s="290">
        <f t="shared" si="203"/>
        <v>0</v>
      </c>
      <c r="BL178" s="304">
        <f t="shared" si="204"/>
        <v>172</v>
      </c>
      <c r="BM178" s="289">
        <f t="shared" si="205"/>
        <v>15</v>
      </c>
      <c r="BN178" s="290">
        <f t="shared" si="171"/>
        <v>0</v>
      </c>
      <c r="BO178" s="290">
        <f t="shared" si="206"/>
        <v>0</v>
      </c>
      <c r="BP178" s="290">
        <f t="shared" si="172"/>
        <v>0</v>
      </c>
      <c r="BQ178" s="291">
        <f t="shared" si="173"/>
        <v>0</v>
      </c>
      <c r="BR178" s="292">
        <f t="shared" si="207"/>
        <v>0</v>
      </c>
    </row>
    <row r="179" spans="1:70">
      <c r="A179" s="288">
        <v>173</v>
      </c>
      <c r="B179" s="289">
        <f t="shared" si="143"/>
        <v>15</v>
      </c>
      <c r="C179" s="290">
        <f t="shared" si="144"/>
        <v>0</v>
      </c>
      <c r="D179" s="290">
        <f t="shared" si="208"/>
        <v>0</v>
      </c>
      <c r="E179" s="290">
        <f t="shared" si="145"/>
        <v>0</v>
      </c>
      <c r="F179" s="291">
        <f t="shared" si="146"/>
        <v>0</v>
      </c>
      <c r="G179" s="290">
        <f t="shared" si="211"/>
        <v>0</v>
      </c>
      <c r="H179" s="289">
        <f t="shared" si="174"/>
        <v>173</v>
      </c>
      <c r="I179" s="289">
        <f t="shared" si="175"/>
        <v>15</v>
      </c>
      <c r="J179" s="290">
        <f t="shared" si="147"/>
        <v>0</v>
      </c>
      <c r="K179" s="290">
        <f t="shared" si="212"/>
        <v>0</v>
      </c>
      <c r="L179" s="290">
        <f t="shared" si="148"/>
        <v>0</v>
      </c>
      <c r="M179" s="291">
        <f t="shared" si="149"/>
        <v>0</v>
      </c>
      <c r="N179" s="292">
        <f t="shared" si="213"/>
        <v>0</v>
      </c>
      <c r="O179" s="307">
        <f t="shared" si="176"/>
        <v>173</v>
      </c>
      <c r="P179" s="289">
        <f t="shared" si="177"/>
        <v>15</v>
      </c>
      <c r="Q179" s="290">
        <f t="shared" si="150"/>
        <v>0</v>
      </c>
      <c r="R179" s="290">
        <f t="shared" si="178"/>
        <v>0</v>
      </c>
      <c r="S179" s="290">
        <f t="shared" si="151"/>
        <v>0</v>
      </c>
      <c r="T179" s="291">
        <f t="shared" si="152"/>
        <v>0</v>
      </c>
      <c r="U179" s="290">
        <f t="shared" si="179"/>
        <v>0</v>
      </c>
      <c r="V179" s="304">
        <f t="shared" si="180"/>
        <v>173</v>
      </c>
      <c r="W179" s="289">
        <f t="shared" si="181"/>
        <v>15</v>
      </c>
      <c r="X179" s="290">
        <f t="shared" si="153"/>
        <v>0</v>
      </c>
      <c r="Y179" s="290">
        <f t="shared" si="182"/>
        <v>0</v>
      </c>
      <c r="Z179" s="290">
        <f t="shared" si="154"/>
        <v>0</v>
      </c>
      <c r="AA179" s="291">
        <f t="shared" si="155"/>
        <v>0</v>
      </c>
      <c r="AB179" s="292">
        <f t="shared" si="183"/>
        <v>0</v>
      </c>
      <c r="AC179" s="307">
        <f t="shared" si="184"/>
        <v>173</v>
      </c>
      <c r="AD179" s="289">
        <f t="shared" si="185"/>
        <v>15</v>
      </c>
      <c r="AE179" s="290">
        <f t="shared" si="156"/>
        <v>0</v>
      </c>
      <c r="AF179" s="290">
        <f t="shared" si="186"/>
        <v>0</v>
      </c>
      <c r="AG179" s="290">
        <f t="shared" si="157"/>
        <v>0</v>
      </c>
      <c r="AH179" s="291">
        <f t="shared" si="158"/>
        <v>0</v>
      </c>
      <c r="AI179" s="290">
        <f t="shared" si="187"/>
        <v>0</v>
      </c>
      <c r="AJ179" s="304">
        <f t="shared" si="188"/>
        <v>173</v>
      </c>
      <c r="AK179" s="289">
        <f t="shared" si="189"/>
        <v>15</v>
      </c>
      <c r="AL179" s="290">
        <f t="shared" si="159"/>
        <v>0</v>
      </c>
      <c r="AM179" s="290">
        <f t="shared" si="190"/>
        <v>0</v>
      </c>
      <c r="AN179" s="290">
        <f t="shared" si="160"/>
        <v>0</v>
      </c>
      <c r="AO179" s="291">
        <f t="shared" si="161"/>
        <v>0</v>
      </c>
      <c r="AP179" s="292">
        <f t="shared" si="191"/>
        <v>0</v>
      </c>
      <c r="AQ179" s="307">
        <f t="shared" si="192"/>
        <v>173</v>
      </c>
      <c r="AR179" s="289">
        <f t="shared" si="193"/>
        <v>15</v>
      </c>
      <c r="AS179" s="290">
        <f t="shared" si="162"/>
        <v>0</v>
      </c>
      <c r="AT179" s="290">
        <f t="shared" si="194"/>
        <v>0</v>
      </c>
      <c r="AU179" s="290">
        <f t="shared" si="163"/>
        <v>0</v>
      </c>
      <c r="AV179" s="291">
        <f t="shared" si="164"/>
        <v>0</v>
      </c>
      <c r="AW179" s="290">
        <f t="shared" si="195"/>
        <v>0</v>
      </c>
      <c r="AX179" s="304">
        <f t="shared" si="196"/>
        <v>173</v>
      </c>
      <c r="AY179" s="289">
        <f t="shared" si="197"/>
        <v>15</v>
      </c>
      <c r="AZ179" s="290">
        <f t="shared" si="165"/>
        <v>0</v>
      </c>
      <c r="BA179" s="290">
        <f t="shared" si="198"/>
        <v>0</v>
      </c>
      <c r="BB179" s="290">
        <f t="shared" si="166"/>
        <v>0</v>
      </c>
      <c r="BC179" s="291">
        <f t="shared" si="167"/>
        <v>0</v>
      </c>
      <c r="BD179" s="292">
        <f t="shared" si="199"/>
        <v>0</v>
      </c>
      <c r="BE179" s="307">
        <f t="shared" si="200"/>
        <v>173</v>
      </c>
      <c r="BF179" s="289">
        <f t="shared" si="201"/>
        <v>15</v>
      </c>
      <c r="BG179" s="290">
        <f t="shared" si="168"/>
        <v>0</v>
      </c>
      <c r="BH179" s="290">
        <f t="shared" si="202"/>
        <v>0</v>
      </c>
      <c r="BI179" s="290">
        <f t="shared" si="169"/>
        <v>0</v>
      </c>
      <c r="BJ179" s="291">
        <f t="shared" si="170"/>
        <v>0</v>
      </c>
      <c r="BK179" s="290">
        <f t="shared" si="203"/>
        <v>0</v>
      </c>
      <c r="BL179" s="304">
        <f t="shared" si="204"/>
        <v>173</v>
      </c>
      <c r="BM179" s="289">
        <f t="shared" si="205"/>
        <v>15</v>
      </c>
      <c r="BN179" s="290">
        <f t="shared" si="171"/>
        <v>0</v>
      </c>
      <c r="BO179" s="290">
        <f t="shared" si="206"/>
        <v>0</v>
      </c>
      <c r="BP179" s="290">
        <f t="shared" si="172"/>
        <v>0</v>
      </c>
      <c r="BQ179" s="291">
        <f t="shared" si="173"/>
        <v>0</v>
      </c>
      <c r="BR179" s="292">
        <f t="shared" si="207"/>
        <v>0</v>
      </c>
    </row>
    <row r="180" spans="1:70">
      <c r="A180" s="288">
        <v>174</v>
      </c>
      <c r="B180" s="289">
        <f t="shared" si="143"/>
        <v>15</v>
      </c>
      <c r="C180" s="290">
        <f t="shared" si="144"/>
        <v>0</v>
      </c>
      <c r="D180" s="290">
        <f t="shared" si="208"/>
        <v>0</v>
      </c>
      <c r="E180" s="290">
        <f t="shared" si="145"/>
        <v>0</v>
      </c>
      <c r="F180" s="291">
        <f t="shared" si="146"/>
        <v>0</v>
      </c>
      <c r="G180" s="290">
        <f t="shared" si="211"/>
        <v>0</v>
      </c>
      <c r="H180" s="289">
        <f t="shared" si="174"/>
        <v>174</v>
      </c>
      <c r="I180" s="289">
        <f t="shared" si="175"/>
        <v>15</v>
      </c>
      <c r="J180" s="290">
        <f t="shared" si="147"/>
        <v>0</v>
      </c>
      <c r="K180" s="290">
        <f t="shared" si="212"/>
        <v>0</v>
      </c>
      <c r="L180" s="290">
        <f t="shared" si="148"/>
        <v>0</v>
      </c>
      <c r="M180" s="291">
        <f t="shared" si="149"/>
        <v>0</v>
      </c>
      <c r="N180" s="292">
        <f t="shared" si="213"/>
        <v>0</v>
      </c>
      <c r="O180" s="307">
        <f t="shared" si="176"/>
        <v>174</v>
      </c>
      <c r="P180" s="289">
        <f t="shared" si="177"/>
        <v>15</v>
      </c>
      <c r="Q180" s="290">
        <f t="shared" si="150"/>
        <v>0</v>
      </c>
      <c r="R180" s="290">
        <f t="shared" si="178"/>
        <v>0</v>
      </c>
      <c r="S180" s="290">
        <f t="shared" si="151"/>
        <v>0</v>
      </c>
      <c r="T180" s="291">
        <f t="shared" si="152"/>
        <v>0</v>
      </c>
      <c r="U180" s="290">
        <f t="shared" si="179"/>
        <v>0</v>
      </c>
      <c r="V180" s="304">
        <f t="shared" si="180"/>
        <v>174</v>
      </c>
      <c r="W180" s="289">
        <f t="shared" si="181"/>
        <v>15</v>
      </c>
      <c r="X180" s="290">
        <f t="shared" si="153"/>
        <v>0</v>
      </c>
      <c r="Y180" s="290">
        <f t="shared" si="182"/>
        <v>0</v>
      </c>
      <c r="Z180" s="290">
        <f t="shared" si="154"/>
        <v>0</v>
      </c>
      <c r="AA180" s="291">
        <f t="shared" si="155"/>
        <v>0</v>
      </c>
      <c r="AB180" s="292">
        <f t="shared" si="183"/>
        <v>0</v>
      </c>
      <c r="AC180" s="307">
        <f t="shared" si="184"/>
        <v>174</v>
      </c>
      <c r="AD180" s="289">
        <f t="shared" si="185"/>
        <v>15</v>
      </c>
      <c r="AE180" s="290">
        <f t="shared" si="156"/>
        <v>0</v>
      </c>
      <c r="AF180" s="290">
        <f t="shared" si="186"/>
        <v>0</v>
      </c>
      <c r="AG180" s="290">
        <f t="shared" si="157"/>
        <v>0</v>
      </c>
      <c r="AH180" s="291">
        <f t="shared" si="158"/>
        <v>0</v>
      </c>
      <c r="AI180" s="290">
        <f t="shared" si="187"/>
        <v>0</v>
      </c>
      <c r="AJ180" s="304">
        <f t="shared" si="188"/>
        <v>174</v>
      </c>
      <c r="AK180" s="289">
        <f t="shared" si="189"/>
        <v>15</v>
      </c>
      <c r="AL180" s="290">
        <f t="shared" si="159"/>
        <v>0</v>
      </c>
      <c r="AM180" s="290">
        <f t="shared" si="190"/>
        <v>0</v>
      </c>
      <c r="AN180" s="290">
        <f t="shared" si="160"/>
        <v>0</v>
      </c>
      <c r="AO180" s="291">
        <f t="shared" si="161"/>
        <v>0</v>
      </c>
      <c r="AP180" s="292">
        <f t="shared" si="191"/>
        <v>0</v>
      </c>
      <c r="AQ180" s="307">
        <f t="shared" si="192"/>
        <v>174</v>
      </c>
      <c r="AR180" s="289">
        <f t="shared" si="193"/>
        <v>15</v>
      </c>
      <c r="AS180" s="290">
        <f t="shared" si="162"/>
        <v>0</v>
      </c>
      <c r="AT180" s="290">
        <f t="shared" si="194"/>
        <v>0</v>
      </c>
      <c r="AU180" s="290">
        <f t="shared" si="163"/>
        <v>0</v>
      </c>
      <c r="AV180" s="291">
        <f t="shared" si="164"/>
        <v>0</v>
      </c>
      <c r="AW180" s="290">
        <f t="shared" si="195"/>
        <v>0</v>
      </c>
      <c r="AX180" s="304">
        <f t="shared" si="196"/>
        <v>174</v>
      </c>
      <c r="AY180" s="289">
        <f t="shared" si="197"/>
        <v>15</v>
      </c>
      <c r="AZ180" s="290">
        <f t="shared" si="165"/>
        <v>0</v>
      </c>
      <c r="BA180" s="290">
        <f t="shared" si="198"/>
        <v>0</v>
      </c>
      <c r="BB180" s="290">
        <f t="shared" si="166"/>
        <v>0</v>
      </c>
      <c r="BC180" s="291">
        <f t="shared" si="167"/>
        <v>0</v>
      </c>
      <c r="BD180" s="292">
        <f t="shared" si="199"/>
        <v>0</v>
      </c>
      <c r="BE180" s="307">
        <f t="shared" si="200"/>
        <v>174</v>
      </c>
      <c r="BF180" s="289">
        <f t="shared" si="201"/>
        <v>15</v>
      </c>
      <c r="BG180" s="290">
        <f t="shared" si="168"/>
        <v>0</v>
      </c>
      <c r="BH180" s="290">
        <f t="shared" si="202"/>
        <v>0</v>
      </c>
      <c r="BI180" s="290">
        <f t="shared" si="169"/>
        <v>0</v>
      </c>
      <c r="BJ180" s="291">
        <f t="shared" si="170"/>
        <v>0</v>
      </c>
      <c r="BK180" s="290">
        <f t="shared" si="203"/>
        <v>0</v>
      </c>
      <c r="BL180" s="304">
        <f t="shared" si="204"/>
        <v>174</v>
      </c>
      <c r="BM180" s="289">
        <f t="shared" si="205"/>
        <v>15</v>
      </c>
      <c r="BN180" s="290">
        <f t="shared" si="171"/>
        <v>0</v>
      </c>
      <c r="BO180" s="290">
        <f t="shared" si="206"/>
        <v>0</v>
      </c>
      <c r="BP180" s="290">
        <f t="shared" si="172"/>
        <v>0</v>
      </c>
      <c r="BQ180" s="291">
        <f t="shared" si="173"/>
        <v>0</v>
      </c>
      <c r="BR180" s="292">
        <f t="shared" si="207"/>
        <v>0</v>
      </c>
    </row>
    <row r="181" spans="1:70">
      <c r="A181" s="288">
        <v>175</v>
      </c>
      <c r="B181" s="289">
        <f t="shared" si="143"/>
        <v>15</v>
      </c>
      <c r="C181" s="290">
        <f t="shared" si="144"/>
        <v>0</v>
      </c>
      <c r="D181" s="290">
        <f t="shared" si="208"/>
        <v>0</v>
      </c>
      <c r="E181" s="290">
        <f t="shared" si="145"/>
        <v>0</v>
      </c>
      <c r="F181" s="291">
        <f t="shared" si="146"/>
        <v>0</v>
      </c>
      <c r="G181" s="290">
        <f t="shared" si="211"/>
        <v>0</v>
      </c>
      <c r="H181" s="289">
        <f t="shared" si="174"/>
        <v>175</v>
      </c>
      <c r="I181" s="289">
        <f t="shared" si="175"/>
        <v>15</v>
      </c>
      <c r="J181" s="290">
        <f t="shared" si="147"/>
        <v>0</v>
      </c>
      <c r="K181" s="290">
        <f t="shared" si="212"/>
        <v>0</v>
      </c>
      <c r="L181" s="290">
        <f t="shared" si="148"/>
        <v>0</v>
      </c>
      <c r="M181" s="291">
        <f t="shared" si="149"/>
        <v>0</v>
      </c>
      <c r="N181" s="292">
        <f t="shared" si="213"/>
        <v>0</v>
      </c>
      <c r="O181" s="307">
        <f t="shared" si="176"/>
        <v>175</v>
      </c>
      <c r="P181" s="289">
        <f t="shared" si="177"/>
        <v>15</v>
      </c>
      <c r="Q181" s="290">
        <f t="shared" si="150"/>
        <v>0</v>
      </c>
      <c r="R181" s="290">
        <f t="shared" si="178"/>
        <v>0</v>
      </c>
      <c r="S181" s="290">
        <f t="shared" si="151"/>
        <v>0</v>
      </c>
      <c r="T181" s="291">
        <f t="shared" si="152"/>
        <v>0</v>
      </c>
      <c r="U181" s="290">
        <f t="shared" si="179"/>
        <v>0</v>
      </c>
      <c r="V181" s="304">
        <f t="shared" si="180"/>
        <v>175</v>
      </c>
      <c r="W181" s="289">
        <f t="shared" si="181"/>
        <v>15</v>
      </c>
      <c r="X181" s="290">
        <f t="shared" si="153"/>
        <v>0</v>
      </c>
      <c r="Y181" s="290">
        <f t="shared" si="182"/>
        <v>0</v>
      </c>
      <c r="Z181" s="290">
        <f t="shared" si="154"/>
        <v>0</v>
      </c>
      <c r="AA181" s="291">
        <f t="shared" si="155"/>
        <v>0</v>
      </c>
      <c r="AB181" s="292">
        <f t="shared" si="183"/>
        <v>0</v>
      </c>
      <c r="AC181" s="307">
        <f t="shared" si="184"/>
        <v>175</v>
      </c>
      <c r="AD181" s="289">
        <f t="shared" si="185"/>
        <v>15</v>
      </c>
      <c r="AE181" s="290">
        <f t="shared" si="156"/>
        <v>0</v>
      </c>
      <c r="AF181" s="290">
        <f t="shared" si="186"/>
        <v>0</v>
      </c>
      <c r="AG181" s="290">
        <f t="shared" si="157"/>
        <v>0</v>
      </c>
      <c r="AH181" s="291">
        <f t="shared" si="158"/>
        <v>0</v>
      </c>
      <c r="AI181" s="290">
        <f t="shared" si="187"/>
        <v>0</v>
      </c>
      <c r="AJ181" s="304">
        <f t="shared" si="188"/>
        <v>175</v>
      </c>
      <c r="AK181" s="289">
        <f t="shared" si="189"/>
        <v>15</v>
      </c>
      <c r="AL181" s="290">
        <f t="shared" si="159"/>
        <v>0</v>
      </c>
      <c r="AM181" s="290">
        <f t="shared" si="190"/>
        <v>0</v>
      </c>
      <c r="AN181" s="290">
        <f t="shared" si="160"/>
        <v>0</v>
      </c>
      <c r="AO181" s="291">
        <f t="shared" si="161"/>
        <v>0</v>
      </c>
      <c r="AP181" s="292">
        <f t="shared" si="191"/>
        <v>0</v>
      </c>
      <c r="AQ181" s="307">
        <f t="shared" si="192"/>
        <v>175</v>
      </c>
      <c r="AR181" s="289">
        <f t="shared" si="193"/>
        <v>15</v>
      </c>
      <c r="AS181" s="290">
        <f t="shared" si="162"/>
        <v>0</v>
      </c>
      <c r="AT181" s="290">
        <f t="shared" si="194"/>
        <v>0</v>
      </c>
      <c r="AU181" s="290">
        <f t="shared" si="163"/>
        <v>0</v>
      </c>
      <c r="AV181" s="291">
        <f t="shared" si="164"/>
        <v>0</v>
      </c>
      <c r="AW181" s="290">
        <f t="shared" si="195"/>
        <v>0</v>
      </c>
      <c r="AX181" s="304">
        <f t="shared" si="196"/>
        <v>175</v>
      </c>
      <c r="AY181" s="289">
        <f t="shared" si="197"/>
        <v>15</v>
      </c>
      <c r="AZ181" s="290">
        <f t="shared" si="165"/>
        <v>0</v>
      </c>
      <c r="BA181" s="290">
        <f t="shared" si="198"/>
        <v>0</v>
      </c>
      <c r="BB181" s="290">
        <f t="shared" si="166"/>
        <v>0</v>
      </c>
      <c r="BC181" s="291">
        <f t="shared" si="167"/>
        <v>0</v>
      </c>
      <c r="BD181" s="292">
        <f t="shared" si="199"/>
        <v>0</v>
      </c>
      <c r="BE181" s="307">
        <f t="shared" si="200"/>
        <v>175</v>
      </c>
      <c r="BF181" s="289">
        <f t="shared" si="201"/>
        <v>15</v>
      </c>
      <c r="BG181" s="290">
        <f t="shared" si="168"/>
        <v>0</v>
      </c>
      <c r="BH181" s="290">
        <f t="shared" si="202"/>
        <v>0</v>
      </c>
      <c r="BI181" s="290">
        <f t="shared" si="169"/>
        <v>0</v>
      </c>
      <c r="BJ181" s="291">
        <f t="shared" si="170"/>
        <v>0</v>
      </c>
      <c r="BK181" s="290">
        <f t="shared" si="203"/>
        <v>0</v>
      </c>
      <c r="BL181" s="304">
        <f t="shared" si="204"/>
        <v>175</v>
      </c>
      <c r="BM181" s="289">
        <f t="shared" si="205"/>
        <v>15</v>
      </c>
      <c r="BN181" s="290">
        <f t="shared" si="171"/>
        <v>0</v>
      </c>
      <c r="BO181" s="290">
        <f t="shared" si="206"/>
        <v>0</v>
      </c>
      <c r="BP181" s="290">
        <f t="shared" si="172"/>
        <v>0</v>
      </c>
      <c r="BQ181" s="291">
        <f t="shared" si="173"/>
        <v>0</v>
      </c>
      <c r="BR181" s="292">
        <f t="shared" si="207"/>
        <v>0</v>
      </c>
    </row>
    <row r="182" spans="1:70">
      <c r="A182" s="288">
        <v>176</v>
      </c>
      <c r="B182" s="289">
        <f t="shared" si="143"/>
        <v>15</v>
      </c>
      <c r="C182" s="290">
        <f t="shared" si="144"/>
        <v>0</v>
      </c>
      <c r="D182" s="290">
        <f t="shared" si="208"/>
        <v>0</v>
      </c>
      <c r="E182" s="290">
        <f t="shared" si="145"/>
        <v>0</v>
      </c>
      <c r="F182" s="291">
        <f t="shared" si="146"/>
        <v>0</v>
      </c>
      <c r="G182" s="290">
        <f t="shared" si="211"/>
        <v>0</v>
      </c>
      <c r="H182" s="289">
        <f t="shared" si="174"/>
        <v>176</v>
      </c>
      <c r="I182" s="289">
        <f t="shared" si="175"/>
        <v>15</v>
      </c>
      <c r="J182" s="290">
        <f t="shared" si="147"/>
        <v>0</v>
      </c>
      <c r="K182" s="290">
        <f t="shared" si="212"/>
        <v>0</v>
      </c>
      <c r="L182" s="290">
        <f t="shared" si="148"/>
        <v>0</v>
      </c>
      <c r="M182" s="291">
        <f t="shared" si="149"/>
        <v>0</v>
      </c>
      <c r="N182" s="292">
        <f t="shared" si="213"/>
        <v>0</v>
      </c>
      <c r="O182" s="307">
        <f t="shared" si="176"/>
        <v>176</v>
      </c>
      <c r="P182" s="289">
        <f t="shared" si="177"/>
        <v>15</v>
      </c>
      <c r="Q182" s="290">
        <f t="shared" si="150"/>
        <v>0</v>
      </c>
      <c r="R182" s="290">
        <f t="shared" si="178"/>
        <v>0</v>
      </c>
      <c r="S182" s="290">
        <f t="shared" si="151"/>
        <v>0</v>
      </c>
      <c r="T182" s="291">
        <f t="shared" si="152"/>
        <v>0</v>
      </c>
      <c r="U182" s="290">
        <f t="shared" si="179"/>
        <v>0</v>
      </c>
      <c r="V182" s="304">
        <f t="shared" si="180"/>
        <v>176</v>
      </c>
      <c r="W182" s="289">
        <f t="shared" si="181"/>
        <v>15</v>
      </c>
      <c r="X182" s="290">
        <f t="shared" si="153"/>
        <v>0</v>
      </c>
      <c r="Y182" s="290">
        <f t="shared" si="182"/>
        <v>0</v>
      </c>
      <c r="Z182" s="290">
        <f t="shared" si="154"/>
        <v>0</v>
      </c>
      <c r="AA182" s="291">
        <f t="shared" si="155"/>
        <v>0</v>
      </c>
      <c r="AB182" s="292">
        <f t="shared" si="183"/>
        <v>0</v>
      </c>
      <c r="AC182" s="307">
        <f t="shared" si="184"/>
        <v>176</v>
      </c>
      <c r="AD182" s="289">
        <f t="shared" si="185"/>
        <v>15</v>
      </c>
      <c r="AE182" s="290">
        <f t="shared" si="156"/>
        <v>0</v>
      </c>
      <c r="AF182" s="290">
        <f t="shared" si="186"/>
        <v>0</v>
      </c>
      <c r="AG182" s="290">
        <f t="shared" si="157"/>
        <v>0</v>
      </c>
      <c r="AH182" s="291">
        <f t="shared" si="158"/>
        <v>0</v>
      </c>
      <c r="AI182" s="290">
        <f t="shared" si="187"/>
        <v>0</v>
      </c>
      <c r="AJ182" s="304">
        <f t="shared" si="188"/>
        <v>176</v>
      </c>
      <c r="AK182" s="289">
        <f t="shared" si="189"/>
        <v>15</v>
      </c>
      <c r="AL182" s="290">
        <f t="shared" si="159"/>
        <v>0</v>
      </c>
      <c r="AM182" s="290">
        <f t="shared" si="190"/>
        <v>0</v>
      </c>
      <c r="AN182" s="290">
        <f t="shared" si="160"/>
        <v>0</v>
      </c>
      <c r="AO182" s="291">
        <f t="shared" si="161"/>
        <v>0</v>
      </c>
      <c r="AP182" s="292">
        <f t="shared" si="191"/>
        <v>0</v>
      </c>
      <c r="AQ182" s="307">
        <f t="shared" si="192"/>
        <v>176</v>
      </c>
      <c r="AR182" s="289">
        <f t="shared" si="193"/>
        <v>15</v>
      </c>
      <c r="AS182" s="290">
        <f t="shared" si="162"/>
        <v>0</v>
      </c>
      <c r="AT182" s="290">
        <f t="shared" si="194"/>
        <v>0</v>
      </c>
      <c r="AU182" s="290">
        <f t="shared" si="163"/>
        <v>0</v>
      </c>
      <c r="AV182" s="291">
        <f t="shared" si="164"/>
        <v>0</v>
      </c>
      <c r="AW182" s="290">
        <f t="shared" si="195"/>
        <v>0</v>
      </c>
      <c r="AX182" s="304">
        <f t="shared" si="196"/>
        <v>176</v>
      </c>
      <c r="AY182" s="289">
        <f t="shared" si="197"/>
        <v>15</v>
      </c>
      <c r="AZ182" s="290">
        <f t="shared" si="165"/>
        <v>0</v>
      </c>
      <c r="BA182" s="290">
        <f t="shared" si="198"/>
        <v>0</v>
      </c>
      <c r="BB182" s="290">
        <f t="shared" si="166"/>
        <v>0</v>
      </c>
      <c r="BC182" s="291">
        <f t="shared" si="167"/>
        <v>0</v>
      </c>
      <c r="BD182" s="292">
        <f t="shared" si="199"/>
        <v>0</v>
      </c>
      <c r="BE182" s="307">
        <f t="shared" si="200"/>
        <v>176</v>
      </c>
      <c r="BF182" s="289">
        <f t="shared" si="201"/>
        <v>15</v>
      </c>
      <c r="BG182" s="290">
        <f t="shared" si="168"/>
        <v>0</v>
      </c>
      <c r="BH182" s="290">
        <f t="shared" si="202"/>
        <v>0</v>
      </c>
      <c r="BI182" s="290">
        <f t="shared" si="169"/>
        <v>0</v>
      </c>
      <c r="BJ182" s="291">
        <f t="shared" si="170"/>
        <v>0</v>
      </c>
      <c r="BK182" s="290">
        <f t="shared" si="203"/>
        <v>0</v>
      </c>
      <c r="BL182" s="304">
        <f t="shared" si="204"/>
        <v>176</v>
      </c>
      <c r="BM182" s="289">
        <f t="shared" si="205"/>
        <v>15</v>
      </c>
      <c r="BN182" s="290">
        <f t="shared" si="171"/>
        <v>0</v>
      </c>
      <c r="BO182" s="290">
        <f t="shared" si="206"/>
        <v>0</v>
      </c>
      <c r="BP182" s="290">
        <f t="shared" si="172"/>
        <v>0</v>
      </c>
      <c r="BQ182" s="291">
        <f t="shared" si="173"/>
        <v>0</v>
      </c>
      <c r="BR182" s="292">
        <f t="shared" si="207"/>
        <v>0</v>
      </c>
    </row>
    <row r="183" spans="1:70">
      <c r="A183" s="288">
        <v>177</v>
      </c>
      <c r="B183" s="289">
        <f t="shared" si="143"/>
        <v>15</v>
      </c>
      <c r="C183" s="290">
        <f t="shared" si="144"/>
        <v>0</v>
      </c>
      <c r="D183" s="290">
        <f t="shared" si="208"/>
        <v>0</v>
      </c>
      <c r="E183" s="290">
        <f t="shared" si="145"/>
        <v>0</v>
      </c>
      <c r="F183" s="291">
        <f t="shared" si="146"/>
        <v>0</v>
      </c>
      <c r="G183" s="290">
        <f t="shared" si="211"/>
        <v>0</v>
      </c>
      <c r="H183" s="289">
        <f t="shared" si="174"/>
        <v>177</v>
      </c>
      <c r="I183" s="289">
        <f t="shared" si="175"/>
        <v>15</v>
      </c>
      <c r="J183" s="290">
        <f t="shared" si="147"/>
        <v>0</v>
      </c>
      <c r="K183" s="290">
        <f t="shared" si="212"/>
        <v>0</v>
      </c>
      <c r="L183" s="290">
        <f t="shared" si="148"/>
        <v>0</v>
      </c>
      <c r="M183" s="291">
        <f t="shared" si="149"/>
        <v>0</v>
      </c>
      <c r="N183" s="292">
        <f t="shared" si="213"/>
        <v>0</v>
      </c>
      <c r="O183" s="307">
        <f t="shared" si="176"/>
        <v>177</v>
      </c>
      <c r="P183" s="289">
        <f t="shared" si="177"/>
        <v>15</v>
      </c>
      <c r="Q183" s="290">
        <f t="shared" si="150"/>
        <v>0</v>
      </c>
      <c r="R183" s="290">
        <f t="shared" si="178"/>
        <v>0</v>
      </c>
      <c r="S183" s="290">
        <f t="shared" si="151"/>
        <v>0</v>
      </c>
      <c r="T183" s="291">
        <f t="shared" si="152"/>
        <v>0</v>
      </c>
      <c r="U183" s="290">
        <f t="shared" si="179"/>
        <v>0</v>
      </c>
      <c r="V183" s="304">
        <f t="shared" si="180"/>
        <v>177</v>
      </c>
      <c r="W183" s="289">
        <f t="shared" si="181"/>
        <v>15</v>
      </c>
      <c r="X183" s="290">
        <f t="shared" si="153"/>
        <v>0</v>
      </c>
      <c r="Y183" s="290">
        <f t="shared" si="182"/>
        <v>0</v>
      </c>
      <c r="Z183" s="290">
        <f t="shared" si="154"/>
        <v>0</v>
      </c>
      <c r="AA183" s="291">
        <f t="shared" si="155"/>
        <v>0</v>
      </c>
      <c r="AB183" s="292">
        <f t="shared" si="183"/>
        <v>0</v>
      </c>
      <c r="AC183" s="307">
        <f t="shared" si="184"/>
        <v>177</v>
      </c>
      <c r="AD183" s="289">
        <f t="shared" si="185"/>
        <v>15</v>
      </c>
      <c r="AE183" s="290">
        <f t="shared" si="156"/>
        <v>0</v>
      </c>
      <c r="AF183" s="290">
        <f t="shared" si="186"/>
        <v>0</v>
      </c>
      <c r="AG183" s="290">
        <f t="shared" si="157"/>
        <v>0</v>
      </c>
      <c r="AH183" s="291">
        <f t="shared" si="158"/>
        <v>0</v>
      </c>
      <c r="AI183" s="290">
        <f t="shared" si="187"/>
        <v>0</v>
      </c>
      <c r="AJ183" s="304">
        <f t="shared" si="188"/>
        <v>177</v>
      </c>
      <c r="AK183" s="289">
        <f t="shared" si="189"/>
        <v>15</v>
      </c>
      <c r="AL183" s="290">
        <f t="shared" si="159"/>
        <v>0</v>
      </c>
      <c r="AM183" s="290">
        <f t="shared" si="190"/>
        <v>0</v>
      </c>
      <c r="AN183" s="290">
        <f t="shared" si="160"/>
        <v>0</v>
      </c>
      <c r="AO183" s="291">
        <f t="shared" si="161"/>
        <v>0</v>
      </c>
      <c r="AP183" s="292">
        <f t="shared" si="191"/>
        <v>0</v>
      </c>
      <c r="AQ183" s="307">
        <f t="shared" si="192"/>
        <v>177</v>
      </c>
      <c r="AR183" s="289">
        <f t="shared" si="193"/>
        <v>15</v>
      </c>
      <c r="AS183" s="290">
        <f t="shared" si="162"/>
        <v>0</v>
      </c>
      <c r="AT183" s="290">
        <f t="shared" si="194"/>
        <v>0</v>
      </c>
      <c r="AU183" s="290">
        <f t="shared" si="163"/>
        <v>0</v>
      </c>
      <c r="AV183" s="291">
        <f t="shared" si="164"/>
        <v>0</v>
      </c>
      <c r="AW183" s="290">
        <f t="shared" si="195"/>
        <v>0</v>
      </c>
      <c r="AX183" s="304">
        <f t="shared" si="196"/>
        <v>177</v>
      </c>
      <c r="AY183" s="289">
        <f t="shared" si="197"/>
        <v>15</v>
      </c>
      <c r="AZ183" s="290">
        <f t="shared" si="165"/>
        <v>0</v>
      </c>
      <c r="BA183" s="290">
        <f t="shared" si="198"/>
        <v>0</v>
      </c>
      <c r="BB183" s="290">
        <f t="shared" si="166"/>
        <v>0</v>
      </c>
      <c r="BC183" s="291">
        <f t="shared" si="167"/>
        <v>0</v>
      </c>
      <c r="BD183" s="292">
        <f t="shared" si="199"/>
        <v>0</v>
      </c>
      <c r="BE183" s="307">
        <f t="shared" si="200"/>
        <v>177</v>
      </c>
      <c r="BF183" s="289">
        <f t="shared" si="201"/>
        <v>15</v>
      </c>
      <c r="BG183" s="290">
        <f t="shared" si="168"/>
        <v>0</v>
      </c>
      <c r="BH183" s="290">
        <f t="shared" si="202"/>
        <v>0</v>
      </c>
      <c r="BI183" s="290">
        <f t="shared" si="169"/>
        <v>0</v>
      </c>
      <c r="BJ183" s="291">
        <f t="shared" si="170"/>
        <v>0</v>
      </c>
      <c r="BK183" s="290">
        <f t="shared" si="203"/>
        <v>0</v>
      </c>
      <c r="BL183" s="304">
        <f t="shared" si="204"/>
        <v>177</v>
      </c>
      <c r="BM183" s="289">
        <f t="shared" si="205"/>
        <v>15</v>
      </c>
      <c r="BN183" s="290">
        <f t="shared" si="171"/>
        <v>0</v>
      </c>
      <c r="BO183" s="290">
        <f t="shared" si="206"/>
        <v>0</v>
      </c>
      <c r="BP183" s="290">
        <f t="shared" si="172"/>
        <v>0</v>
      </c>
      <c r="BQ183" s="291">
        <f t="shared" si="173"/>
        <v>0</v>
      </c>
      <c r="BR183" s="292">
        <f t="shared" si="207"/>
        <v>0</v>
      </c>
    </row>
    <row r="184" spans="1:70">
      <c r="A184" s="288">
        <v>178</v>
      </c>
      <c r="B184" s="289">
        <f t="shared" si="143"/>
        <v>15</v>
      </c>
      <c r="C184" s="290">
        <f t="shared" si="144"/>
        <v>0</v>
      </c>
      <c r="D184" s="290">
        <f t="shared" si="208"/>
        <v>0</v>
      </c>
      <c r="E184" s="290">
        <f t="shared" si="145"/>
        <v>0</v>
      </c>
      <c r="F184" s="291">
        <f t="shared" si="146"/>
        <v>0</v>
      </c>
      <c r="G184" s="290">
        <f t="shared" si="211"/>
        <v>0</v>
      </c>
      <c r="H184" s="289">
        <f t="shared" si="174"/>
        <v>178</v>
      </c>
      <c r="I184" s="289">
        <f t="shared" si="175"/>
        <v>15</v>
      </c>
      <c r="J184" s="290">
        <f t="shared" si="147"/>
        <v>0</v>
      </c>
      <c r="K184" s="290">
        <f t="shared" si="212"/>
        <v>0</v>
      </c>
      <c r="L184" s="290">
        <f t="shared" si="148"/>
        <v>0</v>
      </c>
      <c r="M184" s="291">
        <f t="shared" si="149"/>
        <v>0</v>
      </c>
      <c r="N184" s="292">
        <f t="shared" si="213"/>
        <v>0</v>
      </c>
      <c r="O184" s="307">
        <f t="shared" si="176"/>
        <v>178</v>
      </c>
      <c r="P184" s="289">
        <f t="shared" si="177"/>
        <v>15</v>
      </c>
      <c r="Q184" s="290">
        <f t="shared" si="150"/>
        <v>0</v>
      </c>
      <c r="R184" s="290">
        <f t="shared" si="178"/>
        <v>0</v>
      </c>
      <c r="S184" s="290">
        <f t="shared" si="151"/>
        <v>0</v>
      </c>
      <c r="T184" s="291">
        <f t="shared" si="152"/>
        <v>0</v>
      </c>
      <c r="U184" s="290">
        <f t="shared" si="179"/>
        <v>0</v>
      </c>
      <c r="V184" s="304">
        <f t="shared" si="180"/>
        <v>178</v>
      </c>
      <c r="W184" s="289">
        <f t="shared" si="181"/>
        <v>15</v>
      </c>
      <c r="X184" s="290">
        <f t="shared" si="153"/>
        <v>0</v>
      </c>
      <c r="Y184" s="290">
        <f t="shared" si="182"/>
        <v>0</v>
      </c>
      <c r="Z184" s="290">
        <f t="shared" si="154"/>
        <v>0</v>
      </c>
      <c r="AA184" s="291">
        <f t="shared" si="155"/>
        <v>0</v>
      </c>
      <c r="AB184" s="292">
        <f t="shared" si="183"/>
        <v>0</v>
      </c>
      <c r="AC184" s="307">
        <f t="shared" si="184"/>
        <v>178</v>
      </c>
      <c r="AD184" s="289">
        <f t="shared" si="185"/>
        <v>15</v>
      </c>
      <c r="AE184" s="290">
        <f t="shared" si="156"/>
        <v>0</v>
      </c>
      <c r="AF184" s="290">
        <f t="shared" si="186"/>
        <v>0</v>
      </c>
      <c r="AG184" s="290">
        <f t="shared" si="157"/>
        <v>0</v>
      </c>
      <c r="AH184" s="291">
        <f t="shared" si="158"/>
        <v>0</v>
      </c>
      <c r="AI184" s="290">
        <f t="shared" si="187"/>
        <v>0</v>
      </c>
      <c r="AJ184" s="304">
        <f t="shared" si="188"/>
        <v>178</v>
      </c>
      <c r="AK184" s="289">
        <f t="shared" si="189"/>
        <v>15</v>
      </c>
      <c r="AL184" s="290">
        <f t="shared" si="159"/>
        <v>0</v>
      </c>
      <c r="AM184" s="290">
        <f t="shared" si="190"/>
        <v>0</v>
      </c>
      <c r="AN184" s="290">
        <f t="shared" si="160"/>
        <v>0</v>
      </c>
      <c r="AO184" s="291">
        <f t="shared" si="161"/>
        <v>0</v>
      </c>
      <c r="AP184" s="292">
        <f t="shared" si="191"/>
        <v>0</v>
      </c>
      <c r="AQ184" s="307">
        <f t="shared" si="192"/>
        <v>178</v>
      </c>
      <c r="AR184" s="289">
        <f t="shared" si="193"/>
        <v>15</v>
      </c>
      <c r="AS184" s="290">
        <f t="shared" si="162"/>
        <v>0</v>
      </c>
      <c r="AT184" s="290">
        <f t="shared" si="194"/>
        <v>0</v>
      </c>
      <c r="AU184" s="290">
        <f t="shared" si="163"/>
        <v>0</v>
      </c>
      <c r="AV184" s="291">
        <f t="shared" si="164"/>
        <v>0</v>
      </c>
      <c r="AW184" s="290">
        <f t="shared" si="195"/>
        <v>0</v>
      </c>
      <c r="AX184" s="304">
        <f t="shared" si="196"/>
        <v>178</v>
      </c>
      <c r="AY184" s="289">
        <f t="shared" si="197"/>
        <v>15</v>
      </c>
      <c r="AZ184" s="290">
        <f t="shared" si="165"/>
        <v>0</v>
      </c>
      <c r="BA184" s="290">
        <f t="shared" si="198"/>
        <v>0</v>
      </c>
      <c r="BB184" s="290">
        <f t="shared" si="166"/>
        <v>0</v>
      </c>
      <c r="BC184" s="291">
        <f t="shared" si="167"/>
        <v>0</v>
      </c>
      <c r="BD184" s="292">
        <f t="shared" si="199"/>
        <v>0</v>
      </c>
      <c r="BE184" s="307">
        <f t="shared" si="200"/>
        <v>178</v>
      </c>
      <c r="BF184" s="289">
        <f t="shared" si="201"/>
        <v>15</v>
      </c>
      <c r="BG184" s="290">
        <f t="shared" si="168"/>
        <v>0</v>
      </c>
      <c r="BH184" s="290">
        <f t="shared" si="202"/>
        <v>0</v>
      </c>
      <c r="BI184" s="290">
        <f t="shared" si="169"/>
        <v>0</v>
      </c>
      <c r="BJ184" s="291">
        <f t="shared" si="170"/>
        <v>0</v>
      </c>
      <c r="BK184" s="290">
        <f t="shared" si="203"/>
        <v>0</v>
      </c>
      <c r="BL184" s="304">
        <f t="shared" si="204"/>
        <v>178</v>
      </c>
      <c r="BM184" s="289">
        <f t="shared" si="205"/>
        <v>15</v>
      </c>
      <c r="BN184" s="290">
        <f t="shared" si="171"/>
        <v>0</v>
      </c>
      <c r="BO184" s="290">
        <f t="shared" si="206"/>
        <v>0</v>
      </c>
      <c r="BP184" s="290">
        <f t="shared" si="172"/>
        <v>0</v>
      </c>
      <c r="BQ184" s="291">
        <f t="shared" si="173"/>
        <v>0</v>
      </c>
      <c r="BR184" s="292">
        <f t="shared" si="207"/>
        <v>0</v>
      </c>
    </row>
    <row r="185" spans="1:70">
      <c r="A185" s="288">
        <v>179</v>
      </c>
      <c r="B185" s="289">
        <f t="shared" si="143"/>
        <v>15</v>
      </c>
      <c r="C185" s="290">
        <f t="shared" si="144"/>
        <v>0</v>
      </c>
      <c r="D185" s="290">
        <f t="shared" si="208"/>
        <v>0</v>
      </c>
      <c r="E185" s="290">
        <f t="shared" si="145"/>
        <v>0</v>
      </c>
      <c r="F185" s="291">
        <f t="shared" si="146"/>
        <v>0</v>
      </c>
      <c r="G185" s="290">
        <f t="shared" si="211"/>
        <v>0</v>
      </c>
      <c r="H185" s="289">
        <f t="shared" si="174"/>
        <v>179</v>
      </c>
      <c r="I185" s="289">
        <f t="shared" si="175"/>
        <v>15</v>
      </c>
      <c r="J185" s="290">
        <f t="shared" si="147"/>
        <v>0</v>
      </c>
      <c r="K185" s="290">
        <f t="shared" si="212"/>
        <v>0</v>
      </c>
      <c r="L185" s="290">
        <f t="shared" si="148"/>
        <v>0</v>
      </c>
      <c r="M185" s="291">
        <f t="shared" si="149"/>
        <v>0</v>
      </c>
      <c r="N185" s="292">
        <f t="shared" si="213"/>
        <v>0</v>
      </c>
      <c r="O185" s="307">
        <f t="shared" si="176"/>
        <v>179</v>
      </c>
      <c r="P185" s="289">
        <f t="shared" si="177"/>
        <v>15</v>
      </c>
      <c r="Q185" s="290">
        <f t="shared" si="150"/>
        <v>0</v>
      </c>
      <c r="R185" s="290">
        <f t="shared" si="178"/>
        <v>0</v>
      </c>
      <c r="S185" s="290">
        <f t="shared" si="151"/>
        <v>0</v>
      </c>
      <c r="T185" s="291">
        <f t="shared" si="152"/>
        <v>0</v>
      </c>
      <c r="U185" s="290">
        <f t="shared" si="179"/>
        <v>0</v>
      </c>
      <c r="V185" s="304">
        <f t="shared" si="180"/>
        <v>179</v>
      </c>
      <c r="W185" s="289">
        <f t="shared" si="181"/>
        <v>15</v>
      </c>
      <c r="X185" s="290">
        <f t="shared" si="153"/>
        <v>0</v>
      </c>
      <c r="Y185" s="290">
        <f t="shared" si="182"/>
        <v>0</v>
      </c>
      <c r="Z185" s="290">
        <f t="shared" si="154"/>
        <v>0</v>
      </c>
      <c r="AA185" s="291">
        <f t="shared" si="155"/>
        <v>0</v>
      </c>
      <c r="AB185" s="292">
        <f t="shared" si="183"/>
        <v>0</v>
      </c>
      <c r="AC185" s="307">
        <f t="shared" si="184"/>
        <v>179</v>
      </c>
      <c r="AD185" s="289">
        <f t="shared" si="185"/>
        <v>15</v>
      </c>
      <c r="AE185" s="290">
        <f t="shared" si="156"/>
        <v>0</v>
      </c>
      <c r="AF185" s="290">
        <f t="shared" si="186"/>
        <v>0</v>
      </c>
      <c r="AG185" s="290">
        <f t="shared" si="157"/>
        <v>0</v>
      </c>
      <c r="AH185" s="291">
        <f t="shared" si="158"/>
        <v>0</v>
      </c>
      <c r="AI185" s="290">
        <f t="shared" si="187"/>
        <v>0</v>
      </c>
      <c r="AJ185" s="304">
        <f t="shared" si="188"/>
        <v>179</v>
      </c>
      <c r="AK185" s="289">
        <f t="shared" si="189"/>
        <v>15</v>
      </c>
      <c r="AL185" s="290">
        <f t="shared" si="159"/>
        <v>0</v>
      </c>
      <c r="AM185" s="290">
        <f t="shared" si="190"/>
        <v>0</v>
      </c>
      <c r="AN185" s="290">
        <f t="shared" si="160"/>
        <v>0</v>
      </c>
      <c r="AO185" s="291">
        <f t="shared" si="161"/>
        <v>0</v>
      </c>
      <c r="AP185" s="292">
        <f t="shared" si="191"/>
        <v>0</v>
      </c>
      <c r="AQ185" s="307">
        <f t="shared" si="192"/>
        <v>179</v>
      </c>
      <c r="AR185" s="289">
        <f t="shared" si="193"/>
        <v>15</v>
      </c>
      <c r="AS185" s="290">
        <f t="shared" si="162"/>
        <v>0</v>
      </c>
      <c r="AT185" s="290">
        <f t="shared" si="194"/>
        <v>0</v>
      </c>
      <c r="AU185" s="290">
        <f t="shared" si="163"/>
        <v>0</v>
      </c>
      <c r="AV185" s="291">
        <f t="shared" si="164"/>
        <v>0</v>
      </c>
      <c r="AW185" s="290">
        <f t="shared" si="195"/>
        <v>0</v>
      </c>
      <c r="AX185" s="304">
        <f t="shared" si="196"/>
        <v>179</v>
      </c>
      <c r="AY185" s="289">
        <f t="shared" si="197"/>
        <v>15</v>
      </c>
      <c r="AZ185" s="290">
        <f t="shared" si="165"/>
        <v>0</v>
      </c>
      <c r="BA185" s="290">
        <f t="shared" si="198"/>
        <v>0</v>
      </c>
      <c r="BB185" s="290">
        <f t="shared" si="166"/>
        <v>0</v>
      </c>
      <c r="BC185" s="291">
        <f t="shared" si="167"/>
        <v>0</v>
      </c>
      <c r="BD185" s="292">
        <f t="shared" si="199"/>
        <v>0</v>
      </c>
      <c r="BE185" s="307">
        <f t="shared" si="200"/>
        <v>179</v>
      </c>
      <c r="BF185" s="289">
        <f t="shared" si="201"/>
        <v>15</v>
      </c>
      <c r="BG185" s="290">
        <f t="shared" si="168"/>
        <v>0</v>
      </c>
      <c r="BH185" s="290">
        <f t="shared" si="202"/>
        <v>0</v>
      </c>
      <c r="BI185" s="290">
        <f t="shared" si="169"/>
        <v>0</v>
      </c>
      <c r="BJ185" s="291">
        <f t="shared" si="170"/>
        <v>0</v>
      </c>
      <c r="BK185" s="290">
        <f t="shared" si="203"/>
        <v>0</v>
      </c>
      <c r="BL185" s="304">
        <f t="shared" si="204"/>
        <v>179</v>
      </c>
      <c r="BM185" s="289">
        <f t="shared" si="205"/>
        <v>15</v>
      </c>
      <c r="BN185" s="290">
        <f t="shared" si="171"/>
        <v>0</v>
      </c>
      <c r="BO185" s="290">
        <f t="shared" si="206"/>
        <v>0</v>
      </c>
      <c r="BP185" s="290">
        <f t="shared" si="172"/>
        <v>0</v>
      </c>
      <c r="BQ185" s="291">
        <f t="shared" si="173"/>
        <v>0</v>
      </c>
      <c r="BR185" s="292">
        <f t="shared" si="207"/>
        <v>0</v>
      </c>
    </row>
    <row r="186" spans="1:70">
      <c r="A186" s="288">
        <v>180</v>
      </c>
      <c r="B186" s="289">
        <f t="shared" si="143"/>
        <v>15</v>
      </c>
      <c r="C186" s="290">
        <f t="shared" si="144"/>
        <v>0</v>
      </c>
      <c r="D186" s="290">
        <f t="shared" si="208"/>
        <v>0</v>
      </c>
      <c r="E186" s="290">
        <f t="shared" si="145"/>
        <v>0</v>
      </c>
      <c r="F186" s="291">
        <f t="shared" si="146"/>
        <v>0</v>
      </c>
      <c r="G186" s="290">
        <f t="shared" si="211"/>
        <v>0</v>
      </c>
      <c r="H186" s="289">
        <f t="shared" si="174"/>
        <v>180</v>
      </c>
      <c r="I186" s="289">
        <f t="shared" si="175"/>
        <v>15</v>
      </c>
      <c r="J186" s="290">
        <f t="shared" si="147"/>
        <v>0</v>
      </c>
      <c r="K186" s="290">
        <f t="shared" si="212"/>
        <v>0</v>
      </c>
      <c r="L186" s="290">
        <f t="shared" si="148"/>
        <v>0</v>
      </c>
      <c r="M186" s="291">
        <f t="shared" si="149"/>
        <v>0</v>
      </c>
      <c r="N186" s="292">
        <f t="shared" si="213"/>
        <v>0</v>
      </c>
      <c r="O186" s="307">
        <f t="shared" si="176"/>
        <v>180</v>
      </c>
      <c r="P186" s="289">
        <f t="shared" si="177"/>
        <v>15</v>
      </c>
      <c r="Q186" s="290">
        <f t="shared" si="150"/>
        <v>0</v>
      </c>
      <c r="R186" s="290">
        <f t="shared" si="178"/>
        <v>0</v>
      </c>
      <c r="S186" s="290">
        <f t="shared" si="151"/>
        <v>0</v>
      </c>
      <c r="T186" s="291">
        <f t="shared" si="152"/>
        <v>0</v>
      </c>
      <c r="U186" s="290">
        <f t="shared" si="179"/>
        <v>0</v>
      </c>
      <c r="V186" s="304">
        <f t="shared" si="180"/>
        <v>180</v>
      </c>
      <c r="W186" s="289">
        <f t="shared" si="181"/>
        <v>15</v>
      </c>
      <c r="X186" s="290">
        <f t="shared" si="153"/>
        <v>0</v>
      </c>
      <c r="Y186" s="290">
        <f t="shared" si="182"/>
        <v>0</v>
      </c>
      <c r="Z186" s="290">
        <f t="shared" si="154"/>
        <v>0</v>
      </c>
      <c r="AA186" s="291">
        <f t="shared" si="155"/>
        <v>0</v>
      </c>
      <c r="AB186" s="292">
        <f t="shared" si="183"/>
        <v>0</v>
      </c>
      <c r="AC186" s="307">
        <f t="shared" si="184"/>
        <v>180</v>
      </c>
      <c r="AD186" s="289">
        <f t="shared" si="185"/>
        <v>15</v>
      </c>
      <c r="AE186" s="290">
        <f t="shared" si="156"/>
        <v>0</v>
      </c>
      <c r="AF186" s="290">
        <f t="shared" si="186"/>
        <v>0</v>
      </c>
      <c r="AG186" s="290">
        <f t="shared" si="157"/>
        <v>0</v>
      </c>
      <c r="AH186" s="291">
        <f t="shared" si="158"/>
        <v>0</v>
      </c>
      <c r="AI186" s="290">
        <f t="shared" si="187"/>
        <v>0</v>
      </c>
      <c r="AJ186" s="304">
        <f t="shared" si="188"/>
        <v>180</v>
      </c>
      <c r="AK186" s="289">
        <f t="shared" si="189"/>
        <v>15</v>
      </c>
      <c r="AL186" s="290">
        <f t="shared" si="159"/>
        <v>0</v>
      </c>
      <c r="AM186" s="290">
        <f t="shared" si="190"/>
        <v>0</v>
      </c>
      <c r="AN186" s="290">
        <f t="shared" si="160"/>
        <v>0</v>
      </c>
      <c r="AO186" s="291">
        <f t="shared" si="161"/>
        <v>0</v>
      </c>
      <c r="AP186" s="292">
        <f t="shared" si="191"/>
        <v>0</v>
      </c>
      <c r="AQ186" s="307">
        <f t="shared" si="192"/>
        <v>180</v>
      </c>
      <c r="AR186" s="289">
        <f t="shared" si="193"/>
        <v>15</v>
      </c>
      <c r="AS186" s="290">
        <f t="shared" si="162"/>
        <v>0</v>
      </c>
      <c r="AT186" s="290">
        <f t="shared" si="194"/>
        <v>0</v>
      </c>
      <c r="AU186" s="290">
        <f t="shared" si="163"/>
        <v>0</v>
      </c>
      <c r="AV186" s="291">
        <f t="shared" si="164"/>
        <v>0</v>
      </c>
      <c r="AW186" s="290">
        <f t="shared" si="195"/>
        <v>0</v>
      </c>
      <c r="AX186" s="304">
        <f t="shared" si="196"/>
        <v>180</v>
      </c>
      <c r="AY186" s="289">
        <f t="shared" si="197"/>
        <v>15</v>
      </c>
      <c r="AZ186" s="290">
        <f t="shared" si="165"/>
        <v>0</v>
      </c>
      <c r="BA186" s="290">
        <f t="shared" si="198"/>
        <v>0</v>
      </c>
      <c r="BB186" s="290">
        <f t="shared" si="166"/>
        <v>0</v>
      </c>
      <c r="BC186" s="291">
        <f t="shared" si="167"/>
        <v>0</v>
      </c>
      <c r="BD186" s="292">
        <f t="shared" si="199"/>
        <v>0</v>
      </c>
      <c r="BE186" s="307">
        <f t="shared" si="200"/>
        <v>180</v>
      </c>
      <c r="BF186" s="289">
        <f t="shared" si="201"/>
        <v>15</v>
      </c>
      <c r="BG186" s="290">
        <f t="shared" si="168"/>
        <v>0</v>
      </c>
      <c r="BH186" s="290">
        <f t="shared" si="202"/>
        <v>0</v>
      </c>
      <c r="BI186" s="290">
        <f t="shared" si="169"/>
        <v>0</v>
      </c>
      <c r="BJ186" s="291">
        <f t="shared" si="170"/>
        <v>0</v>
      </c>
      <c r="BK186" s="290">
        <f t="shared" si="203"/>
        <v>0</v>
      </c>
      <c r="BL186" s="304">
        <f t="shared" si="204"/>
        <v>180</v>
      </c>
      <c r="BM186" s="289">
        <f t="shared" si="205"/>
        <v>15</v>
      </c>
      <c r="BN186" s="290">
        <f t="shared" si="171"/>
        <v>0</v>
      </c>
      <c r="BO186" s="290">
        <f t="shared" si="206"/>
        <v>0</v>
      </c>
      <c r="BP186" s="290">
        <f t="shared" si="172"/>
        <v>0</v>
      </c>
      <c r="BQ186" s="291">
        <f t="shared" si="173"/>
        <v>0</v>
      </c>
      <c r="BR186" s="292">
        <f t="shared" si="207"/>
        <v>0</v>
      </c>
    </row>
    <row r="187" spans="1:70">
      <c r="A187" s="288">
        <v>181</v>
      </c>
      <c r="B187" s="289">
        <f t="shared" si="143"/>
        <v>16</v>
      </c>
      <c r="C187" s="290">
        <f t="shared" si="144"/>
        <v>0</v>
      </c>
      <c r="D187" s="290">
        <f t="shared" si="208"/>
        <v>0</v>
      </c>
      <c r="E187" s="290">
        <f t="shared" si="145"/>
        <v>0</v>
      </c>
      <c r="F187" s="291">
        <f t="shared" si="146"/>
        <v>0</v>
      </c>
      <c r="G187" s="290">
        <f t="shared" si="211"/>
        <v>0</v>
      </c>
      <c r="H187" s="289">
        <f t="shared" si="174"/>
        <v>181</v>
      </c>
      <c r="I187" s="289">
        <f t="shared" si="175"/>
        <v>16</v>
      </c>
      <c r="J187" s="290">
        <f t="shared" si="147"/>
        <v>0</v>
      </c>
      <c r="K187" s="290">
        <f t="shared" si="212"/>
        <v>0</v>
      </c>
      <c r="L187" s="290">
        <f t="shared" si="148"/>
        <v>0</v>
      </c>
      <c r="M187" s="291">
        <f t="shared" si="149"/>
        <v>0</v>
      </c>
      <c r="N187" s="292">
        <f t="shared" si="213"/>
        <v>0</v>
      </c>
      <c r="O187" s="307">
        <f t="shared" si="176"/>
        <v>181</v>
      </c>
      <c r="P187" s="289">
        <f t="shared" si="177"/>
        <v>16</v>
      </c>
      <c r="Q187" s="290">
        <f t="shared" si="150"/>
        <v>0</v>
      </c>
      <c r="R187" s="290">
        <f t="shared" si="178"/>
        <v>0</v>
      </c>
      <c r="S187" s="290">
        <f t="shared" si="151"/>
        <v>0</v>
      </c>
      <c r="T187" s="291">
        <f t="shared" si="152"/>
        <v>0</v>
      </c>
      <c r="U187" s="290">
        <f t="shared" si="179"/>
        <v>0</v>
      </c>
      <c r="V187" s="304">
        <f t="shared" si="180"/>
        <v>181</v>
      </c>
      <c r="W187" s="289">
        <f t="shared" si="181"/>
        <v>16</v>
      </c>
      <c r="X187" s="290">
        <f t="shared" si="153"/>
        <v>0</v>
      </c>
      <c r="Y187" s="290">
        <f t="shared" si="182"/>
        <v>0</v>
      </c>
      <c r="Z187" s="290">
        <f t="shared" si="154"/>
        <v>0</v>
      </c>
      <c r="AA187" s="291">
        <f t="shared" si="155"/>
        <v>0</v>
      </c>
      <c r="AB187" s="292">
        <f t="shared" si="183"/>
        <v>0</v>
      </c>
      <c r="AC187" s="307">
        <f t="shared" si="184"/>
        <v>181</v>
      </c>
      <c r="AD187" s="289">
        <f t="shared" si="185"/>
        <v>16</v>
      </c>
      <c r="AE187" s="290">
        <f t="shared" si="156"/>
        <v>0</v>
      </c>
      <c r="AF187" s="290">
        <f t="shared" si="186"/>
        <v>0</v>
      </c>
      <c r="AG187" s="290">
        <f t="shared" si="157"/>
        <v>0</v>
      </c>
      <c r="AH187" s="291">
        <f t="shared" si="158"/>
        <v>0</v>
      </c>
      <c r="AI187" s="290">
        <f t="shared" si="187"/>
        <v>0</v>
      </c>
      <c r="AJ187" s="304">
        <f t="shared" si="188"/>
        <v>181</v>
      </c>
      <c r="AK187" s="289">
        <f t="shared" si="189"/>
        <v>16</v>
      </c>
      <c r="AL187" s="290">
        <f t="shared" si="159"/>
        <v>0</v>
      </c>
      <c r="AM187" s="290">
        <f t="shared" si="190"/>
        <v>0</v>
      </c>
      <c r="AN187" s="290">
        <f t="shared" si="160"/>
        <v>0</v>
      </c>
      <c r="AO187" s="291">
        <f t="shared" si="161"/>
        <v>0</v>
      </c>
      <c r="AP187" s="292">
        <f t="shared" si="191"/>
        <v>0</v>
      </c>
      <c r="AQ187" s="307">
        <f t="shared" si="192"/>
        <v>181</v>
      </c>
      <c r="AR187" s="289">
        <f t="shared" si="193"/>
        <v>16</v>
      </c>
      <c r="AS187" s="290">
        <f t="shared" si="162"/>
        <v>0</v>
      </c>
      <c r="AT187" s="290">
        <f t="shared" si="194"/>
        <v>0</v>
      </c>
      <c r="AU187" s="290">
        <f t="shared" si="163"/>
        <v>0</v>
      </c>
      <c r="AV187" s="291">
        <f t="shared" si="164"/>
        <v>0</v>
      </c>
      <c r="AW187" s="290">
        <f t="shared" si="195"/>
        <v>0</v>
      </c>
      <c r="AX187" s="304">
        <f t="shared" si="196"/>
        <v>181</v>
      </c>
      <c r="AY187" s="289">
        <f t="shared" si="197"/>
        <v>16</v>
      </c>
      <c r="AZ187" s="290">
        <f t="shared" si="165"/>
        <v>0</v>
      </c>
      <c r="BA187" s="290">
        <f t="shared" si="198"/>
        <v>0</v>
      </c>
      <c r="BB187" s="290">
        <f t="shared" si="166"/>
        <v>0</v>
      </c>
      <c r="BC187" s="291">
        <f t="shared" si="167"/>
        <v>0</v>
      </c>
      <c r="BD187" s="292">
        <f t="shared" si="199"/>
        <v>0</v>
      </c>
      <c r="BE187" s="307">
        <f t="shared" si="200"/>
        <v>181</v>
      </c>
      <c r="BF187" s="289">
        <f t="shared" si="201"/>
        <v>16</v>
      </c>
      <c r="BG187" s="290">
        <f t="shared" si="168"/>
        <v>0</v>
      </c>
      <c r="BH187" s="290">
        <f t="shared" si="202"/>
        <v>0</v>
      </c>
      <c r="BI187" s="290">
        <f t="shared" si="169"/>
        <v>0</v>
      </c>
      <c r="BJ187" s="291">
        <f t="shared" si="170"/>
        <v>0</v>
      </c>
      <c r="BK187" s="290">
        <f t="shared" si="203"/>
        <v>0</v>
      </c>
      <c r="BL187" s="304">
        <f t="shared" si="204"/>
        <v>181</v>
      </c>
      <c r="BM187" s="289">
        <f t="shared" si="205"/>
        <v>16</v>
      </c>
      <c r="BN187" s="290">
        <f t="shared" si="171"/>
        <v>0</v>
      </c>
      <c r="BO187" s="290">
        <f t="shared" si="206"/>
        <v>0</v>
      </c>
      <c r="BP187" s="290">
        <f t="shared" si="172"/>
        <v>0</v>
      </c>
      <c r="BQ187" s="291">
        <f t="shared" si="173"/>
        <v>0</v>
      </c>
      <c r="BR187" s="292">
        <f t="shared" si="207"/>
        <v>0</v>
      </c>
    </row>
    <row r="188" spans="1:70">
      <c r="A188" s="288">
        <v>182</v>
      </c>
      <c r="B188" s="289">
        <f t="shared" si="143"/>
        <v>16</v>
      </c>
      <c r="C188" s="290">
        <f t="shared" si="144"/>
        <v>0</v>
      </c>
      <c r="D188" s="290">
        <f t="shared" si="208"/>
        <v>0</v>
      </c>
      <c r="E188" s="290">
        <f t="shared" si="145"/>
        <v>0</v>
      </c>
      <c r="F188" s="291">
        <f t="shared" si="146"/>
        <v>0</v>
      </c>
      <c r="G188" s="290">
        <f t="shared" si="211"/>
        <v>0</v>
      </c>
      <c r="H188" s="289">
        <f t="shared" si="174"/>
        <v>182</v>
      </c>
      <c r="I188" s="289">
        <f t="shared" si="175"/>
        <v>16</v>
      </c>
      <c r="J188" s="290">
        <f t="shared" si="147"/>
        <v>0</v>
      </c>
      <c r="K188" s="290">
        <f t="shared" si="212"/>
        <v>0</v>
      </c>
      <c r="L188" s="290">
        <f t="shared" si="148"/>
        <v>0</v>
      </c>
      <c r="M188" s="291">
        <f t="shared" si="149"/>
        <v>0</v>
      </c>
      <c r="N188" s="292">
        <f t="shared" si="213"/>
        <v>0</v>
      </c>
      <c r="O188" s="307">
        <f t="shared" si="176"/>
        <v>182</v>
      </c>
      <c r="P188" s="289">
        <f t="shared" si="177"/>
        <v>16</v>
      </c>
      <c r="Q188" s="290">
        <f t="shared" si="150"/>
        <v>0</v>
      </c>
      <c r="R188" s="290">
        <f t="shared" si="178"/>
        <v>0</v>
      </c>
      <c r="S188" s="290">
        <f t="shared" si="151"/>
        <v>0</v>
      </c>
      <c r="T188" s="291">
        <f t="shared" si="152"/>
        <v>0</v>
      </c>
      <c r="U188" s="290">
        <f t="shared" si="179"/>
        <v>0</v>
      </c>
      <c r="V188" s="304">
        <f t="shared" si="180"/>
        <v>182</v>
      </c>
      <c r="W188" s="289">
        <f t="shared" si="181"/>
        <v>16</v>
      </c>
      <c r="X188" s="290">
        <f t="shared" si="153"/>
        <v>0</v>
      </c>
      <c r="Y188" s="290">
        <f t="shared" si="182"/>
        <v>0</v>
      </c>
      <c r="Z188" s="290">
        <f t="shared" si="154"/>
        <v>0</v>
      </c>
      <c r="AA188" s="291">
        <f t="shared" si="155"/>
        <v>0</v>
      </c>
      <c r="AB188" s="292">
        <f t="shared" si="183"/>
        <v>0</v>
      </c>
      <c r="AC188" s="307">
        <f t="shared" si="184"/>
        <v>182</v>
      </c>
      <c r="AD188" s="289">
        <f t="shared" si="185"/>
        <v>16</v>
      </c>
      <c r="AE188" s="290">
        <f t="shared" si="156"/>
        <v>0</v>
      </c>
      <c r="AF188" s="290">
        <f t="shared" si="186"/>
        <v>0</v>
      </c>
      <c r="AG188" s="290">
        <f t="shared" si="157"/>
        <v>0</v>
      </c>
      <c r="AH188" s="291">
        <f t="shared" si="158"/>
        <v>0</v>
      </c>
      <c r="AI188" s="290">
        <f t="shared" si="187"/>
        <v>0</v>
      </c>
      <c r="AJ188" s="304">
        <f t="shared" si="188"/>
        <v>182</v>
      </c>
      <c r="AK188" s="289">
        <f t="shared" si="189"/>
        <v>16</v>
      </c>
      <c r="AL188" s="290">
        <f t="shared" si="159"/>
        <v>0</v>
      </c>
      <c r="AM188" s="290">
        <f t="shared" si="190"/>
        <v>0</v>
      </c>
      <c r="AN188" s="290">
        <f t="shared" si="160"/>
        <v>0</v>
      </c>
      <c r="AO188" s="291">
        <f t="shared" si="161"/>
        <v>0</v>
      </c>
      <c r="AP188" s="292">
        <f t="shared" si="191"/>
        <v>0</v>
      </c>
      <c r="AQ188" s="307">
        <f t="shared" si="192"/>
        <v>182</v>
      </c>
      <c r="AR188" s="289">
        <f t="shared" si="193"/>
        <v>16</v>
      </c>
      <c r="AS188" s="290">
        <f t="shared" si="162"/>
        <v>0</v>
      </c>
      <c r="AT188" s="290">
        <f t="shared" si="194"/>
        <v>0</v>
      </c>
      <c r="AU188" s="290">
        <f t="shared" si="163"/>
        <v>0</v>
      </c>
      <c r="AV188" s="291">
        <f t="shared" si="164"/>
        <v>0</v>
      </c>
      <c r="AW188" s="290">
        <f t="shared" si="195"/>
        <v>0</v>
      </c>
      <c r="AX188" s="304">
        <f t="shared" si="196"/>
        <v>182</v>
      </c>
      <c r="AY188" s="289">
        <f t="shared" si="197"/>
        <v>16</v>
      </c>
      <c r="AZ188" s="290">
        <f t="shared" si="165"/>
        <v>0</v>
      </c>
      <c r="BA188" s="290">
        <f t="shared" si="198"/>
        <v>0</v>
      </c>
      <c r="BB188" s="290">
        <f t="shared" si="166"/>
        <v>0</v>
      </c>
      <c r="BC188" s="291">
        <f t="shared" si="167"/>
        <v>0</v>
      </c>
      <c r="BD188" s="292">
        <f t="shared" si="199"/>
        <v>0</v>
      </c>
      <c r="BE188" s="307">
        <f t="shared" si="200"/>
        <v>182</v>
      </c>
      <c r="BF188" s="289">
        <f t="shared" si="201"/>
        <v>16</v>
      </c>
      <c r="BG188" s="290">
        <f t="shared" si="168"/>
        <v>0</v>
      </c>
      <c r="BH188" s="290">
        <f t="shared" si="202"/>
        <v>0</v>
      </c>
      <c r="BI188" s="290">
        <f t="shared" si="169"/>
        <v>0</v>
      </c>
      <c r="BJ188" s="291">
        <f t="shared" si="170"/>
        <v>0</v>
      </c>
      <c r="BK188" s="290">
        <f t="shared" si="203"/>
        <v>0</v>
      </c>
      <c r="BL188" s="304">
        <f t="shared" si="204"/>
        <v>182</v>
      </c>
      <c r="BM188" s="289">
        <f t="shared" si="205"/>
        <v>16</v>
      </c>
      <c r="BN188" s="290">
        <f t="shared" si="171"/>
        <v>0</v>
      </c>
      <c r="BO188" s="290">
        <f t="shared" si="206"/>
        <v>0</v>
      </c>
      <c r="BP188" s="290">
        <f t="shared" si="172"/>
        <v>0</v>
      </c>
      <c r="BQ188" s="291">
        <f t="shared" si="173"/>
        <v>0</v>
      </c>
      <c r="BR188" s="292">
        <f t="shared" si="207"/>
        <v>0</v>
      </c>
    </row>
    <row r="189" spans="1:70">
      <c r="A189" s="288">
        <v>183</v>
      </c>
      <c r="B189" s="289">
        <f t="shared" si="143"/>
        <v>16</v>
      </c>
      <c r="C189" s="290">
        <f t="shared" si="144"/>
        <v>0</v>
      </c>
      <c r="D189" s="290">
        <f t="shared" si="208"/>
        <v>0</v>
      </c>
      <c r="E189" s="290">
        <f t="shared" si="145"/>
        <v>0</v>
      </c>
      <c r="F189" s="291">
        <f t="shared" si="146"/>
        <v>0</v>
      </c>
      <c r="G189" s="290">
        <f t="shared" si="211"/>
        <v>0</v>
      </c>
      <c r="H189" s="289">
        <f t="shared" si="174"/>
        <v>183</v>
      </c>
      <c r="I189" s="289">
        <f t="shared" si="175"/>
        <v>16</v>
      </c>
      <c r="J189" s="290">
        <f t="shared" si="147"/>
        <v>0</v>
      </c>
      <c r="K189" s="290">
        <f t="shared" si="212"/>
        <v>0</v>
      </c>
      <c r="L189" s="290">
        <f t="shared" si="148"/>
        <v>0</v>
      </c>
      <c r="M189" s="291">
        <f t="shared" si="149"/>
        <v>0</v>
      </c>
      <c r="N189" s="292">
        <f t="shared" si="213"/>
        <v>0</v>
      </c>
      <c r="O189" s="307">
        <f t="shared" si="176"/>
        <v>183</v>
      </c>
      <c r="P189" s="289">
        <f t="shared" si="177"/>
        <v>16</v>
      </c>
      <c r="Q189" s="290">
        <f t="shared" si="150"/>
        <v>0</v>
      </c>
      <c r="R189" s="290">
        <f t="shared" si="178"/>
        <v>0</v>
      </c>
      <c r="S189" s="290">
        <f t="shared" si="151"/>
        <v>0</v>
      </c>
      <c r="T189" s="291">
        <f t="shared" si="152"/>
        <v>0</v>
      </c>
      <c r="U189" s="290">
        <f t="shared" si="179"/>
        <v>0</v>
      </c>
      <c r="V189" s="304">
        <f t="shared" si="180"/>
        <v>183</v>
      </c>
      <c r="W189" s="289">
        <f t="shared" si="181"/>
        <v>16</v>
      </c>
      <c r="X189" s="290">
        <f t="shared" si="153"/>
        <v>0</v>
      </c>
      <c r="Y189" s="290">
        <f t="shared" si="182"/>
        <v>0</v>
      </c>
      <c r="Z189" s="290">
        <f t="shared" si="154"/>
        <v>0</v>
      </c>
      <c r="AA189" s="291">
        <f t="shared" si="155"/>
        <v>0</v>
      </c>
      <c r="AB189" s="292">
        <f t="shared" si="183"/>
        <v>0</v>
      </c>
      <c r="AC189" s="307">
        <f t="shared" si="184"/>
        <v>183</v>
      </c>
      <c r="AD189" s="289">
        <f t="shared" si="185"/>
        <v>16</v>
      </c>
      <c r="AE189" s="290">
        <f t="shared" si="156"/>
        <v>0</v>
      </c>
      <c r="AF189" s="290">
        <f t="shared" si="186"/>
        <v>0</v>
      </c>
      <c r="AG189" s="290">
        <f t="shared" si="157"/>
        <v>0</v>
      </c>
      <c r="AH189" s="291">
        <f t="shared" si="158"/>
        <v>0</v>
      </c>
      <c r="AI189" s="290">
        <f t="shared" si="187"/>
        <v>0</v>
      </c>
      <c r="AJ189" s="304">
        <f t="shared" si="188"/>
        <v>183</v>
      </c>
      <c r="AK189" s="289">
        <f t="shared" si="189"/>
        <v>16</v>
      </c>
      <c r="AL189" s="290">
        <f t="shared" si="159"/>
        <v>0</v>
      </c>
      <c r="AM189" s="290">
        <f t="shared" si="190"/>
        <v>0</v>
      </c>
      <c r="AN189" s="290">
        <f t="shared" si="160"/>
        <v>0</v>
      </c>
      <c r="AO189" s="291">
        <f t="shared" si="161"/>
        <v>0</v>
      </c>
      <c r="AP189" s="292">
        <f t="shared" si="191"/>
        <v>0</v>
      </c>
      <c r="AQ189" s="307">
        <f t="shared" si="192"/>
        <v>183</v>
      </c>
      <c r="AR189" s="289">
        <f t="shared" si="193"/>
        <v>16</v>
      </c>
      <c r="AS189" s="290">
        <f t="shared" si="162"/>
        <v>0</v>
      </c>
      <c r="AT189" s="290">
        <f t="shared" si="194"/>
        <v>0</v>
      </c>
      <c r="AU189" s="290">
        <f t="shared" si="163"/>
        <v>0</v>
      </c>
      <c r="AV189" s="291">
        <f t="shared" si="164"/>
        <v>0</v>
      </c>
      <c r="AW189" s="290">
        <f t="shared" si="195"/>
        <v>0</v>
      </c>
      <c r="AX189" s="304">
        <f t="shared" si="196"/>
        <v>183</v>
      </c>
      <c r="AY189" s="289">
        <f t="shared" si="197"/>
        <v>16</v>
      </c>
      <c r="AZ189" s="290">
        <f t="shared" si="165"/>
        <v>0</v>
      </c>
      <c r="BA189" s="290">
        <f t="shared" si="198"/>
        <v>0</v>
      </c>
      <c r="BB189" s="290">
        <f t="shared" si="166"/>
        <v>0</v>
      </c>
      <c r="BC189" s="291">
        <f t="shared" si="167"/>
        <v>0</v>
      </c>
      <c r="BD189" s="292">
        <f t="shared" si="199"/>
        <v>0</v>
      </c>
      <c r="BE189" s="307">
        <f t="shared" si="200"/>
        <v>183</v>
      </c>
      <c r="BF189" s="289">
        <f t="shared" si="201"/>
        <v>16</v>
      </c>
      <c r="BG189" s="290">
        <f t="shared" si="168"/>
        <v>0</v>
      </c>
      <c r="BH189" s="290">
        <f t="shared" si="202"/>
        <v>0</v>
      </c>
      <c r="BI189" s="290">
        <f t="shared" si="169"/>
        <v>0</v>
      </c>
      <c r="BJ189" s="291">
        <f t="shared" si="170"/>
        <v>0</v>
      </c>
      <c r="BK189" s="290">
        <f t="shared" si="203"/>
        <v>0</v>
      </c>
      <c r="BL189" s="304">
        <f t="shared" si="204"/>
        <v>183</v>
      </c>
      <c r="BM189" s="289">
        <f t="shared" si="205"/>
        <v>16</v>
      </c>
      <c r="BN189" s="290">
        <f t="shared" si="171"/>
        <v>0</v>
      </c>
      <c r="BO189" s="290">
        <f t="shared" si="206"/>
        <v>0</v>
      </c>
      <c r="BP189" s="290">
        <f t="shared" si="172"/>
        <v>0</v>
      </c>
      <c r="BQ189" s="291">
        <f t="shared" si="173"/>
        <v>0</v>
      </c>
      <c r="BR189" s="292">
        <f t="shared" si="207"/>
        <v>0</v>
      </c>
    </row>
    <row r="190" spans="1:70">
      <c r="A190" s="288">
        <v>184</v>
      </c>
      <c r="B190" s="289">
        <f t="shared" si="143"/>
        <v>16</v>
      </c>
      <c r="C190" s="290">
        <f t="shared" si="144"/>
        <v>0</v>
      </c>
      <c r="D190" s="290">
        <f t="shared" si="208"/>
        <v>0</v>
      </c>
      <c r="E190" s="290">
        <f t="shared" si="145"/>
        <v>0</v>
      </c>
      <c r="F190" s="291">
        <f t="shared" si="146"/>
        <v>0</v>
      </c>
      <c r="G190" s="290">
        <f t="shared" si="211"/>
        <v>0</v>
      </c>
      <c r="H190" s="289">
        <f t="shared" si="174"/>
        <v>184</v>
      </c>
      <c r="I190" s="289">
        <f t="shared" si="175"/>
        <v>16</v>
      </c>
      <c r="J190" s="290">
        <f t="shared" si="147"/>
        <v>0</v>
      </c>
      <c r="K190" s="290">
        <f t="shared" si="212"/>
        <v>0</v>
      </c>
      <c r="L190" s="290">
        <f t="shared" si="148"/>
        <v>0</v>
      </c>
      <c r="M190" s="291">
        <f t="shared" si="149"/>
        <v>0</v>
      </c>
      <c r="N190" s="292">
        <f t="shared" si="213"/>
        <v>0</v>
      </c>
      <c r="O190" s="307">
        <f t="shared" si="176"/>
        <v>184</v>
      </c>
      <c r="P190" s="289">
        <f t="shared" si="177"/>
        <v>16</v>
      </c>
      <c r="Q190" s="290">
        <f t="shared" si="150"/>
        <v>0</v>
      </c>
      <c r="R190" s="290">
        <f t="shared" si="178"/>
        <v>0</v>
      </c>
      <c r="S190" s="290">
        <f t="shared" si="151"/>
        <v>0</v>
      </c>
      <c r="T190" s="291">
        <f t="shared" si="152"/>
        <v>0</v>
      </c>
      <c r="U190" s="290">
        <f t="shared" si="179"/>
        <v>0</v>
      </c>
      <c r="V190" s="304">
        <f t="shared" si="180"/>
        <v>184</v>
      </c>
      <c r="W190" s="289">
        <f t="shared" si="181"/>
        <v>16</v>
      </c>
      <c r="X190" s="290">
        <f t="shared" si="153"/>
        <v>0</v>
      </c>
      <c r="Y190" s="290">
        <f t="shared" si="182"/>
        <v>0</v>
      </c>
      <c r="Z190" s="290">
        <f t="shared" si="154"/>
        <v>0</v>
      </c>
      <c r="AA190" s="291">
        <f t="shared" si="155"/>
        <v>0</v>
      </c>
      <c r="AB190" s="292">
        <f t="shared" si="183"/>
        <v>0</v>
      </c>
      <c r="AC190" s="307">
        <f t="shared" si="184"/>
        <v>184</v>
      </c>
      <c r="AD190" s="289">
        <f t="shared" si="185"/>
        <v>16</v>
      </c>
      <c r="AE190" s="290">
        <f t="shared" si="156"/>
        <v>0</v>
      </c>
      <c r="AF190" s="290">
        <f t="shared" si="186"/>
        <v>0</v>
      </c>
      <c r="AG190" s="290">
        <f t="shared" si="157"/>
        <v>0</v>
      </c>
      <c r="AH190" s="291">
        <f t="shared" si="158"/>
        <v>0</v>
      </c>
      <c r="AI190" s="290">
        <f t="shared" si="187"/>
        <v>0</v>
      </c>
      <c r="AJ190" s="304">
        <f t="shared" si="188"/>
        <v>184</v>
      </c>
      <c r="AK190" s="289">
        <f t="shared" si="189"/>
        <v>16</v>
      </c>
      <c r="AL190" s="290">
        <f t="shared" si="159"/>
        <v>0</v>
      </c>
      <c r="AM190" s="290">
        <f t="shared" si="190"/>
        <v>0</v>
      </c>
      <c r="AN190" s="290">
        <f t="shared" si="160"/>
        <v>0</v>
      </c>
      <c r="AO190" s="291">
        <f t="shared" si="161"/>
        <v>0</v>
      </c>
      <c r="AP190" s="292">
        <f t="shared" si="191"/>
        <v>0</v>
      </c>
      <c r="AQ190" s="307">
        <f t="shared" si="192"/>
        <v>184</v>
      </c>
      <c r="AR190" s="289">
        <f t="shared" si="193"/>
        <v>16</v>
      </c>
      <c r="AS190" s="290">
        <f t="shared" si="162"/>
        <v>0</v>
      </c>
      <c r="AT190" s="290">
        <f t="shared" si="194"/>
        <v>0</v>
      </c>
      <c r="AU190" s="290">
        <f t="shared" si="163"/>
        <v>0</v>
      </c>
      <c r="AV190" s="291">
        <f t="shared" si="164"/>
        <v>0</v>
      </c>
      <c r="AW190" s="290">
        <f t="shared" si="195"/>
        <v>0</v>
      </c>
      <c r="AX190" s="304">
        <f t="shared" si="196"/>
        <v>184</v>
      </c>
      <c r="AY190" s="289">
        <f t="shared" si="197"/>
        <v>16</v>
      </c>
      <c r="AZ190" s="290">
        <f t="shared" si="165"/>
        <v>0</v>
      </c>
      <c r="BA190" s="290">
        <f t="shared" si="198"/>
        <v>0</v>
      </c>
      <c r="BB190" s="290">
        <f t="shared" si="166"/>
        <v>0</v>
      </c>
      <c r="BC190" s="291">
        <f t="shared" si="167"/>
        <v>0</v>
      </c>
      <c r="BD190" s="292">
        <f t="shared" si="199"/>
        <v>0</v>
      </c>
      <c r="BE190" s="307">
        <f t="shared" si="200"/>
        <v>184</v>
      </c>
      <c r="BF190" s="289">
        <f t="shared" si="201"/>
        <v>16</v>
      </c>
      <c r="BG190" s="290">
        <f t="shared" si="168"/>
        <v>0</v>
      </c>
      <c r="BH190" s="290">
        <f t="shared" si="202"/>
        <v>0</v>
      </c>
      <c r="BI190" s="290">
        <f t="shared" si="169"/>
        <v>0</v>
      </c>
      <c r="BJ190" s="291">
        <f t="shared" si="170"/>
        <v>0</v>
      </c>
      <c r="BK190" s="290">
        <f t="shared" si="203"/>
        <v>0</v>
      </c>
      <c r="BL190" s="304">
        <f t="shared" si="204"/>
        <v>184</v>
      </c>
      <c r="BM190" s="289">
        <f t="shared" si="205"/>
        <v>16</v>
      </c>
      <c r="BN190" s="290">
        <f t="shared" si="171"/>
        <v>0</v>
      </c>
      <c r="BO190" s="290">
        <f t="shared" si="206"/>
        <v>0</v>
      </c>
      <c r="BP190" s="290">
        <f t="shared" si="172"/>
        <v>0</v>
      </c>
      <c r="BQ190" s="291">
        <f t="shared" si="173"/>
        <v>0</v>
      </c>
      <c r="BR190" s="292">
        <f t="shared" si="207"/>
        <v>0</v>
      </c>
    </row>
    <row r="191" spans="1:70">
      <c r="A191" s="288">
        <v>185</v>
      </c>
      <c r="B191" s="289">
        <f t="shared" si="143"/>
        <v>16</v>
      </c>
      <c r="C191" s="290">
        <f t="shared" si="144"/>
        <v>0</v>
      </c>
      <c r="D191" s="290">
        <f t="shared" si="208"/>
        <v>0</v>
      </c>
      <c r="E191" s="290">
        <f t="shared" si="145"/>
        <v>0</v>
      </c>
      <c r="F191" s="291">
        <f t="shared" si="146"/>
        <v>0</v>
      </c>
      <c r="G191" s="290">
        <f t="shared" si="211"/>
        <v>0</v>
      </c>
      <c r="H191" s="289">
        <f t="shared" si="174"/>
        <v>185</v>
      </c>
      <c r="I191" s="289">
        <f t="shared" si="175"/>
        <v>16</v>
      </c>
      <c r="J191" s="290">
        <f t="shared" si="147"/>
        <v>0</v>
      </c>
      <c r="K191" s="290">
        <f t="shared" si="212"/>
        <v>0</v>
      </c>
      <c r="L191" s="290">
        <f t="shared" si="148"/>
        <v>0</v>
      </c>
      <c r="M191" s="291">
        <f t="shared" si="149"/>
        <v>0</v>
      </c>
      <c r="N191" s="292">
        <f t="shared" si="213"/>
        <v>0</v>
      </c>
      <c r="O191" s="307">
        <f t="shared" si="176"/>
        <v>185</v>
      </c>
      <c r="P191" s="289">
        <f t="shared" si="177"/>
        <v>16</v>
      </c>
      <c r="Q191" s="290">
        <f t="shared" si="150"/>
        <v>0</v>
      </c>
      <c r="R191" s="290">
        <f t="shared" si="178"/>
        <v>0</v>
      </c>
      <c r="S191" s="290">
        <f t="shared" si="151"/>
        <v>0</v>
      </c>
      <c r="T191" s="291">
        <f t="shared" si="152"/>
        <v>0</v>
      </c>
      <c r="U191" s="290">
        <f t="shared" si="179"/>
        <v>0</v>
      </c>
      <c r="V191" s="304">
        <f t="shared" si="180"/>
        <v>185</v>
      </c>
      <c r="W191" s="289">
        <f t="shared" si="181"/>
        <v>16</v>
      </c>
      <c r="X191" s="290">
        <f t="shared" si="153"/>
        <v>0</v>
      </c>
      <c r="Y191" s="290">
        <f t="shared" si="182"/>
        <v>0</v>
      </c>
      <c r="Z191" s="290">
        <f t="shared" si="154"/>
        <v>0</v>
      </c>
      <c r="AA191" s="291">
        <f t="shared" si="155"/>
        <v>0</v>
      </c>
      <c r="AB191" s="292">
        <f t="shared" si="183"/>
        <v>0</v>
      </c>
      <c r="AC191" s="307">
        <f t="shared" si="184"/>
        <v>185</v>
      </c>
      <c r="AD191" s="289">
        <f t="shared" si="185"/>
        <v>16</v>
      </c>
      <c r="AE191" s="290">
        <f t="shared" si="156"/>
        <v>0</v>
      </c>
      <c r="AF191" s="290">
        <f t="shared" si="186"/>
        <v>0</v>
      </c>
      <c r="AG191" s="290">
        <f t="shared" si="157"/>
        <v>0</v>
      </c>
      <c r="AH191" s="291">
        <f t="shared" si="158"/>
        <v>0</v>
      </c>
      <c r="AI191" s="290">
        <f t="shared" si="187"/>
        <v>0</v>
      </c>
      <c r="AJ191" s="304">
        <f t="shared" si="188"/>
        <v>185</v>
      </c>
      <c r="AK191" s="289">
        <f t="shared" si="189"/>
        <v>16</v>
      </c>
      <c r="AL191" s="290">
        <f t="shared" si="159"/>
        <v>0</v>
      </c>
      <c r="AM191" s="290">
        <f t="shared" si="190"/>
        <v>0</v>
      </c>
      <c r="AN191" s="290">
        <f t="shared" si="160"/>
        <v>0</v>
      </c>
      <c r="AO191" s="291">
        <f t="shared" si="161"/>
        <v>0</v>
      </c>
      <c r="AP191" s="292">
        <f t="shared" si="191"/>
        <v>0</v>
      </c>
      <c r="AQ191" s="307">
        <f t="shared" si="192"/>
        <v>185</v>
      </c>
      <c r="AR191" s="289">
        <f t="shared" si="193"/>
        <v>16</v>
      </c>
      <c r="AS191" s="290">
        <f t="shared" si="162"/>
        <v>0</v>
      </c>
      <c r="AT191" s="290">
        <f t="shared" si="194"/>
        <v>0</v>
      </c>
      <c r="AU191" s="290">
        <f t="shared" si="163"/>
        <v>0</v>
      </c>
      <c r="AV191" s="291">
        <f t="shared" si="164"/>
        <v>0</v>
      </c>
      <c r="AW191" s="290">
        <f t="shared" si="195"/>
        <v>0</v>
      </c>
      <c r="AX191" s="304">
        <f t="shared" si="196"/>
        <v>185</v>
      </c>
      <c r="AY191" s="289">
        <f t="shared" si="197"/>
        <v>16</v>
      </c>
      <c r="AZ191" s="290">
        <f t="shared" si="165"/>
        <v>0</v>
      </c>
      <c r="BA191" s="290">
        <f t="shared" si="198"/>
        <v>0</v>
      </c>
      <c r="BB191" s="290">
        <f t="shared" si="166"/>
        <v>0</v>
      </c>
      <c r="BC191" s="291">
        <f t="shared" si="167"/>
        <v>0</v>
      </c>
      <c r="BD191" s="292">
        <f t="shared" si="199"/>
        <v>0</v>
      </c>
      <c r="BE191" s="307">
        <f t="shared" si="200"/>
        <v>185</v>
      </c>
      <c r="BF191" s="289">
        <f t="shared" si="201"/>
        <v>16</v>
      </c>
      <c r="BG191" s="290">
        <f t="shared" si="168"/>
        <v>0</v>
      </c>
      <c r="BH191" s="290">
        <f t="shared" si="202"/>
        <v>0</v>
      </c>
      <c r="BI191" s="290">
        <f t="shared" si="169"/>
        <v>0</v>
      </c>
      <c r="BJ191" s="291">
        <f t="shared" si="170"/>
        <v>0</v>
      </c>
      <c r="BK191" s="290">
        <f t="shared" si="203"/>
        <v>0</v>
      </c>
      <c r="BL191" s="304">
        <f t="shared" si="204"/>
        <v>185</v>
      </c>
      <c r="BM191" s="289">
        <f t="shared" si="205"/>
        <v>16</v>
      </c>
      <c r="BN191" s="290">
        <f t="shared" si="171"/>
        <v>0</v>
      </c>
      <c r="BO191" s="290">
        <f t="shared" si="206"/>
        <v>0</v>
      </c>
      <c r="BP191" s="290">
        <f t="shared" si="172"/>
        <v>0</v>
      </c>
      <c r="BQ191" s="291">
        <f t="shared" si="173"/>
        <v>0</v>
      </c>
      <c r="BR191" s="292">
        <f t="shared" si="207"/>
        <v>0</v>
      </c>
    </row>
    <row r="192" spans="1:70">
      <c r="A192" s="288">
        <v>186</v>
      </c>
      <c r="B192" s="289">
        <f t="shared" si="143"/>
        <v>16</v>
      </c>
      <c r="C192" s="290">
        <f t="shared" si="144"/>
        <v>0</v>
      </c>
      <c r="D192" s="290">
        <f t="shared" si="208"/>
        <v>0</v>
      </c>
      <c r="E192" s="290">
        <f t="shared" si="145"/>
        <v>0</v>
      </c>
      <c r="F192" s="291">
        <f t="shared" si="146"/>
        <v>0</v>
      </c>
      <c r="G192" s="290">
        <f t="shared" si="211"/>
        <v>0</v>
      </c>
      <c r="H192" s="289">
        <f t="shared" si="174"/>
        <v>186</v>
      </c>
      <c r="I192" s="289">
        <f t="shared" si="175"/>
        <v>16</v>
      </c>
      <c r="J192" s="290">
        <f t="shared" si="147"/>
        <v>0</v>
      </c>
      <c r="K192" s="290">
        <f t="shared" si="212"/>
        <v>0</v>
      </c>
      <c r="L192" s="290">
        <f t="shared" si="148"/>
        <v>0</v>
      </c>
      <c r="M192" s="291">
        <f t="shared" si="149"/>
        <v>0</v>
      </c>
      <c r="N192" s="292">
        <f t="shared" si="213"/>
        <v>0</v>
      </c>
      <c r="O192" s="307">
        <f t="shared" si="176"/>
        <v>186</v>
      </c>
      <c r="P192" s="289">
        <f t="shared" si="177"/>
        <v>16</v>
      </c>
      <c r="Q192" s="290">
        <f t="shared" si="150"/>
        <v>0</v>
      </c>
      <c r="R192" s="290">
        <f t="shared" si="178"/>
        <v>0</v>
      </c>
      <c r="S192" s="290">
        <f t="shared" si="151"/>
        <v>0</v>
      </c>
      <c r="T192" s="291">
        <f t="shared" si="152"/>
        <v>0</v>
      </c>
      <c r="U192" s="290">
        <f t="shared" si="179"/>
        <v>0</v>
      </c>
      <c r="V192" s="304">
        <f t="shared" si="180"/>
        <v>186</v>
      </c>
      <c r="W192" s="289">
        <f t="shared" si="181"/>
        <v>16</v>
      </c>
      <c r="X192" s="290">
        <f t="shared" si="153"/>
        <v>0</v>
      </c>
      <c r="Y192" s="290">
        <f t="shared" si="182"/>
        <v>0</v>
      </c>
      <c r="Z192" s="290">
        <f t="shared" si="154"/>
        <v>0</v>
      </c>
      <c r="AA192" s="291">
        <f t="shared" si="155"/>
        <v>0</v>
      </c>
      <c r="AB192" s="292">
        <f t="shared" si="183"/>
        <v>0</v>
      </c>
      <c r="AC192" s="307">
        <f t="shared" si="184"/>
        <v>186</v>
      </c>
      <c r="AD192" s="289">
        <f t="shared" si="185"/>
        <v>16</v>
      </c>
      <c r="AE192" s="290">
        <f t="shared" si="156"/>
        <v>0</v>
      </c>
      <c r="AF192" s="290">
        <f t="shared" si="186"/>
        <v>0</v>
      </c>
      <c r="AG192" s="290">
        <f t="shared" si="157"/>
        <v>0</v>
      </c>
      <c r="AH192" s="291">
        <f t="shared" si="158"/>
        <v>0</v>
      </c>
      <c r="AI192" s="290">
        <f t="shared" si="187"/>
        <v>0</v>
      </c>
      <c r="AJ192" s="304">
        <f t="shared" si="188"/>
        <v>186</v>
      </c>
      <c r="AK192" s="289">
        <f t="shared" si="189"/>
        <v>16</v>
      </c>
      <c r="AL192" s="290">
        <f t="shared" si="159"/>
        <v>0</v>
      </c>
      <c r="AM192" s="290">
        <f t="shared" si="190"/>
        <v>0</v>
      </c>
      <c r="AN192" s="290">
        <f t="shared" si="160"/>
        <v>0</v>
      </c>
      <c r="AO192" s="291">
        <f t="shared" si="161"/>
        <v>0</v>
      </c>
      <c r="AP192" s="292">
        <f t="shared" si="191"/>
        <v>0</v>
      </c>
      <c r="AQ192" s="307">
        <f t="shared" si="192"/>
        <v>186</v>
      </c>
      <c r="AR192" s="289">
        <f t="shared" si="193"/>
        <v>16</v>
      </c>
      <c r="AS192" s="290">
        <f t="shared" si="162"/>
        <v>0</v>
      </c>
      <c r="AT192" s="290">
        <f t="shared" si="194"/>
        <v>0</v>
      </c>
      <c r="AU192" s="290">
        <f t="shared" si="163"/>
        <v>0</v>
      </c>
      <c r="AV192" s="291">
        <f t="shared" si="164"/>
        <v>0</v>
      </c>
      <c r="AW192" s="290">
        <f t="shared" si="195"/>
        <v>0</v>
      </c>
      <c r="AX192" s="304">
        <f t="shared" si="196"/>
        <v>186</v>
      </c>
      <c r="AY192" s="289">
        <f t="shared" si="197"/>
        <v>16</v>
      </c>
      <c r="AZ192" s="290">
        <f t="shared" si="165"/>
        <v>0</v>
      </c>
      <c r="BA192" s="290">
        <f t="shared" si="198"/>
        <v>0</v>
      </c>
      <c r="BB192" s="290">
        <f t="shared" si="166"/>
        <v>0</v>
      </c>
      <c r="BC192" s="291">
        <f t="shared" si="167"/>
        <v>0</v>
      </c>
      <c r="BD192" s="292">
        <f t="shared" si="199"/>
        <v>0</v>
      </c>
      <c r="BE192" s="307">
        <f t="shared" si="200"/>
        <v>186</v>
      </c>
      <c r="BF192" s="289">
        <f t="shared" si="201"/>
        <v>16</v>
      </c>
      <c r="BG192" s="290">
        <f t="shared" si="168"/>
        <v>0</v>
      </c>
      <c r="BH192" s="290">
        <f t="shared" si="202"/>
        <v>0</v>
      </c>
      <c r="BI192" s="290">
        <f t="shared" si="169"/>
        <v>0</v>
      </c>
      <c r="BJ192" s="291">
        <f t="shared" si="170"/>
        <v>0</v>
      </c>
      <c r="BK192" s="290">
        <f t="shared" si="203"/>
        <v>0</v>
      </c>
      <c r="BL192" s="304">
        <f t="shared" si="204"/>
        <v>186</v>
      </c>
      <c r="BM192" s="289">
        <f t="shared" si="205"/>
        <v>16</v>
      </c>
      <c r="BN192" s="290">
        <f t="shared" si="171"/>
        <v>0</v>
      </c>
      <c r="BO192" s="290">
        <f t="shared" si="206"/>
        <v>0</v>
      </c>
      <c r="BP192" s="290">
        <f t="shared" si="172"/>
        <v>0</v>
      </c>
      <c r="BQ192" s="291">
        <f t="shared" si="173"/>
        <v>0</v>
      </c>
      <c r="BR192" s="292">
        <f t="shared" si="207"/>
        <v>0</v>
      </c>
    </row>
    <row r="193" spans="1:70">
      <c r="A193" s="288">
        <v>187</v>
      </c>
      <c r="B193" s="289">
        <f t="shared" si="143"/>
        <v>16</v>
      </c>
      <c r="C193" s="290">
        <f t="shared" si="144"/>
        <v>0</v>
      </c>
      <c r="D193" s="290">
        <f t="shared" si="208"/>
        <v>0</v>
      </c>
      <c r="E193" s="290">
        <f t="shared" si="145"/>
        <v>0</v>
      </c>
      <c r="F193" s="291">
        <f t="shared" si="146"/>
        <v>0</v>
      </c>
      <c r="G193" s="290">
        <f t="shared" si="211"/>
        <v>0</v>
      </c>
      <c r="H193" s="289">
        <f t="shared" si="174"/>
        <v>187</v>
      </c>
      <c r="I193" s="289">
        <f t="shared" si="175"/>
        <v>16</v>
      </c>
      <c r="J193" s="290">
        <f t="shared" si="147"/>
        <v>0</v>
      </c>
      <c r="K193" s="290">
        <f t="shared" si="212"/>
        <v>0</v>
      </c>
      <c r="L193" s="290">
        <f t="shared" si="148"/>
        <v>0</v>
      </c>
      <c r="M193" s="291">
        <f t="shared" si="149"/>
        <v>0</v>
      </c>
      <c r="N193" s="292">
        <f t="shared" si="213"/>
        <v>0</v>
      </c>
      <c r="O193" s="307">
        <f t="shared" si="176"/>
        <v>187</v>
      </c>
      <c r="P193" s="289">
        <f t="shared" si="177"/>
        <v>16</v>
      </c>
      <c r="Q193" s="290">
        <f t="shared" si="150"/>
        <v>0</v>
      </c>
      <c r="R193" s="290">
        <f t="shared" si="178"/>
        <v>0</v>
      </c>
      <c r="S193" s="290">
        <f t="shared" si="151"/>
        <v>0</v>
      </c>
      <c r="T193" s="291">
        <f t="shared" si="152"/>
        <v>0</v>
      </c>
      <c r="U193" s="290">
        <f t="shared" si="179"/>
        <v>0</v>
      </c>
      <c r="V193" s="304">
        <f t="shared" si="180"/>
        <v>187</v>
      </c>
      <c r="W193" s="289">
        <f t="shared" si="181"/>
        <v>16</v>
      </c>
      <c r="X193" s="290">
        <f t="shared" si="153"/>
        <v>0</v>
      </c>
      <c r="Y193" s="290">
        <f t="shared" si="182"/>
        <v>0</v>
      </c>
      <c r="Z193" s="290">
        <f t="shared" si="154"/>
        <v>0</v>
      </c>
      <c r="AA193" s="291">
        <f t="shared" si="155"/>
        <v>0</v>
      </c>
      <c r="AB193" s="292">
        <f t="shared" si="183"/>
        <v>0</v>
      </c>
      <c r="AC193" s="307">
        <f t="shared" si="184"/>
        <v>187</v>
      </c>
      <c r="AD193" s="289">
        <f t="shared" si="185"/>
        <v>16</v>
      </c>
      <c r="AE193" s="290">
        <f t="shared" si="156"/>
        <v>0</v>
      </c>
      <c r="AF193" s="290">
        <f t="shared" si="186"/>
        <v>0</v>
      </c>
      <c r="AG193" s="290">
        <f t="shared" si="157"/>
        <v>0</v>
      </c>
      <c r="AH193" s="291">
        <f t="shared" si="158"/>
        <v>0</v>
      </c>
      <c r="AI193" s="290">
        <f t="shared" si="187"/>
        <v>0</v>
      </c>
      <c r="AJ193" s="304">
        <f t="shared" si="188"/>
        <v>187</v>
      </c>
      <c r="AK193" s="289">
        <f t="shared" si="189"/>
        <v>16</v>
      </c>
      <c r="AL193" s="290">
        <f t="shared" si="159"/>
        <v>0</v>
      </c>
      <c r="AM193" s="290">
        <f t="shared" si="190"/>
        <v>0</v>
      </c>
      <c r="AN193" s="290">
        <f t="shared" si="160"/>
        <v>0</v>
      </c>
      <c r="AO193" s="291">
        <f t="shared" si="161"/>
        <v>0</v>
      </c>
      <c r="AP193" s="292">
        <f t="shared" si="191"/>
        <v>0</v>
      </c>
      <c r="AQ193" s="307">
        <f t="shared" si="192"/>
        <v>187</v>
      </c>
      <c r="AR193" s="289">
        <f t="shared" si="193"/>
        <v>16</v>
      </c>
      <c r="AS193" s="290">
        <f t="shared" si="162"/>
        <v>0</v>
      </c>
      <c r="AT193" s="290">
        <f t="shared" si="194"/>
        <v>0</v>
      </c>
      <c r="AU193" s="290">
        <f t="shared" si="163"/>
        <v>0</v>
      </c>
      <c r="AV193" s="291">
        <f t="shared" si="164"/>
        <v>0</v>
      </c>
      <c r="AW193" s="290">
        <f t="shared" si="195"/>
        <v>0</v>
      </c>
      <c r="AX193" s="304">
        <f t="shared" si="196"/>
        <v>187</v>
      </c>
      <c r="AY193" s="289">
        <f t="shared" si="197"/>
        <v>16</v>
      </c>
      <c r="AZ193" s="290">
        <f t="shared" si="165"/>
        <v>0</v>
      </c>
      <c r="BA193" s="290">
        <f t="shared" si="198"/>
        <v>0</v>
      </c>
      <c r="BB193" s="290">
        <f t="shared" si="166"/>
        <v>0</v>
      </c>
      <c r="BC193" s="291">
        <f t="shared" si="167"/>
        <v>0</v>
      </c>
      <c r="BD193" s="292">
        <f t="shared" si="199"/>
        <v>0</v>
      </c>
      <c r="BE193" s="307">
        <f t="shared" si="200"/>
        <v>187</v>
      </c>
      <c r="BF193" s="289">
        <f t="shared" si="201"/>
        <v>16</v>
      </c>
      <c r="BG193" s="290">
        <f t="shared" si="168"/>
        <v>0</v>
      </c>
      <c r="BH193" s="290">
        <f t="shared" si="202"/>
        <v>0</v>
      </c>
      <c r="BI193" s="290">
        <f t="shared" si="169"/>
        <v>0</v>
      </c>
      <c r="BJ193" s="291">
        <f t="shared" si="170"/>
        <v>0</v>
      </c>
      <c r="BK193" s="290">
        <f t="shared" si="203"/>
        <v>0</v>
      </c>
      <c r="BL193" s="304">
        <f t="shared" si="204"/>
        <v>187</v>
      </c>
      <c r="BM193" s="289">
        <f t="shared" si="205"/>
        <v>16</v>
      </c>
      <c r="BN193" s="290">
        <f t="shared" si="171"/>
        <v>0</v>
      </c>
      <c r="BO193" s="290">
        <f t="shared" si="206"/>
        <v>0</v>
      </c>
      <c r="BP193" s="290">
        <f t="shared" si="172"/>
        <v>0</v>
      </c>
      <c r="BQ193" s="291">
        <f t="shared" si="173"/>
        <v>0</v>
      </c>
      <c r="BR193" s="292">
        <f t="shared" si="207"/>
        <v>0</v>
      </c>
    </row>
    <row r="194" spans="1:70">
      <c r="A194" s="288">
        <v>188</v>
      </c>
      <c r="B194" s="289">
        <f t="shared" si="143"/>
        <v>16</v>
      </c>
      <c r="C194" s="290">
        <f t="shared" si="144"/>
        <v>0</v>
      </c>
      <c r="D194" s="290">
        <f t="shared" si="208"/>
        <v>0</v>
      </c>
      <c r="E194" s="290">
        <f t="shared" si="145"/>
        <v>0</v>
      </c>
      <c r="F194" s="291">
        <f t="shared" si="146"/>
        <v>0</v>
      </c>
      <c r="G194" s="290">
        <f t="shared" si="211"/>
        <v>0</v>
      </c>
      <c r="H194" s="289">
        <f t="shared" si="174"/>
        <v>188</v>
      </c>
      <c r="I194" s="289">
        <f t="shared" si="175"/>
        <v>16</v>
      </c>
      <c r="J194" s="290">
        <f t="shared" si="147"/>
        <v>0</v>
      </c>
      <c r="K194" s="290">
        <f t="shared" si="212"/>
        <v>0</v>
      </c>
      <c r="L194" s="290">
        <f t="shared" si="148"/>
        <v>0</v>
      </c>
      <c r="M194" s="291">
        <f t="shared" si="149"/>
        <v>0</v>
      </c>
      <c r="N194" s="292">
        <f t="shared" si="213"/>
        <v>0</v>
      </c>
      <c r="O194" s="307">
        <f t="shared" si="176"/>
        <v>188</v>
      </c>
      <c r="P194" s="289">
        <f t="shared" si="177"/>
        <v>16</v>
      </c>
      <c r="Q194" s="290">
        <f t="shared" si="150"/>
        <v>0</v>
      </c>
      <c r="R194" s="290">
        <f t="shared" si="178"/>
        <v>0</v>
      </c>
      <c r="S194" s="290">
        <f t="shared" si="151"/>
        <v>0</v>
      </c>
      <c r="T194" s="291">
        <f t="shared" si="152"/>
        <v>0</v>
      </c>
      <c r="U194" s="290">
        <f t="shared" si="179"/>
        <v>0</v>
      </c>
      <c r="V194" s="304">
        <f t="shared" si="180"/>
        <v>188</v>
      </c>
      <c r="W194" s="289">
        <f t="shared" si="181"/>
        <v>16</v>
      </c>
      <c r="X194" s="290">
        <f t="shared" si="153"/>
        <v>0</v>
      </c>
      <c r="Y194" s="290">
        <f t="shared" si="182"/>
        <v>0</v>
      </c>
      <c r="Z194" s="290">
        <f t="shared" si="154"/>
        <v>0</v>
      </c>
      <c r="AA194" s="291">
        <f t="shared" si="155"/>
        <v>0</v>
      </c>
      <c r="AB194" s="292">
        <f t="shared" si="183"/>
        <v>0</v>
      </c>
      <c r="AC194" s="307">
        <f t="shared" si="184"/>
        <v>188</v>
      </c>
      <c r="AD194" s="289">
        <f t="shared" si="185"/>
        <v>16</v>
      </c>
      <c r="AE194" s="290">
        <f t="shared" si="156"/>
        <v>0</v>
      </c>
      <c r="AF194" s="290">
        <f t="shared" si="186"/>
        <v>0</v>
      </c>
      <c r="AG194" s="290">
        <f t="shared" si="157"/>
        <v>0</v>
      </c>
      <c r="AH194" s="291">
        <f t="shared" si="158"/>
        <v>0</v>
      </c>
      <c r="AI194" s="290">
        <f t="shared" si="187"/>
        <v>0</v>
      </c>
      <c r="AJ194" s="304">
        <f t="shared" si="188"/>
        <v>188</v>
      </c>
      <c r="AK194" s="289">
        <f t="shared" si="189"/>
        <v>16</v>
      </c>
      <c r="AL194" s="290">
        <f t="shared" si="159"/>
        <v>0</v>
      </c>
      <c r="AM194" s="290">
        <f t="shared" si="190"/>
        <v>0</v>
      </c>
      <c r="AN194" s="290">
        <f t="shared" si="160"/>
        <v>0</v>
      </c>
      <c r="AO194" s="291">
        <f t="shared" si="161"/>
        <v>0</v>
      </c>
      <c r="AP194" s="292">
        <f t="shared" si="191"/>
        <v>0</v>
      </c>
      <c r="AQ194" s="307">
        <f t="shared" si="192"/>
        <v>188</v>
      </c>
      <c r="AR194" s="289">
        <f t="shared" si="193"/>
        <v>16</v>
      </c>
      <c r="AS194" s="290">
        <f t="shared" si="162"/>
        <v>0</v>
      </c>
      <c r="AT194" s="290">
        <f t="shared" si="194"/>
        <v>0</v>
      </c>
      <c r="AU194" s="290">
        <f t="shared" si="163"/>
        <v>0</v>
      </c>
      <c r="AV194" s="291">
        <f t="shared" si="164"/>
        <v>0</v>
      </c>
      <c r="AW194" s="290">
        <f t="shared" si="195"/>
        <v>0</v>
      </c>
      <c r="AX194" s="304">
        <f t="shared" si="196"/>
        <v>188</v>
      </c>
      <c r="AY194" s="289">
        <f t="shared" si="197"/>
        <v>16</v>
      </c>
      <c r="AZ194" s="290">
        <f t="shared" si="165"/>
        <v>0</v>
      </c>
      <c r="BA194" s="290">
        <f t="shared" si="198"/>
        <v>0</v>
      </c>
      <c r="BB194" s="290">
        <f t="shared" si="166"/>
        <v>0</v>
      </c>
      <c r="BC194" s="291">
        <f t="shared" si="167"/>
        <v>0</v>
      </c>
      <c r="BD194" s="292">
        <f t="shared" si="199"/>
        <v>0</v>
      </c>
      <c r="BE194" s="307">
        <f t="shared" si="200"/>
        <v>188</v>
      </c>
      <c r="BF194" s="289">
        <f t="shared" si="201"/>
        <v>16</v>
      </c>
      <c r="BG194" s="290">
        <f t="shared" si="168"/>
        <v>0</v>
      </c>
      <c r="BH194" s="290">
        <f t="shared" si="202"/>
        <v>0</v>
      </c>
      <c r="BI194" s="290">
        <f t="shared" si="169"/>
        <v>0</v>
      </c>
      <c r="BJ194" s="291">
        <f t="shared" si="170"/>
        <v>0</v>
      </c>
      <c r="BK194" s="290">
        <f t="shared" si="203"/>
        <v>0</v>
      </c>
      <c r="BL194" s="304">
        <f t="shared" si="204"/>
        <v>188</v>
      </c>
      <c r="BM194" s="289">
        <f t="shared" si="205"/>
        <v>16</v>
      </c>
      <c r="BN194" s="290">
        <f t="shared" si="171"/>
        <v>0</v>
      </c>
      <c r="BO194" s="290">
        <f t="shared" si="206"/>
        <v>0</v>
      </c>
      <c r="BP194" s="290">
        <f t="shared" si="172"/>
        <v>0</v>
      </c>
      <c r="BQ194" s="291">
        <f t="shared" si="173"/>
        <v>0</v>
      </c>
      <c r="BR194" s="292">
        <f t="shared" si="207"/>
        <v>0</v>
      </c>
    </row>
    <row r="195" spans="1:70">
      <c r="A195" s="288">
        <v>189</v>
      </c>
      <c r="B195" s="289">
        <f t="shared" si="143"/>
        <v>16</v>
      </c>
      <c r="C195" s="290">
        <f t="shared" si="144"/>
        <v>0</v>
      </c>
      <c r="D195" s="290">
        <f t="shared" si="208"/>
        <v>0</v>
      </c>
      <c r="E195" s="290">
        <f t="shared" si="145"/>
        <v>0</v>
      </c>
      <c r="F195" s="291">
        <f t="shared" si="146"/>
        <v>0</v>
      </c>
      <c r="G195" s="290">
        <f t="shared" si="211"/>
        <v>0</v>
      </c>
      <c r="H195" s="289">
        <f t="shared" si="174"/>
        <v>189</v>
      </c>
      <c r="I195" s="289">
        <f t="shared" si="175"/>
        <v>16</v>
      </c>
      <c r="J195" s="290">
        <f t="shared" si="147"/>
        <v>0</v>
      </c>
      <c r="K195" s="290">
        <f t="shared" si="212"/>
        <v>0</v>
      </c>
      <c r="L195" s="290">
        <f t="shared" si="148"/>
        <v>0</v>
      </c>
      <c r="M195" s="291">
        <f t="shared" si="149"/>
        <v>0</v>
      </c>
      <c r="N195" s="292">
        <f t="shared" si="213"/>
        <v>0</v>
      </c>
      <c r="O195" s="307">
        <f t="shared" si="176"/>
        <v>189</v>
      </c>
      <c r="P195" s="289">
        <f t="shared" si="177"/>
        <v>16</v>
      </c>
      <c r="Q195" s="290">
        <f t="shared" si="150"/>
        <v>0</v>
      </c>
      <c r="R195" s="290">
        <f t="shared" si="178"/>
        <v>0</v>
      </c>
      <c r="S195" s="290">
        <f t="shared" si="151"/>
        <v>0</v>
      </c>
      <c r="T195" s="291">
        <f t="shared" si="152"/>
        <v>0</v>
      </c>
      <c r="U195" s="290">
        <f t="shared" si="179"/>
        <v>0</v>
      </c>
      <c r="V195" s="304">
        <f t="shared" si="180"/>
        <v>189</v>
      </c>
      <c r="W195" s="289">
        <f t="shared" si="181"/>
        <v>16</v>
      </c>
      <c r="X195" s="290">
        <f t="shared" si="153"/>
        <v>0</v>
      </c>
      <c r="Y195" s="290">
        <f t="shared" si="182"/>
        <v>0</v>
      </c>
      <c r="Z195" s="290">
        <f t="shared" si="154"/>
        <v>0</v>
      </c>
      <c r="AA195" s="291">
        <f t="shared" si="155"/>
        <v>0</v>
      </c>
      <c r="AB195" s="292">
        <f t="shared" si="183"/>
        <v>0</v>
      </c>
      <c r="AC195" s="307">
        <f t="shared" si="184"/>
        <v>189</v>
      </c>
      <c r="AD195" s="289">
        <f t="shared" si="185"/>
        <v>16</v>
      </c>
      <c r="AE195" s="290">
        <f t="shared" si="156"/>
        <v>0</v>
      </c>
      <c r="AF195" s="290">
        <f t="shared" si="186"/>
        <v>0</v>
      </c>
      <c r="AG195" s="290">
        <f t="shared" si="157"/>
        <v>0</v>
      </c>
      <c r="AH195" s="291">
        <f t="shared" si="158"/>
        <v>0</v>
      </c>
      <c r="AI195" s="290">
        <f t="shared" si="187"/>
        <v>0</v>
      </c>
      <c r="AJ195" s="304">
        <f t="shared" si="188"/>
        <v>189</v>
      </c>
      <c r="AK195" s="289">
        <f t="shared" si="189"/>
        <v>16</v>
      </c>
      <c r="AL195" s="290">
        <f t="shared" si="159"/>
        <v>0</v>
      </c>
      <c r="AM195" s="290">
        <f t="shared" si="190"/>
        <v>0</v>
      </c>
      <c r="AN195" s="290">
        <f t="shared" si="160"/>
        <v>0</v>
      </c>
      <c r="AO195" s="291">
        <f t="shared" si="161"/>
        <v>0</v>
      </c>
      <c r="AP195" s="292">
        <f t="shared" si="191"/>
        <v>0</v>
      </c>
      <c r="AQ195" s="307">
        <f t="shared" si="192"/>
        <v>189</v>
      </c>
      <c r="AR195" s="289">
        <f t="shared" si="193"/>
        <v>16</v>
      </c>
      <c r="AS195" s="290">
        <f t="shared" si="162"/>
        <v>0</v>
      </c>
      <c r="AT195" s="290">
        <f t="shared" si="194"/>
        <v>0</v>
      </c>
      <c r="AU195" s="290">
        <f t="shared" si="163"/>
        <v>0</v>
      </c>
      <c r="AV195" s="291">
        <f t="shared" si="164"/>
        <v>0</v>
      </c>
      <c r="AW195" s="290">
        <f t="shared" si="195"/>
        <v>0</v>
      </c>
      <c r="AX195" s="304">
        <f t="shared" si="196"/>
        <v>189</v>
      </c>
      <c r="AY195" s="289">
        <f t="shared" si="197"/>
        <v>16</v>
      </c>
      <c r="AZ195" s="290">
        <f t="shared" si="165"/>
        <v>0</v>
      </c>
      <c r="BA195" s="290">
        <f t="shared" si="198"/>
        <v>0</v>
      </c>
      <c r="BB195" s="290">
        <f t="shared" si="166"/>
        <v>0</v>
      </c>
      <c r="BC195" s="291">
        <f t="shared" si="167"/>
        <v>0</v>
      </c>
      <c r="BD195" s="292">
        <f t="shared" si="199"/>
        <v>0</v>
      </c>
      <c r="BE195" s="307">
        <f t="shared" si="200"/>
        <v>189</v>
      </c>
      <c r="BF195" s="289">
        <f t="shared" si="201"/>
        <v>16</v>
      </c>
      <c r="BG195" s="290">
        <f t="shared" si="168"/>
        <v>0</v>
      </c>
      <c r="BH195" s="290">
        <f t="shared" si="202"/>
        <v>0</v>
      </c>
      <c r="BI195" s="290">
        <f t="shared" si="169"/>
        <v>0</v>
      </c>
      <c r="BJ195" s="291">
        <f t="shared" si="170"/>
        <v>0</v>
      </c>
      <c r="BK195" s="290">
        <f t="shared" si="203"/>
        <v>0</v>
      </c>
      <c r="BL195" s="304">
        <f t="shared" si="204"/>
        <v>189</v>
      </c>
      <c r="BM195" s="289">
        <f t="shared" si="205"/>
        <v>16</v>
      </c>
      <c r="BN195" s="290">
        <f t="shared" si="171"/>
        <v>0</v>
      </c>
      <c r="BO195" s="290">
        <f t="shared" si="206"/>
        <v>0</v>
      </c>
      <c r="BP195" s="290">
        <f t="shared" si="172"/>
        <v>0</v>
      </c>
      <c r="BQ195" s="291">
        <f t="shared" si="173"/>
        <v>0</v>
      </c>
      <c r="BR195" s="292">
        <f t="shared" si="207"/>
        <v>0</v>
      </c>
    </row>
    <row r="196" spans="1:70">
      <c r="A196" s="288">
        <v>190</v>
      </c>
      <c r="B196" s="289">
        <f t="shared" si="143"/>
        <v>16</v>
      </c>
      <c r="C196" s="290">
        <f t="shared" si="144"/>
        <v>0</v>
      </c>
      <c r="D196" s="290">
        <f t="shared" si="208"/>
        <v>0</v>
      </c>
      <c r="E196" s="290">
        <f t="shared" si="145"/>
        <v>0</v>
      </c>
      <c r="F196" s="291">
        <f t="shared" si="146"/>
        <v>0</v>
      </c>
      <c r="G196" s="290">
        <f t="shared" si="211"/>
        <v>0</v>
      </c>
      <c r="H196" s="289">
        <f t="shared" si="174"/>
        <v>190</v>
      </c>
      <c r="I196" s="289">
        <f t="shared" si="175"/>
        <v>16</v>
      </c>
      <c r="J196" s="290">
        <f t="shared" si="147"/>
        <v>0</v>
      </c>
      <c r="K196" s="290">
        <f t="shared" si="212"/>
        <v>0</v>
      </c>
      <c r="L196" s="290">
        <f t="shared" si="148"/>
        <v>0</v>
      </c>
      <c r="M196" s="291">
        <f t="shared" si="149"/>
        <v>0</v>
      </c>
      <c r="N196" s="292">
        <f t="shared" si="213"/>
        <v>0</v>
      </c>
      <c r="O196" s="307">
        <f t="shared" si="176"/>
        <v>190</v>
      </c>
      <c r="P196" s="289">
        <f t="shared" si="177"/>
        <v>16</v>
      </c>
      <c r="Q196" s="290">
        <f t="shared" si="150"/>
        <v>0</v>
      </c>
      <c r="R196" s="290">
        <f t="shared" si="178"/>
        <v>0</v>
      </c>
      <c r="S196" s="290">
        <f t="shared" si="151"/>
        <v>0</v>
      </c>
      <c r="T196" s="291">
        <f t="shared" si="152"/>
        <v>0</v>
      </c>
      <c r="U196" s="290">
        <f t="shared" si="179"/>
        <v>0</v>
      </c>
      <c r="V196" s="304">
        <f t="shared" si="180"/>
        <v>190</v>
      </c>
      <c r="W196" s="289">
        <f t="shared" si="181"/>
        <v>16</v>
      </c>
      <c r="X196" s="290">
        <f t="shared" si="153"/>
        <v>0</v>
      </c>
      <c r="Y196" s="290">
        <f t="shared" si="182"/>
        <v>0</v>
      </c>
      <c r="Z196" s="290">
        <f t="shared" si="154"/>
        <v>0</v>
      </c>
      <c r="AA196" s="291">
        <f t="shared" si="155"/>
        <v>0</v>
      </c>
      <c r="AB196" s="292">
        <f t="shared" si="183"/>
        <v>0</v>
      </c>
      <c r="AC196" s="307">
        <f t="shared" si="184"/>
        <v>190</v>
      </c>
      <c r="AD196" s="289">
        <f t="shared" si="185"/>
        <v>16</v>
      </c>
      <c r="AE196" s="290">
        <f t="shared" si="156"/>
        <v>0</v>
      </c>
      <c r="AF196" s="290">
        <f t="shared" si="186"/>
        <v>0</v>
      </c>
      <c r="AG196" s="290">
        <f t="shared" si="157"/>
        <v>0</v>
      </c>
      <c r="AH196" s="291">
        <f t="shared" si="158"/>
        <v>0</v>
      </c>
      <c r="AI196" s="290">
        <f t="shared" si="187"/>
        <v>0</v>
      </c>
      <c r="AJ196" s="304">
        <f t="shared" si="188"/>
        <v>190</v>
      </c>
      <c r="AK196" s="289">
        <f t="shared" si="189"/>
        <v>16</v>
      </c>
      <c r="AL196" s="290">
        <f t="shared" si="159"/>
        <v>0</v>
      </c>
      <c r="AM196" s="290">
        <f t="shared" si="190"/>
        <v>0</v>
      </c>
      <c r="AN196" s="290">
        <f t="shared" si="160"/>
        <v>0</v>
      </c>
      <c r="AO196" s="291">
        <f t="shared" si="161"/>
        <v>0</v>
      </c>
      <c r="AP196" s="292">
        <f t="shared" si="191"/>
        <v>0</v>
      </c>
      <c r="AQ196" s="307">
        <f t="shared" si="192"/>
        <v>190</v>
      </c>
      <c r="AR196" s="289">
        <f t="shared" si="193"/>
        <v>16</v>
      </c>
      <c r="AS196" s="290">
        <f t="shared" si="162"/>
        <v>0</v>
      </c>
      <c r="AT196" s="290">
        <f t="shared" si="194"/>
        <v>0</v>
      </c>
      <c r="AU196" s="290">
        <f t="shared" si="163"/>
        <v>0</v>
      </c>
      <c r="AV196" s="291">
        <f t="shared" si="164"/>
        <v>0</v>
      </c>
      <c r="AW196" s="290">
        <f t="shared" si="195"/>
        <v>0</v>
      </c>
      <c r="AX196" s="304">
        <f t="shared" si="196"/>
        <v>190</v>
      </c>
      <c r="AY196" s="289">
        <f t="shared" si="197"/>
        <v>16</v>
      </c>
      <c r="AZ196" s="290">
        <f t="shared" si="165"/>
        <v>0</v>
      </c>
      <c r="BA196" s="290">
        <f t="shared" si="198"/>
        <v>0</v>
      </c>
      <c r="BB196" s="290">
        <f t="shared" si="166"/>
        <v>0</v>
      </c>
      <c r="BC196" s="291">
        <f t="shared" si="167"/>
        <v>0</v>
      </c>
      <c r="BD196" s="292">
        <f t="shared" si="199"/>
        <v>0</v>
      </c>
      <c r="BE196" s="307">
        <f t="shared" si="200"/>
        <v>190</v>
      </c>
      <c r="BF196" s="289">
        <f t="shared" si="201"/>
        <v>16</v>
      </c>
      <c r="BG196" s="290">
        <f t="shared" si="168"/>
        <v>0</v>
      </c>
      <c r="BH196" s="290">
        <f t="shared" si="202"/>
        <v>0</v>
      </c>
      <c r="BI196" s="290">
        <f t="shared" si="169"/>
        <v>0</v>
      </c>
      <c r="BJ196" s="291">
        <f t="shared" si="170"/>
        <v>0</v>
      </c>
      <c r="BK196" s="290">
        <f t="shared" si="203"/>
        <v>0</v>
      </c>
      <c r="BL196" s="304">
        <f t="shared" si="204"/>
        <v>190</v>
      </c>
      <c r="BM196" s="289">
        <f t="shared" si="205"/>
        <v>16</v>
      </c>
      <c r="BN196" s="290">
        <f t="shared" si="171"/>
        <v>0</v>
      </c>
      <c r="BO196" s="290">
        <f t="shared" si="206"/>
        <v>0</v>
      </c>
      <c r="BP196" s="290">
        <f t="shared" si="172"/>
        <v>0</v>
      </c>
      <c r="BQ196" s="291">
        <f t="shared" si="173"/>
        <v>0</v>
      </c>
      <c r="BR196" s="292">
        <f t="shared" si="207"/>
        <v>0</v>
      </c>
    </row>
    <row r="197" spans="1:70">
      <c r="A197" s="288">
        <v>191</v>
      </c>
      <c r="B197" s="289">
        <f t="shared" si="143"/>
        <v>16</v>
      </c>
      <c r="C197" s="290">
        <f t="shared" si="144"/>
        <v>0</v>
      </c>
      <c r="D197" s="290">
        <f t="shared" si="208"/>
        <v>0</v>
      </c>
      <c r="E197" s="290">
        <f t="shared" si="145"/>
        <v>0</v>
      </c>
      <c r="F197" s="291">
        <f t="shared" si="146"/>
        <v>0</v>
      </c>
      <c r="G197" s="290">
        <f t="shared" si="211"/>
        <v>0</v>
      </c>
      <c r="H197" s="289">
        <f t="shared" si="174"/>
        <v>191</v>
      </c>
      <c r="I197" s="289">
        <f t="shared" si="175"/>
        <v>16</v>
      </c>
      <c r="J197" s="290">
        <f t="shared" si="147"/>
        <v>0</v>
      </c>
      <c r="K197" s="290">
        <f t="shared" si="212"/>
        <v>0</v>
      </c>
      <c r="L197" s="290">
        <f t="shared" si="148"/>
        <v>0</v>
      </c>
      <c r="M197" s="291">
        <f t="shared" si="149"/>
        <v>0</v>
      </c>
      <c r="N197" s="292">
        <f t="shared" si="213"/>
        <v>0</v>
      </c>
      <c r="O197" s="307">
        <f t="shared" si="176"/>
        <v>191</v>
      </c>
      <c r="P197" s="289">
        <f t="shared" si="177"/>
        <v>16</v>
      </c>
      <c r="Q197" s="290">
        <f t="shared" si="150"/>
        <v>0</v>
      </c>
      <c r="R197" s="290">
        <f t="shared" si="178"/>
        <v>0</v>
      </c>
      <c r="S197" s="290">
        <f t="shared" si="151"/>
        <v>0</v>
      </c>
      <c r="T197" s="291">
        <f t="shared" si="152"/>
        <v>0</v>
      </c>
      <c r="U197" s="290">
        <f t="shared" si="179"/>
        <v>0</v>
      </c>
      <c r="V197" s="304">
        <f t="shared" si="180"/>
        <v>191</v>
      </c>
      <c r="W197" s="289">
        <f t="shared" si="181"/>
        <v>16</v>
      </c>
      <c r="X197" s="290">
        <f t="shared" si="153"/>
        <v>0</v>
      </c>
      <c r="Y197" s="290">
        <f t="shared" si="182"/>
        <v>0</v>
      </c>
      <c r="Z197" s="290">
        <f t="shared" si="154"/>
        <v>0</v>
      </c>
      <c r="AA197" s="291">
        <f t="shared" si="155"/>
        <v>0</v>
      </c>
      <c r="AB197" s="292">
        <f t="shared" si="183"/>
        <v>0</v>
      </c>
      <c r="AC197" s="307">
        <f t="shared" si="184"/>
        <v>191</v>
      </c>
      <c r="AD197" s="289">
        <f t="shared" si="185"/>
        <v>16</v>
      </c>
      <c r="AE197" s="290">
        <f t="shared" si="156"/>
        <v>0</v>
      </c>
      <c r="AF197" s="290">
        <f t="shared" si="186"/>
        <v>0</v>
      </c>
      <c r="AG197" s="290">
        <f t="shared" si="157"/>
        <v>0</v>
      </c>
      <c r="AH197" s="291">
        <f t="shared" si="158"/>
        <v>0</v>
      </c>
      <c r="AI197" s="290">
        <f t="shared" si="187"/>
        <v>0</v>
      </c>
      <c r="AJ197" s="304">
        <f t="shared" si="188"/>
        <v>191</v>
      </c>
      <c r="AK197" s="289">
        <f t="shared" si="189"/>
        <v>16</v>
      </c>
      <c r="AL197" s="290">
        <f t="shared" si="159"/>
        <v>0</v>
      </c>
      <c r="AM197" s="290">
        <f t="shared" si="190"/>
        <v>0</v>
      </c>
      <c r="AN197" s="290">
        <f t="shared" si="160"/>
        <v>0</v>
      </c>
      <c r="AO197" s="291">
        <f t="shared" si="161"/>
        <v>0</v>
      </c>
      <c r="AP197" s="292">
        <f t="shared" si="191"/>
        <v>0</v>
      </c>
      <c r="AQ197" s="307">
        <f t="shared" si="192"/>
        <v>191</v>
      </c>
      <c r="AR197" s="289">
        <f t="shared" si="193"/>
        <v>16</v>
      </c>
      <c r="AS197" s="290">
        <f t="shared" si="162"/>
        <v>0</v>
      </c>
      <c r="AT197" s="290">
        <f t="shared" si="194"/>
        <v>0</v>
      </c>
      <c r="AU197" s="290">
        <f t="shared" si="163"/>
        <v>0</v>
      </c>
      <c r="AV197" s="291">
        <f t="shared" si="164"/>
        <v>0</v>
      </c>
      <c r="AW197" s="290">
        <f t="shared" si="195"/>
        <v>0</v>
      </c>
      <c r="AX197" s="304">
        <f t="shared" si="196"/>
        <v>191</v>
      </c>
      <c r="AY197" s="289">
        <f t="shared" si="197"/>
        <v>16</v>
      </c>
      <c r="AZ197" s="290">
        <f t="shared" si="165"/>
        <v>0</v>
      </c>
      <c r="BA197" s="290">
        <f t="shared" si="198"/>
        <v>0</v>
      </c>
      <c r="BB197" s="290">
        <f t="shared" si="166"/>
        <v>0</v>
      </c>
      <c r="BC197" s="291">
        <f t="shared" si="167"/>
        <v>0</v>
      </c>
      <c r="BD197" s="292">
        <f t="shared" si="199"/>
        <v>0</v>
      </c>
      <c r="BE197" s="307">
        <f t="shared" si="200"/>
        <v>191</v>
      </c>
      <c r="BF197" s="289">
        <f t="shared" si="201"/>
        <v>16</v>
      </c>
      <c r="BG197" s="290">
        <f t="shared" si="168"/>
        <v>0</v>
      </c>
      <c r="BH197" s="290">
        <f t="shared" si="202"/>
        <v>0</v>
      </c>
      <c r="BI197" s="290">
        <f t="shared" si="169"/>
        <v>0</v>
      </c>
      <c r="BJ197" s="291">
        <f t="shared" si="170"/>
        <v>0</v>
      </c>
      <c r="BK197" s="290">
        <f t="shared" si="203"/>
        <v>0</v>
      </c>
      <c r="BL197" s="304">
        <f t="shared" si="204"/>
        <v>191</v>
      </c>
      <c r="BM197" s="289">
        <f t="shared" si="205"/>
        <v>16</v>
      </c>
      <c r="BN197" s="290">
        <f t="shared" si="171"/>
        <v>0</v>
      </c>
      <c r="BO197" s="290">
        <f t="shared" si="206"/>
        <v>0</v>
      </c>
      <c r="BP197" s="290">
        <f t="shared" si="172"/>
        <v>0</v>
      </c>
      <c r="BQ197" s="291">
        <f t="shared" si="173"/>
        <v>0</v>
      </c>
      <c r="BR197" s="292">
        <f t="shared" si="207"/>
        <v>0</v>
      </c>
    </row>
    <row r="198" spans="1:70">
      <c r="A198" s="288">
        <v>192</v>
      </c>
      <c r="B198" s="289">
        <f t="shared" ref="B198:B261" si="214">ROUNDDOWN((A198-1)/12,0)+1</f>
        <v>16</v>
      </c>
      <c r="C198" s="290">
        <f t="shared" ref="C198:C261" si="215">IF(A198=0,FINANCINGA_A_PRINCIPAL,G197)</f>
        <v>0</v>
      </c>
      <c r="D198" s="290">
        <f t="shared" si="208"/>
        <v>0</v>
      </c>
      <c r="E198" s="290">
        <f t="shared" ref="E198:E261" si="216">IF(A198=0,0,C198*(FINANCINGA_A_RATE/12))</f>
        <v>0</v>
      </c>
      <c r="F198" s="291">
        <f t="shared" ref="F198:F261" si="217">IF(OR(A198=0,A198&gt;12*FINANCINGA_A_TERM),0,
IF(A198=12*FINANCINGA_A_TERM,C198,
-(PMT(FINANCINGA_A_RATE/12,FINANCINGA_A_TERM*12,FINANCINGA_A_PRINCIPAL,0,0)+E198)))</f>
        <v>0</v>
      </c>
      <c r="G198" s="290">
        <f t="shared" si="211"/>
        <v>0</v>
      </c>
      <c r="H198" s="289">
        <f t="shared" si="174"/>
        <v>192</v>
      </c>
      <c r="I198" s="289">
        <f t="shared" si="175"/>
        <v>16</v>
      </c>
      <c r="J198" s="290">
        <f t="shared" ref="J198:J261" si="218">IF(H198=0,FINANCINGB_A_PRINCIPAL,N197)</f>
        <v>0</v>
      </c>
      <c r="K198" s="290">
        <f t="shared" si="212"/>
        <v>0</v>
      </c>
      <c r="L198" s="290">
        <f t="shared" ref="L198:L261" si="219">IF(H198=0,0,J198*(FINANCINGB_A_RATE/12))</f>
        <v>0</v>
      </c>
      <c r="M198" s="291">
        <f t="shared" ref="M198:M261" si="220">IF(OR(H198=0,H198&gt;12*FINANCINGB_A_TERM),0,
IF(H198=12*FINANCINGB_A_TERM,J198,
-(PMT(FINANCINGB_A_RATE/12,FINANCINGB_A_TERM*12,FINANCINGB_A_PRINCIPAL,0,0)+L198)))</f>
        <v>0</v>
      </c>
      <c r="N198" s="292">
        <f t="shared" si="213"/>
        <v>0</v>
      </c>
      <c r="O198" s="307">
        <f t="shared" si="176"/>
        <v>192</v>
      </c>
      <c r="P198" s="289">
        <f t="shared" si="177"/>
        <v>16</v>
      </c>
      <c r="Q198" s="290">
        <f t="shared" ref="Q198:Q261" si="221">IF(O198=0,FINANCINGA_B_PRINCIPAL,U197)</f>
        <v>0</v>
      </c>
      <c r="R198" s="290">
        <f t="shared" si="178"/>
        <v>0</v>
      </c>
      <c r="S198" s="290">
        <f t="shared" ref="S198:S261" si="222">IF(O198=0,0,Q198*(FINANCINGA_B_RATE/12))</f>
        <v>0</v>
      </c>
      <c r="T198" s="291">
        <f t="shared" ref="T198:T261" si="223">IF(OR(O198=0,O198&gt;12*FINANCINGA_B_TERM),0,
IF(O198=12*FINANCINGA_B_TERM,Q198,
-(PMT(FINANCINGA_B_RATE/12,FINANCINGA_B_TERM*12,FINANCINGA_B_PRINCIPAL,0,0)+S198)))</f>
        <v>0</v>
      </c>
      <c r="U198" s="290">
        <f t="shared" si="179"/>
        <v>0</v>
      </c>
      <c r="V198" s="304">
        <f t="shared" si="180"/>
        <v>192</v>
      </c>
      <c r="W198" s="289">
        <f t="shared" si="181"/>
        <v>16</v>
      </c>
      <c r="X198" s="290">
        <f t="shared" ref="X198:X261" si="224">IF(V198=0,FINANCINGB_B_PRINCIPAL,AB197)</f>
        <v>0</v>
      </c>
      <c r="Y198" s="290">
        <f t="shared" si="182"/>
        <v>0</v>
      </c>
      <c r="Z198" s="290">
        <f t="shared" ref="Z198:Z261" si="225">IF(V198=0,0,X198*(FINANCINGB_B_RATE/12))</f>
        <v>0</v>
      </c>
      <c r="AA198" s="291">
        <f t="shared" ref="AA198:AA261" si="226">IF(OR(V198=0,V198&gt;12*FINANCINGB_B_TERM),0,
IF(V198=12*FINANCINGB_B_TERM,X198,
-(PMT(FINANCINGB_B_RATE/12,FINANCINGB_B_TERM*12,FINANCINGB_B_PRINCIPAL,0,0)+Z198)))</f>
        <v>0</v>
      </c>
      <c r="AB198" s="292">
        <f t="shared" si="183"/>
        <v>0</v>
      </c>
      <c r="AC198" s="307">
        <f t="shared" si="184"/>
        <v>192</v>
      </c>
      <c r="AD198" s="289">
        <f t="shared" si="185"/>
        <v>16</v>
      </c>
      <c r="AE198" s="290">
        <f t="shared" ref="AE198:AE261" si="227">IF(AC198=0,FINANCINGA_C_PRINCIPAL,AI197)</f>
        <v>0</v>
      </c>
      <c r="AF198" s="290">
        <f t="shared" si="186"/>
        <v>0</v>
      </c>
      <c r="AG198" s="290">
        <f t="shared" ref="AG198:AG261" si="228">IF(AC198=0,0,AE198*(FINANCINGA_C_RATE/12))</f>
        <v>0</v>
      </c>
      <c r="AH198" s="291">
        <f t="shared" ref="AH198:AH261" si="229">IF(OR(AC198=0,AC198&gt;12*FINANCINGA_C_TERM),0,
IF(AC198=12*FINANCINGA_C_TERM,AE198,
-(PMT(FINANCINGA_C_RATE/12,FINANCINGA_C_TERM*12,FINANCINGA_C_PRINCIPAL,0,0)+AG198)))</f>
        <v>0</v>
      </c>
      <c r="AI198" s="290">
        <f t="shared" si="187"/>
        <v>0</v>
      </c>
      <c r="AJ198" s="304">
        <f t="shared" si="188"/>
        <v>192</v>
      </c>
      <c r="AK198" s="289">
        <f t="shared" si="189"/>
        <v>16</v>
      </c>
      <c r="AL198" s="290">
        <f t="shared" ref="AL198:AL261" si="230">IF(AJ198=0,FINANCINGB_C_PRINCIPAL,AP197)</f>
        <v>0</v>
      </c>
      <c r="AM198" s="290">
        <f t="shared" si="190"/>
        <v>0</v>
      </c>
      <c r="AN198" s="290">
        <f t="shared" ref="AN198:AN261" si="231">IF(AJ198=0,0,AL198*(FINANCINGB_C_RATE/12))</f>
        <v>0</v>
      </c>
      <c r="AO198" s="291">
        <f t="shared" ref="AO198:AO261" si="232">IF(OR(AJ198=0,AJ198&gt;12*FINANCINGB_C_TERM),0,
IF(AJ198=12*FINANCINGB_C_TERM,AL198,
-(PMT(FINANCINGB_C_RATE/12,FINANCINGB_C_TERM*12,FINANCINGB_C_PRINCIPAL,0,0)+AN198)))</f>
        <v>0</v>
      </c>
      <c r="AP198" s="292">
        <f t="shared" si="191"/>
        <v>0</v>
      </c>
      <c r="AQ198" s="307">
        <f t="shared" si="192"/>
        <v>192</v>
      </c>
      <c r="AR198" s="289">
        <f t="shared" si="193"/>
        <v>16</v>
      </c>
      <c r="AS198" s="290">
        <f t="shared" ref="AS198:AS261" si="233">IF(AQ198=0,FINANCINGA_D_PRINCIPAL,AW197)</f>
        <v>0</v>
      </c>
      <c r="AT198" s="290">
        <f t="shared" si="194"/>
        <v>0</v>
      </c>
      <c r="AU198" s="290">
        <f t="shared" ref="AU198:AU261" si="234">IF(AQ198=0,0,AS198*(FINANCINGA_D_RATE/12))</f>
        <v>0</v>
      </c>
      <c r="AV198" s="291">
        <f t="shared" ref="AV198:AV261" si="235">IF(OR(AQ198=0,AQ198&gt;12*FINANCINGA_D_TERM),0,
IF(AQ198=12*FINANCINGA_D_TERM,AS198,
-(PMT(FINANCINGA_D_RATE/12,FINANCINGA_D_TERM*12,FINANCINGA_D_PRINCIPAL,0,0)+AU198)))</f>
        <v>0</v>
      </c>
      <c r="AW198" s="290">
        <f t="shared" si="195"/>
        <v>0</v>
      </c>
      <c r="AX198" s="304">
        <f t="shared" si="196"/>
        <v>192</v>
      </c>
      <c r="AY198" s="289">
        <f t="shared" si="197"/>
        <v>16</v>
      </c>
      <c r="AZ198" s="290">
        <f t="shared" ref="AZ198:AZ261" si="236">IF(AX198=0,FINANCINGB_D_PRINCIPAL,BD197)</f>
        <v>0</v>
      </c>
      <c r="BA198" s="290">
        <f t="shared" si="198"/>
        <v>0</v>
      </c>
      <c r="BB198" s="290">
        <f t="shared" ref="BB198:BB261" si="237">IF(AX198=0,0,AZ198*(FINANCINGB_D_RATE/12))</f>
        <v>0</v>
      </c>
      <c r="BC198" s="291">
        <f t="shared" ref="BC198:BC261" si="238">IF(OR(AX198=0,AX198&gt;12*FINANCINGB_D_TERM),0,
IF(AX198=12*FINANCINGB_D_TERM,AZ198,
-(PMT(FINANCINGB_D_RATE/12,FINANCINGB_D_TERM*12,FINANCINGB_D_PRINCIPAL,0,0)+BB198)))</f>
        <v>0</v>
      </c>
      <c r="BD198" s="292">
        <f t="shared" si="199"/>
        <v>0</v>
      </c>
      <c r="BE198" s="307">
        <f t="shared" si="200"/>
        <v>192</v>
      </c>
      <c r="BF198" s="289">
        <f t="shared" si="201"/>
        <v>16</v>
      </c>
      <c r="BG198" s="290">
        <f t="shared" ref="BG198:BG261" si="239">IF(BE198=0,FINANCINGA_E_PRINCIPAL,BK197)</f>
        <v>0</v>
      </c>
      <c r="BH198" s="290">
        <f t="shared" si="202"/>
        <v>0</v>
      </c>
      <c r="BI198" s="290">
        <f t="shared" ref="BI198:BI261" si="240">IF(BE198=0,0,BG198*(FINANCINGA_E_RATE/12))</f>
        <v>0</v>
      </c>
      <c r="BJ198" s="291">
        <f t="shared" ref="BJ198:BJ261" si="241">IF(OR(BE198=0,BE198&gt;12*FINANCINGA_E_TERM),0,
IF(BE198=12*FINANCINGA_E_TERM,BG198,
-(PMT(FINANCINGA_E_RATE/12,FINANCINGA_E_TERM*12,FINANCINGA_E_PRINCIPAL,0,0)+BI198)))</f>
        <v>0</v>
      </c>
      <c r="BK198" s="290">
        <f t="shared" si="203"/>
        <v>0</v>
      </c>
      <c r="BL198" s="304">
        <f t="shared" si="204"/>
        <v>192</v>
      </c>
      <c r="BM198" s="289">
        <f t="shared" si="205"/>
        <v>16</v>
      </c>
      <c r="BN198" s="290">
        <f t="shared" ref="BN198:BN261" si="242">IF(BL198=0,FINANCINGB_E_PRINCIPAL,BR197)</f>
        <v>0</v>
      </c>
      <c r="BO198" s="290">
        <f t="shared" si="206"/>
        <v>0</v>
      </c>
      <c r="BP198" s="290">
        <f t="shared" ref="BP198:BP261" si="243">IF(BL198=0,0,BN198*(FINANCINGB_E_RATE/12))</f>
        <v>0</v>
      </c>
      <c r="BQ198" s="291">
        <f t="shared" ref="BQ198:BQ261" si="244">IF(OR(BL198=0,BL198&gt;12*FINANCINGB_E_TERM),0,
IF(BL198=12*FINANCINGB_E_TERM,BN198,
-(PMT(FINANCINGB_E_RATE/12,FINANCINGB_E_TERM*12,FINANCINGB_E_PRINCIPAL,0,0)+BP198)))</f>
        <v>0</v>
      </c>
      <c r="BR198" s="292">
        <f t="shared" si="207"/>
        <v>0</v>
      </c>
    </row>
    <row r="199" spans="1:70">
      <c r="A199" s="288">
        <v>193</v>
      </c>
      <c r="B199" s="289">
        <f t="shared" si="214"/>
        <v>17</v>
      </c>
      <c r="C199" s="290">
        <f t="shared" si="215"/>
        <v>0</v>
      </c>
      <c r="D199" s="290">
        <f t="shared" si="208"/>
        <v>0</v>
      </c>
      <c r="E199" s="290">
        <f t="shared" si="216"/>
        <v>0</v>
      </c>
      <c r="F199" s="291">
        <f t="shared" si="217"/>
        <v>0</v>
      </c>
      <c r="G199" s="290">
        <f t="shared" si="211"/>
        <v>0</v>
      </c>
      <c r="H199" s="289">
        <f t="shared" ref="H199:H262" si="245">$A199</f>
        <v>193</v>
      </c>
      <c r="I199" s="289">
        <f t="shared" ref="I199:I262" si="246">$B199</f>
        <v>17</v>
      </c>
      <c r="J199" s="290">
        <f t="shared" si="218"/>
        <v>0</v>
      </c>
      <c r="K199" s="290">
        <f t="shared" si="212"/>
        <v>0</v>
      </c>
      <c r="L199" s="290">
        <f t="shared" si="219"/>
        <v>0</v>
      </c>
      <c r="M199" s="291">
        <f t="shared" si="220"/>
        <v>0</v>
      </c>
      <c r="N199" s="292">
        <f t="shared" si="213"/>
        <v>0</v>
      </c>
      <c r="O199" s="307">
        <f t="shared" ref="O199:O262" si="247">$A199</f>
        <v>193</v>
      </c>
      <c r="P199" s="289">
        <f t="shared" ref="P199:P262" si="248">$B199</f>
        <v>17</v>
      </c>
      <c r="Q199" s="290">
        <f t="shared" si="221"/>
        <v>0</v>
      </c>
      <c r="R199" s="290">
        <f t="shared" ref="R199:R262" si="249">SUM(S199:T199)</f>
        <v>0</v>
      </c>
      <c r="S199" s="290">
        <f t="shared" si="222"/>
        <v>0</v>
      </c>
      <c r="T199" s="291">
        <f t="shared" si="223"/>
        <v>0</v>
      </c>
      <c r="U199" s="290">
        <f t="shared" ref="U199:U262" si="250">Q199-T199</f>
        <v>0</v>
      </c>
      <c r="V199" s="304">
        <f t="shared" ref="V199:V262" si="251">$A199</f>
        <v>193</v>
      </c>
      <c r="W199" s="289">
        <f t="shared" ref="W199:W262" si="252">$B199</f>
        <v>17</v>
      </c>
      <c r="X199" s="290">
        <f t="shared" si="224"/>
        <v>0</v>
      </c>
      <c r="Y199" s="290">
        <f t="shared" ref="Y199:Y262" si="253">SUM(Z199:AA199)</f>
        <v>0</v>
      </c>
      <c r="Z199" s="290">
        <f t="shared" si="225"/>
        <v>0</v>
      </c>
      <c r="AA199" s="291">
        <f t="shared" si="226"/>
        <v>0</v>
      </c>
      <c r="AB199" s="292">
        <f t="shared" ref="AB199:AB262" si="254">X199-AA199</f>
        <v>0</v>
      </c>
      <c r="AC199" s="307">
        <f t="shared" ref="AC199:AC262" si="255">$A199</f>
        <v>193</v>
      </c>
      <c r="AD199" s="289">
        <f t="shared" ref="AD199:AD262" si="256">$B199</f>
        <v>17</v>
      </c>
      <c r="AE199" s="290">
        <f t="shared" si="227"/>
        <v>0</v>
      </c>
      <c r="AF199" s="290">
        <f t="shared" ref="AF199:AF262" si="257">SUM(AG199:AH199)</f>
        <v>0</v>
      </c>
      <c r="AG199" s="290">
        <f t="shared" si="228"/>
        <v>0</v>
      </c>
      <c r="AH199" s="291">
        <f t="shared" si="229"/>
        <v>0</v>
      </c>
      <c r="AI199" s="290">
        <f t="shared" ref="AI199:AI262" si="258">AE199-AH199</f>
        <v>0</v>
      </c>
      <c r="AJ199" s="304">
        <f t="shared" ref="AJ199:AJ262" si="259">$A199</f>
        <v>193</v>
      </c>
      <c r="AK199" s="289">
        <f t="shared" ref="AK199:AK262" si="260">$B199</f>
        <v>17</v>
      </c>
      <c r="AL199" s="290">
        <f t="shared" si="230"/>
        <v>0</v>
      </c>
      <c r="AM199" s="290">
        <f t="shared" ref="AM199:AM262" si="261">SUM(AN199:AO199)</f>
        <v>0</v>
      </c>
      <c r="AN199" s="290">
        <f t="shared" si="231"/>
        <v>0</v>
      </c>
      <c r="AO199" s="291">
        <f t="shared" si="232"/>
        <v>0</v>
      </c>
      <c r="AP199" s="292">
        <f t="shared" ref="AP199:AP262" si="262">AL199-AO199</f>
        <v>0</v>
      </c>
      <c r="AQ199" s="307">
        <f t="shared" ref="AQ199:AQ262" si="263">$A199</f>
        <v>193</v>
      </c>
      <c r="AR199" s="289">
        <f t="shared" ref="AR199:AR262" si="264">$B199</f>
        <v>17</v>
      </c>
      <c r="AS199" s="290">
        <f t="shared" si="233"/>
        <v>0</v>
      </c>
      <c r="AT199" s="290">
        <f t="shared" ref="AT199:AT262" si="265">SUM(AU199:AV199)</f>
        <v>0</v>
      </c>
      <c r="AU199" s="290">
        <f t="shared" si="234"/>
        <v>0</v>
      </c>
      <c r="AV199" s="291">
        <f t="shared" si="235"/>
        <v>0</v>
      </c>
      <c r="AW199" s="290">
        <f t="shared" ref="AW199:AW262" si="266">AS199-AV199</f>
        <v>0</v>
      </c>
      <c r="AX199" s="304">
        <f t="shared" ref="AX199:AX262" si="267">$A199</f>
        <v>193</v>
      </c>
      <c r="AY199" s="289">
        <f t="shared" ref="AY199:AY262" si="268">$B199</f>
        <v>17</v>
      </c>
      <c r="AZ199" s="290">
        <f t="shared" si="236"/>
        <v>0</v>
      </c>
      <c r="BA199" s="290">
        <f t="shared" ref="BA199:BA262" si="269">SUM(BB199:BC199)</f>
        <v>0</v>
      </c>
      <c r="BB199" s="290">
        <f t="shared" si="237"/>
        <v>0</v>
      </c>
      <c r="BC199" s="291">
        <f t="shared" si="238"/>
        <v>0</v>
      </c>
      <c r="BD199" s="292">
        <f t="shared" ref="BD199:BD262" si="270">AZ199-BC199</f>
        <v>0</v>
      </c>
      <c r="BE199" s="307">
        <f t="shared" ref="BE199:BE262" si="271">$A199</f>
        <v>193</v>
      </c>
      <c r="BF199" s="289">
        <f t="shared" ref="BF199:BF262" si="272">$B199</f>
        <v>17</v>
      </c>
      <c r="BG199" s="290">
        <f t="shared" si="239"/>
        <v>0</v>
      </c>
      <c r="BH199" s="290">
        <f t="shared" ref="BH199:BH262" si="273">SUM(BI199:BJ199)</f>
        <v>0</v>
      </c>
      <c r="BI199" s="290">
        <f t="shared" si="240"/>
        <v>0</v>
      </c>
      <c r="BJ199" s="291">
        <f t="shared" si="241"/>
        <v>0</v>
      </c>
      <c r="BK199" s="290">
        <f t="shared" ref="BK199:BK262" si="274">BG199-BJ199</f>
        <v>0</v>
      </c>
      <c r="BL199" s="304">
        <f t="shared" ref="BL199:BL262" si="275">$A199</f>
        <v>193</v>
      </c>
      <c r="BM199" s="289">
        <f t="shared" ref="BM199:BM262" si="276">$B199</f>
        <v>17</v>
      </c>
      <c r="BN199" s="290">
        <f t="shared" si="242"/>
        <v>0</v>
      </c>
      <c r="BO199" s="290">
        <f t="shared" ref="BO199:BO262" si="277">SUM(BP199:BQ199)</f>
        <v>0</v>
      </c>
      <c r="BP199" s="290">
        <f t="shared" si="243"/>
        <v>0</v>
      </c>
      <c r="BQ199" s="291">
        <f t="shared" si="244"/>
        <v>0</v>
      </c>
      <c r="BR199" s="292">
        <f t="shared" ref="BR199:BR262" si="278">BN199-BQ199</f>
        <v>0</v>
      </c>
    </row>
    <row r="200" spans="1:70">
      <c r="A200" s="288">
        <v>194</v>
      </c>
      <c r="B200" s="289">
        <f t="shared" si="214"/>
        <v>17</v>
      </c>
      <c r="C200" s="290">
        <f t="shared" si="215"/>
        <v>0</v>
      </c>
      <c r="D200" s="290">
        <f t="shared" si="208"/>
        <v>0</v>
      </c>
      <c r="E200" s="290">
        <f t="shared" si="216"/>
        <v>0</v>
      </c>
      <c r="F200" s="291">
        <f t="shared" si="217"/>
        <v>0</v>
      </c>
      <c r="G200" s="290">
        <f t="shared" si="211"/>
        <v>0</v>
      </c>
      <c r="H200" s="289">
        <f t="shared" si="245"/>
        <v>194</v>
      </c>
      <c r="I200" s="289">
        <f t="shared" si="246"/>
        <v>17</v>
      </c>
      <c r="J200" s="290">
        <f t="shared" si="218"/>
        <v>0</v>
      </c>
      <c r="K200" s="290">
        <f t="shared" si="212"/>
        <v>0</v>
      </c>
      <c r="L200" s="290">
        <f t="shared" si="219"/>
        <v>0</v>
      </c>
      <c r="M200" s="291">
        <f t="shared" si="220"/>
        <v>0</v>
      </c>
      <c r="N200" s="292">
        <f t="shared" si="213"/>
        <v>0</v>
      </c>
      <c r="O200" s="307">
        <f t="shared" si="247"/>
        <v>194</v>
      </c>
      <c r="P200" s="289">
        <f t="shared" si="248"/>
        <v>17</v>
      </c>
      <c r="Q200" s="290">
        <f t="shared" si="221"/>
        <v>0</v>
      </c>
      <c r="R200" s="290">
        <f t="shared" si="249"/>
        <v>0</v>
      </c>
      <c r="S200" s="290">
        <f t="shared" si="222"/>
        <v>0</v>
      </c>
      <c r="T200" s="291">
        <f t="shared" si="223"/>
        <v>0</v>
      </c>
      <c r="U200" s="290">
        <f t="shared" si="250"/>
        <v>0</v>
      </c>
      <c r="V200" s="304">
        <f t="shared" si="251"/>
        <v>194</v>
      </c>
      <c r="W200" s="289">
        <f t="shared" si="252"/>
        <v>17</v>
      </c>
      <c r="X200" s="290">
        <f t="shared" si="224"/>
        <v>0</v>
      </c>
      <c r="Y200" s="290">
        <f t="shared" si="253"/>
        <v>0</v>
      </c>
      <c r="Z200" s="290">
        <f t="shared" si="225"/>
        <v>0</v>
      </c>
      <c r="AA200" s="291">
        <f t="shared" si="226"/>
        <v>0</v>
      </c>
      <c r="AB200" s="292">
        <f t="shared" si="254"/>
        <v>0</v>
      </c>
      <c r="AC200" s="307">
        <f t="shared" si="255"/>
        <v>194</v>
      </c>
      <c r="AD200" s="289">
        <f t="shared" si="256"/>
        <v>17</v>
      </c>
      <c r="AE200" s="290">
        <f t="shared" si="227"/>
        <v>0</v>
      </c>
      <c r="AF200" s="290">
        <f t="shared" si="257"/>
        <v>0</v>
      </c>
      <c r="AG200" s="290">
        <f t="shared" si="228"/>
        <v>0</v>
      </c>
      <c r="AH200" s="291">
        <f t="shared" si="229"/>
        <v>0</v>
      </c>
      <c r="AI200" s="290">
        <f t="shared" si="258"/>
        <v>0</v>
      </c>
      <c r="AJ200" s="304">
        <f t="shared" si="259"/>
        <v>194</v>
      </c>
      <c r="AK200" s="289">
        <f t="shared" si="260"/>
        <v>17</v>
      </c>
      <c r="AL200" s="290">
        <f t="shared" si="230"/>
        <v>0</v>
      </c>
      <c r="AM200" s="290">
        <f t="shared" si="261"/>
        <v>0</v>
      </c>
      <c r="AN200" s="290">
        <f t="shared" si="231"/>
        <v>0</v>
      </c>
      <c r="AO200" s="291">
        <f t="shared" si="232"/>
        <v>0</v>
      </c>
      <c r="AP200" s="292">
        <f t="shared" si="262"/>
        <v>0</v>
      </c>
      <c r="AQ200" s="307">
        <f t="shared" si="263"/>
        <v>194</v>
      </c>
      <c r="AR200" s="289">
        <f t="shared" si="264"/>
        <v>17</v>
      </c>
      <c r="AS200" s="290">
        <f t="shared" si="233"/>
        <v>0</v>
      </c>
      <c r="AT200" s="290">
        <f t="shared" si="265"/>
        <v>0</v>
      </c>
      <c r="AU200" s="290">
        <f t="shared" si="234"/>
        <v>0</v>
      </c>
      <c r="AV200" s="291">
        <f t="shared" si="235"/>
        <v>0</v>
      </c>
      <c r="AW200" s="290">
        <f t="shared" si="266"/>
        <v>0</v>
      </c>
      <c r="AX200" s="304">
        <f t="shared" si="267"/>
        <v>194</v>
      </c>
      <c r="AY200" s="289">
        <f t="shared" si="268"/>
        <v>17</v>
      </c>
      <c r="AZ200" s="290">
        <f t="shared" si="236"/>
        <v>0</v>
      </c>
      <c r="BA200" s="290">
        <f t="shared" si="269"/>
        <v>0</v>
      </c>
      <c r="BB200" s="290">
        <f t="shared" si="237"/>
        <v>0</v>
      </c>
      <c r="BC200" s="291">
        <f t="shared" si="238"/>
        <v>0</v>
      </c>
      <c r="BD200" s="292">
        <f t="shared" si="270"/>
        <v>0</v>
      </c>
      <c r="BE200" s="307">
        <f t="shared" si="271"/>
        <v>194</v>
      </c>
      <c r="BF200" s="289">
        <f t="shared" si="272"/>
        <v>17</v>
      </c>
      <c r="BG200" s="290">
        <f t="shared" si="239"/>
        <v>0</v>
      </c>
      <c r="BH200" s="290">
        <f t="shared" si="273"/>
        <v>0</v>
      </c>
      <c r="BI200" s="290">
        <f t="shared" si="240"/>
        <v>0</v>
      </c>
      <c r="BJ200" s="291">
        <f t="shared" si="241"/>
        <v>0</v>
      </c>
      <c r="BK200" s="290">
        <f t="shared" si="274"/>
        <v>0</v>
      </c>
      <c r="BL200" s="304">
        <f t="shared" si="275"/>
        <v>194</v>
      </c>
      <c r="BM200" s="289">
        <f t="shared" si="276"/>
        <v>17</v>
      </c>
      <c r="BN200" s="290">
        <f t="shared" si="242"/>
        <v>0</v>
      </c>
      <c r="BO200" s="290">
        <f t="shared" si="277"/>
        <v>0</v>
      </c>
      <c r="BP200" s="290">
        <f t="shared" si="243"/>
        <v>0</v>
      </c>
      <c r="BQ200" s="291">
        <f t="shared" si="244"/>
        <v>0</v>
      </c>
      <c r="BR200" s="292">
        <f t="shared" si="278"/>
        <v>0</v>
      </c>
    </row>
    <row r="201" spans="1:70">
      <c r="A201" s="288">
        <v>195</v>
      </c>
      <c r="B201" s="289">
        <f t="shared" si="214"/>
        <v>17</v>
      </c>
      <c r="C201" s="290">
        <f t="shared" si="215"/>
        <v>0</v>
      </c>
      <c r="D201" s="290">
        <f t="shared" si="208"/>
        <v>0</v>
      </c>
      <c r="E201" s="290">
        <f t="shared" si="216"/>
        <v>0</v>
      </c>
      <c r="F201" s="291">
        <f t="shared" si="217"/>
        <v>0</v>
      </c>
      <c r="G201" s="290">
        <f t="shared" si="211"/>
        <v>0</v>
      </c>
      <c r="H201" s="289">
        <f t="shared" si="245"/>
        <v>195</v>
      </c>
      <c r="I201" s="289">
        <f t="shared" si="246"/>
        <v>17</v>
      </c>
      <c r="J201" s="290">
        <f t="shared" si="218"/>
        <v>0</v>
      </c>
      <c r="K201" s="290">
        <f t="shared" si="212"/>
        <v>0</v>
      </c>
      <c r="L201" s="290">
        <f t="shared" si="219"/>
        <v>0</v>
      </c>
      <c r="M201" s="291">
        <f t="shared" si="220"/>
        <v>0</v>
      </c>
      <c r="N201" s="292">
        <f t="shared" si="213"/>
        <v>0</v>
      </c>
      <c r="O201" s="307">
        <f t="shared" si="247"/>
        <v>195</v>
      </c>
      <c r="P201" s="289">
        <f t="shared" si="248"/>
        <v>17</v>
      </c>
      <c r="Q201" s="290">
        <f t="shared" si="221"/>
        <v>0</v>
      </c>
      <c r="R201" s="290">
        <f t="shared" si="249"/>
        <v>0</v>
      </c>
      <c r="S201" s="290">
        <f t="shared" si="222"/>
        <v>0</v>
      </c>
      <c r="T201" s="291">
        <f t="shared" si="223"/>
        <v>0</v>
      </c>
      <c r="U201" s="290">
        <f t="shared" si="250"/>
        <v>0</v>
      </c>
      <c r="V201" s="304">
        <f t="shared" si="251"/>
        <v>195</v>
      </c>
      <c r="W201" s="289">
        <f t="shared" si="252"/>
        <v>17</v>
      </c>
      <c r="X201" s="290">
        <f t="shared" si="224"/>
        <v>0</v>
      </c>
      <c r="Y201" s="290">
        <f t="shared" si="253"/>
        <v>0</v>
      </c>
      <c r="Z201" s="290">
        <f t="shared" si="225"/>
        <v>0</v>
      </c>
      <c r="AA201" s="291">
        <f t="shared" si="226"/>
        <v>0</v>
      </c>
      <c r="AB201" s="292">
        <f t="shared" si="254"/>
        <v>0</v>
      </c>
      <c r="AC201" s="307">
        <f t="shared" si="255"/>
        <v>195</v>
      </c>
      <c r="AD201" s="289">
        <f t="shared" si="256"/>
        <v>17</v>
      </c>
      <c r="AE201" s="290">
        <f t="shared" si="227"/>
        <v>0</v>
      </c>
      <c r="AF201" s="290">
        <f t="shared" si="257"/>
        <v>0</v>
      </c>
      <c r="AG201" s="290">
        <f t="shared" si="228"/>
        <v>0</v>
      </c>
      <c r="AH201" s="291">
        <f t="shared" si="229"/>
        <v>0</v>
      </c>
      <c r="AI201" s="290">
        <f t="shared" si="258"/>
        <v>0</v>
      </c>
      <c r="AJ201" s="304">
        <f t="shared" si="259"/>
        <v>195</v>
      </c>
      <c r="AK201" s="289">
        <f t="shared" si="260"/>
        <v>17</v>
      </c>
      <c r="AL201" s="290">
        <f t="shared" si="230"/>
        <v>0</v>
      </c>
      <c r="AM201" s="290">
        <f t="shared" si="261"/>
        <v>0</v>
      </c>
      <c r="AN201" s="290">
        <f t="shared" si="231"/>
        <v>0</v>
      </c>
      <c r="AO201" s="291">
        <f t="shared" si="232"/>
        <v>0</v>
      </c>
      <c r="AP201" s="292">
        <f t="shared" si="262"/>
        <v>0</v>
      </c>
      <c r="AQ201" s="307">
        <f t="shared" si="263"/>
        <v>195</v>
      </c>
      <c r="AR201" s="289">
        <f t="shared" si="264"/>
        <v>17</v>
      </c>
      <c r="AS201" s="290">
        <f t="shared" si="233"/>
        <v>0</v>
      </c>
      <c r="AT201" s="290">
        <f t="shared" si="265"/>
        <v>0</v>
      </c>
      <c r="AU201" s="290">
        <f t="shared" si="234"/>
        <v>0</v>
      </c>
      <c r="AV201" s="291">
        <f t="shared" si="235"/>
        <v>0</v>
      </c>
      <c r="AW201" s="290">
        <f t="shared" si="266"/>
        <v>0</v>
      </c>
      <c r="AX201" s="304">
        <f t="shared" si="267"/>
        <v>195</v>
      </c>
      <c r="AY201" s="289">
        <f t="shared" si="268"/>
        <v>17</v>
      </c>
      <c r="AZ201" s="290">
        <f t="shared" si="236"/>
        <v>0</v>
      </c>
      <c r="BA201" s="290">
        <f t="shared" si="269"/>
        <v>0</v>
      </c>
      <c r="BB201" s="290">
        <f t="shared" si="237"/>
        <v>0</v>
      </c>
      <c r="BC201" s="291">
        <f t="shared" si="238"/>
        <v>0</v>
      </c>
      <c r="BD201" s="292">
        <f t="shared" si="270"/>
        <v>0</v>
      </c>
      <c r="BE201" s="307">
        <f t="shared" si="271"/>
        <v>195</v>
      </c>
      <c r="BF201" s="289">
        <f t="shared" si="272"/>
        <v>17</v>
      </c>
      <c r="BG201" s="290">
        <f t="shared" si="239"/>
        <v>0</v>
      </c>
      <c r="BH201" s="290">
        <f t="shared" si="273"/>
        <v>0</v>
      </c>
      <c r="BI201" s="290">
        <f t="shared" si="240"/>
        <v>0</v>
      </c>
      <c r="BJ201" s="291">
        <f t="shared" si="241"/>
        <v>0</v>
      </c>
      <c r="BK201" s="290">
        <f t="shared" si="274"/>
        <v>0</v>
      </c>
      <c r="BL201" s="304">
        <f t="shared" si="275"/>
        <v>195</v>
      </c>
      <c r="BM201" s="289">
        <f t="shared" si="276"/>
        <v>17</v>
      </c>
      <c r="BN201" s="290">
        <f t="shared" si="242"/>
        <v>0</v>
      </c>
      <c r="BO201" s="290">
        <f t="shared" si="277"/>
        <v>0</v>
      </c>
      <c r="BP201" s="290">
        <f t="shared" si="243"/>
        <v>0</v>
      </c>
      <c r="BQ201" s="291">
        <f t="shared" si="244"/>
        <v>0</v>
      </c>
      <c r="BR201" s="292">
        <f t="shared" si="278"/>
        <v>0</v>
      </c>
    </row>
    <row r="202" spans="1:70">
      <c r="A202" s="288">
        <v>196</v>
      </c>
      <c r="B202" s="289">
        <f t="shared" si="214"/>
        <v>17</v>
      </c>
      <c r="C202" s="290">
        <f t="shared" si="215"/>
        <v>0</v>
      </c>
      <c r="D202" s="290">
        <f t="shared" si="208"/>
        <v>0</v>
      </c>
      <c r="E202" s="290">
        <f t="shared" si="216"/>
        <v>0</v>
      </c>
      <c r="F202" s="291">
        <f t="shared" si="217"/>
        <v>0</v>
      </c>
      <c r="G202" s="290">
        <f t="shared" si="211"/>
        <v>0</v>
      </c>
      <c r="H202" s="289">
        <f t="shared" si="245"/>
        <v>196</v>
      </c>
      <c r="I202" s="289">
        <f t="shared" si="246"/>
        <v>17</v>
      </c>
      <c r="J202" s="290">
        <f t="shared" si="218"/>
        <v>0</v>
      </c>
      <c r="K202" s="290">
        <f t="shared" si="212"/>
        <v>0</v>
      </c>
      <c r="L202" s="290">
        <f t="shared" si="219"/>
        <v>0</v>
      </c>
      <c r="M202" s="291">
        <f t="shared" si="220"/>
        <v>0</v>
      </c>
      <c r="N202" s="292">
        <f t="shared" si="213"/>
        <v>0</v>
      </c>
      <c r="O202" s="307">
        <f t="shared" si="247"/>
        <v>196</v>
      </c>
      <c r="P202" s="289">
        <f t="shared" si="248"/>
        <v>17</v>
      </c>
      <c r="Q202" s="290">
        <f t="shared" si="221"/>
        <v>0</v>
      </c>
      <c r="R202" s="290">
        <f t="shared" si="249"/>
        <v>0</v>
      </c>
      <c r="S202" s="290">
        <f t="shared" si="222"/>
        <v>0</v>
      </c>
      <c r="T202" s="291">
        <f t="shared" si="223"/>
        <v>0</v>
      </c>
      <c r="U202" s="290">
        <f t="shared" si="250"/>
        <v>0</v>
      </c>
      <c r="V202" s="304">
        <f t="shared" si="251"/>
        <v>196</v>
      </c>
      <c r="W202" s="289">
        <f t="shared" si="252"/>
        <v>17</v>
      </c>
      <c r="X202" s="290">
        <f t="shared" si="224"/>
        <v>0</v>
      </c>
      <c r="Y202" s="290">
        <f t="shared" si="253"/>
        <v>0</v>
      </c>
      <c r="Z202" s="290">
        <f t="shared" si="225"/>
        <v>0</v>
      </c>
      <c r="AA202" s="291">
        <f t="shared" si="226"/>
        <v>0</v>
      </c>
      <c r="AB202" s="292">
        <f t="shared" si="254"/>
        <v>0</v>
      </c>
      <c r="AC202" s="307">
        <f t="shared" si="255"/>
        <v>196</v>
      </c>
      <c r="AD202" s="289">
        <f t="shared" si="256"/>
        <v>17</v>
      </c>
      <c r="AE202" s="290">
        <f t="shared" si="227"/>
        <v>0</v>
      </c>
      <c r="AF202" s="290">
        <f t="shared" si="257"/>
        <v>0</v>
      </c>
      <c r="AG202" s="290">
        <f t="shared" si="228"/>
        <v>0</v>
      </c>
      <c r="AH202" s="291">
        <f t="shared" si="229"/>
        <v>0</v>
      </c>
      <c r="AI202" s="290">
        <f t="shared" si="258"/>
        <v>0</v>
      </c>
      <c r="AJ202" s="304">
        <f t="shared" si="259"/>
        <v>196</v>
      </c>
      <c r="AK202" s="289">
        <f t="shared" si="260"/>
        <v>17</v>
      </c>
      <c r="AL202" s="290">
        <f t="shared" si="230"/>
        <v>0</v>
      </c>
      <c r="AM202" s="290">
        <f t="shared" si="261"/>
        <v>0</v>
      </c>
      <c r="AN202" s="290">
        <f t="shared" si="231"/>
        <v>0</v>
      </c>
      <c r="AO202" s="291">
        <f t="shared" si="232"/>
        <v>0</v>
      </c>
      <c r="AP202" s="292">
        <f t="shared" si="262"/>
        <v>0</v>
      </c>
      <c r="AQ202" s="307">
        <f t="shared" si="263"/>
        <v>196</v>
      </c>
      <c r="AR202" s="289">
        <f t="shared" si="264"/>
        <v>17</v>
      </c>
      <c r="AS202" s="290">
        <f t="shared" si="233"/>
        <v>0</v>
      </c>
      <c r="AT202" s="290">
        <f t="shared" si="265"/>
        <v>0</v>
      </c>
      <c r="AU202" s="290">
        <f t="shared" si="234"/>
        <v>0</v>
      </c>
      <c r="AV202" s="291">
        <f t="shared" si="235"/>
        <v>0</v>
      </c>
      <c r="AW202" s="290">
        <f t="shared" si="266"/>
        <v>0</v>
      </c>
      <c r="AX202" s="304">
        <f t="shared" si="267"/>
        <v>196</v>
      </c>
      <c r="AY202" s="289">
        <f t="shared" si="268"/>
        <v>17</v>
      </c>
      <c r="AZ202" s="290">
        <f t="shared" si="236"/>
        <v>0</v>
      </c>
      <c r="BA202" s="290">
        <f t="shared" si="269"/>
        <v>0</v>
      </c>
      <c r="BB202" s="290">
        <f t="shared" si="237"/>
        <v>0</v>
      </c>
      <c r="BC202" s="291">
        <f t="shared" si="238"/>
        <v>0</v>
      </c>
      <c r="BD202" s="292">
        <f t="shared" si="270"/>
        <v>0</v>
      </c>
      <c r="BE202" s="307">
        <f t="shared" si="271"/>
        <v>196</v>
      </c>
      <c r="BF202" s="289">
        <f t="shared" si="272"/>
        <v>17</v>
      </c>
      <c r="BG202" s="290">
        <f t="shared" si="239"/>
        <v>0</v>
      </c>
      <c r="BH202" s="290">
        <f t="shared" si="273"/>
        <v>0</v>
      </c>
      <c r="BI202" s="290">
        <f t="shared" si="240"/>
        <v>0</v>
      </c>
      <c r="BJ202" s="291">
        <f t="shared" si="241"/>
        <v>0</v>
      </c>
      <c r="BK202" s="290">
        <f t="shared" si="274"/>
        <v>0</v>
      </c>
      <c r="BL202" s="304">
        <f t="shared" si="275"/>
        <v>196</v>
      </c>
      <c r="BM202" s="289">
        <f t="shared" si="276"/>
        <v>17</v>
      </c>
      <c r="BN202" s="290">
        <f t="shared" si="242"/>
        <v>0</v>
      </c>
      <c r="BO202" s="290">
        <f t="shared" si="277"/>
        <v>0</v>
      </c>
      <c r="BP202" s="290">
        <f t="shared" si="243"/>
        <v>0</v>
      </c>
      <c r="BQ202" s="291">
        <f t="shared" si="244"/>
        <v>0</v>
      </c>
      <c r="BR202" s="292">
        <f t="shared" si="278"/>
        <v>0</v>
      </c>
    </row>
    <row r="203" spans="1:70">
      <c r="A203" s="288">
        <v>197</v>
      </c>
      <c r="B203" s="289">
        <f t="shared" si="214"/>
        <v>17</v>
      </c>
      <c r="C203" s="290">
        <f t="shared" si="215"/>
        <v>0</v>
      </c>
      <c r="D203" s="290">
        <f t="shared" si="208"/>
        <v>0</v>
      </c>
      <c r="E203" s="290">
        <f t="shared" si="216"/>
        <v>0</v>
      </c>
      <c r="F203" s="291">
        <f t="shared" si="217"/>
        <v>0</v>
      </c>
      <c r="G203" s="290">
        <f t="shared" si="211"/>
        <v>0</v>
      </c>
      <c r="H203" s="289">
        <f t="shared" si="245"/>
        <v>197</v>
      </c>
      <c r="I203" s="289">
        <f t="shared" si="246"/>
        <v>17</v>
      </c>
      <c r="J203" s="290">
        <f t="shared" si="218"/>
        <v>0</v>
      </c>
      <c r="K203" s="290">
        <f t="shared" si="212"/>
        <v>0</v>
      </c>
      <c r="L203" s="290">
        <f t="shared" si="219"/>
        <v>0</v>
      </c>
      <c r="M203" s="291">
        <f t="shared" si="220"/>
        <v>0</v>
      </c>
      <c r="N203" s="292">
        <f t="shared" si="213"/>
        <v>0</v>
      </c>
      <c r="O203" s="307">
        <f t="shared" si="247"/>
        <v>197</v>
      </c>
      <c r="P203" s="289">
        <f t="shared" si="248"/>
        <v>17</v>
      </c>
      <c r="Q203" s="290">
        <f t="shared" si="221"/>
        <v>0</v>
      </c>
      <c r="R203" s="290">
        <f t="shared" si="249"/>
        <v>0</v>
      </c>
      <c r="S203" s="290">
        <f t="shared" si="222"/>
        <v>0</v>
      </c>
      <c r="T203" s="291">
        <f t="shared" si="223"/>
        <v>0</v>
      </c>
      <c r="U203" s="290">
        <f t="shared" si="250"/>
        <v>0</v>
      </c>
      <c r="V203" s="304">
        <f t="shared" si="251"/>
        <v>197</v>
      </c>
      <c r="W203" s="289">
        <f t="shared" si="252"/>
        <v>17</v>
      </c>
      <c r="X203" s="290">
        <f t="shared" si="224"/>
        <v>0</v>
      </c>
      <c r="Y203" s="290">
        <f t="shared" si="253"/>
        <v>0</v>
      </c>
      <c r="Z203" s="290">
        <f t="shared" si="225"/>
        <v>0</v>
      </c>
      <c r="AA203" s="291">
        <f t="shared" si="226"/>
        <v>0</v>
      </c>
      <c r="AB203" s="292">
        <f t="shared" si="254"/>
        <v>0</v>
      </c>
      <c r="AC203" s="307">
        <f t="shared" si="255"/>
        <v>197</v>
      </c>
      <c r="AD203" s="289">
        <f t="shared" si="256"/>
        <v>17</v>
      </c>
      <c r="AE203" s="290">
        <f t="shared" si="227"/>
        <v>0</v>
      </c>
      <c r="AF203" s="290">
        <f t="shared" si="257"/>
        <v>0</v>
      </c>
      <c r="AG203" s="290">
        <f t="shared" si="228"/>
        <v>0</v>
      </c>
      <c r="AH203" s="291">
        <f t="shared" si="229"/>
        <v>0</v>
      </c>
      <c r="AI203" s="290">
        <f t="shared" si="258"/>
        <v>0</v>
      </c>
      <c r="AJ203" s="304">
        <f t="shared" si="259"/>
        <v>197</v>
      </c>
      <c r="AK203" s="289">
        <f t="shared" si="260"/>
        <v>17</v>
      </c>
      <c r="AL203" s="290">
        <f t="shared" si="230"/>
        <v>0</v>
      </c>
      <c r="AM203" s="290">
        <f t="shared" si="261"/>
        <v>0</v>
      </c>
      <c r="AN203" s="290">
        <f t="shared" si="231"/>
        <v>0</v>
      </c>
      <c r="AO203" s="291">
        <f t="shared" si="232"/>
        <v>0</v>
      </c>
      <c r="AP203" s="292">
        <f t="shared" si="262"/>
        <v>0</v>
      </c>
      <c r="AQ203" s="307">
        <f t="shared" si="263"/>
        <v>197</v>
      </c>
      <c r="AR203" s="289">
        <f t="shared" si="264"/>
        <v>17</v>
      </c>
      <c r="AS203" s="290">
        <f t="shared" si="233"/>
        <v>0</v>
      </c>
      <c r="AT203" s="290">
        <f t="shared" si="265"/>
        <v>0</v>
      </c>
      <c r="AU203" s="290">
        <f t="shared" si="234"/>
        <v>0</v>
      </c>
      <c r="AV203" s="291">
        <f t="shared" si="235"/>
        <v>0</v>
      </c>
      <c r="AW203" s="290">
        <f t="shared" si="266"/>
        <v>0</v>
      </c>
      <c r="AX203" s="304">
        <f t="shared" si="267"/>
        <v>197</v>
      </c>
      <c r="AY203" s="289">
        <f t="shared" si="268"/>
        <v>17</v>
      </c>
      <c r="AZ203" s="290">
        <f t="shared" si="236"/>
        <v>0</v>
      </c>
      <c r="BA203" s="290">
        <f t="shared" si="269"/>
        <v>0</v>
      </c>
      <c r="BB203" s="290">
        <f t="shared" si="237"/>
        <v>0</v>
      </c>
      <c r="BC203" s="291">
        <f t="shared" si="238"/>
        <v>0</v>
      </c>
      <c r="BD203" s="292">
        <f t="shared" si="270"/>
        <v>0</v>
      </c>
      <c r="BE203" s="307">
        <f t="shared" si="271"/>
        <v>197</v>
      </c>
      <c r="BF203" s="289">
        <f t="shared" si="272"/>
        <v>17</v>
      </c>
      <c r="BG203" s="290">
        <f t="shared" si="239"/>
        <v>0</v>
      </c>
      <c r="BH203" s="290">
        <f t="shared" si="273"/>
        <v>0</v>
      </c>
      <c r="BI203" s="290">
        <f t="shared" si="240"/>
        <v>0</v>
      </c>
      <c r="BJ203" s="291">
        <f t="shared" si="241"/>
        <v>0</v>
      </c>
      <c r="BK203" s="290">
        <f t="shared" si="274"/>
        <v>0</v>
      </c>
      <c r="BL203" s="304">
        <f t="shared" si="275"/>
        <v>197</v>
      </c>
      <c r="BM203" s="289">
        <f t="shared" si="276"/>
        <v>17</v>
      </c>
      <c r="BN203" s="290">
        <f t="shared" si="242"/>
        <v>0</v>
      </c>
      <c r="BO203" s="290">
        <f t="shared" si="277"/>
        <v>0</v>
      </c>
      <c r="BP203" s="290">
        <f t="shared" si="243"/>
        <v>0</v>
      </c>
      <c r="BQ203" s="291">
        <f t="shared" si="244"/>
        <v>0</v>
      </c>
      <c r="BR203" s="292">
        <f t="shared" si="278"/>
        <v>0</v>
      </c>
    </row>
    <row r="204" spans="1:70">
      <c r="A204" s="288">
        <v>198</v>
      </c>
      <c r="B204" s="289">
        <f t="shared" si="214"/>
        <v>17</v>
      </c>
      <c r="C204" s="290">
        <f t="shared" si="215"/>
        <v>0</v>
      </c>
      <c r="D204" s="290">
        <f t="shared" si="208"/>
        <v>0</v>
      </c>
      <c r="E204" s="290">
        <f t="shared" si="216"/>
        <v>0</v>
      </c>
      <c r="F204" s="291">
        <f t="shared" si="217"/>
        <v>0</v>
      </c>
      <c r="G204" s="290">
        <f t="shared" si="211"/>
        <v>0</v>
      </c>
      <c r="H204" s="289">
        <f t="shared" si="245"/>
        <v>198</v>
      </c>
      <c r="I204" s="289">
        <f t="shared" si="246"/>
        <v>17</v>
      </c>
      <c r="J204" s="290">
        <f t="shared" si="218"/>
        <v>0</v>
      </c>
      <c r="K204" s="290">
        <f t="shared" si="212"/>
        <v>0</v>
      </c>
      <c r="L204" s="290">
        <f t="shared" si="219"/>
        <v>0</v>
      </c>
      <c r="M204" s="291">
        <f t="shared" si="220"/>
        <v>0</v>
      </c>
      <c r="N204" s="292">
        <f t="shared" si="213"/>
        <v>0</v>
      </c>
      <c r="O204" s="307">
        <f t="shared" si="247"/>
        <v>198</v>
      </c>
      <c r="P204" s="289">
        <f t="shared" si="248"/>
        <v>17</v>
      </c>
      <c r="Q204" s="290">
        <f t="shared" si="221"/>
        <v>0</v>
      </c>
      <c r="R204" s="290">
        <f t="shared" si="249"/>
        <v>0</v>
      </c>
      <c r="S204" s="290">
        <f t="shared" si="222"/>
        <v>0</v>
      </c>
      <c r="T204" s="291">
        <f t="shared" si="223"/>
        <v>0</v>
      </c>
      <c r="U204" s="290">
        <f t="shared" si="250"/>
        <v>0</v>
      </c>
      <c r="V204" s="304">
        <f t="shared" si="251"/>
        <v>198</v>
      </c>
      <c r="W204" s="289">
        <f t="shared" si="252"/>
        <v>17</v>
      </c>
      <c r="X204" s="290">
        <f t="shared" si="224"/>
        <v>0</v>
      </c>
      <c r="Y204" s="290">
        <f t="shared" si="253"/>
        <v>0</v>
      </c>
      <c r="Z204" s="290">
        <f t="shared" si="225"/>
        <v>0</v>
      </c>
      <c r="AA204" s="291">
        <f t="shared" si="226"/>
        <v>0</v>
      </c>
      <c r="AB204" s="292">
        <f t="shared" si="254"/>
        <v>0</v>
      </c>
      <c r="AC204" s="307">
        <f t="shared" si="255"/>
        <v>198</v>
      </c>
      <c r="AD204" s="289">
        <f t="shared" si="256"/>
        <v>17</v>
      </c>
      <c r="AE204" s="290">
        <f t="shared" si="227"/>
        <v>0</v>
      </c>
      <c r="AF204" s="290">
        <f t="shared" si="257"/>
        <v>0</v>
      </c>
      <c r="AG204" s="290">
        <f t="shared" si="228"/>
        <v>0</v>
      </c>
      <c r="AH204" s="291">
        <f t="shared" si="229"/>
        <v>0</v>
      </c>
      <c r="AI204" s="290">
        <f t="shared" si="258"/>
        <v>0</v>
      </c>
      <c r="AJ204" s="304">
        <f t="shared" si="259"/>
        <v>198</v>
      </c>
      <c r="AK204" s="289">
        <f t="shared" si="260"/>
        <v>17</v>
      </c>
      <c r="AL204" s="290">
        <f t="shared" si="230"/>
        <v>0</v>
      </c>
      <c r="AM204" s="290">
        <f t="shared" si="261"/>
        <v>0</v>
      </c>
      <c r="AN204" s="290">
        <f t="shared" si="231"/>
        <v>0</v>
      </c>
      <c r="AO204" s="291">
        <f t="shared" si="232"/>
        <v>0</v>
      </c>
      <c r="AP204" s="292">
        <f t="shared" si="262"/>
        <v>0</v>
      </c>
      <c r="AQ204" s="307">
        <f t="shared" si="263"/>
        <v>198</v>
      </c>
      <c r="AR204" s="289">
        <f t="shared" si="264"/>
        <v>17</v>
      </c>
      <c r="AS204" s="290">
        <f t="shared" si="233"/>
        <v>0</v>
      </c>
      <c r="AT204" s="290">
        <f t="shared" si="265"/>
        <v>0</v>
      </c>
      <c r="AU204" s="290">
        <f t="shared" si="234"/>
        <v>0</v>
      </c>
      <c r="AV204" s="291">
        <f t="shared" si="235"/>
        <v>0</v>
      </c>
      <c r="AW204" s="290">
        <f t="shared" si="266"/>
        <v>0</v>
      </c>
      <c r="AX204" s="304">
        <f t="shared" si="267"/>
        <v>198</v>
      </c>
      <c r="AY204" s="289">
        <f t="shared" si="268"/>
        <v>17</v>
      </c>
      <c r="AZ204" s="290">
        <f t="shared" si="236"/>
        <v>0</v>
      </c>
      <c r="BA204" s="290">
        <f t="shared" si="269"/>
        <v>0</v>
      </c>
      <c r="BB204" s="290">
        <f t="shared" si="237"/>
        <v>0</v>
      </c>
      <c r="BC204" s="291">
        <f t="shared" si="238"/>
        <v>0</v>
      </c>
      <c r="BD204" s="292">
        <f t="shared" si="270"/>
        <v>0</v>
      </c>
      <c r="BE204" s="307">
        <f t="shared" si="271"/>
        <v>198</v>
      </c>
      <c r="BF204" s="289">
        <f t="shared" si="272"/>
        <v>17</v>
      </c>
      <c r="BG204" s="290">
        <f t="shared" si="239"/>
        <v>0</v>
      </c>
      <c r="BH204" s="290">
        <f t="shared" si="273"/>
        <v>0</v>
      </c>
      <c r="BI204" s="290">
        <f t="shared" si="240"/>
        <v>0</v>
      </c>
      <c r="BJ204" s="291">
        <f t="shared" si="241"/>
        <v>0</v>
      </c>
      <c r="BK204" s="290">
        <f t="shared" si="274"/>
        <v>0</v>
      </c>
      <c r="BL204" s="304">
        <f t="shared" si="275"/>
        <v>198</v>
      </c>
      <c r="BM204" s="289">
        <f t="shared" si="276"/>
        <v>17</v>
      </c>
      <c r="BN204" s="290">
        <f t="shared" si="242"/>
        <v>0</v>
      </c>
      <c r="BO204" s="290">
        <f t="shared" si="277"/>
        <v>0</v>
      </c>
      <c r="BP204" s="290">
        <f t="shared" si="243"/>
        <v>0</v>
      </c>
      <c r="BQ204" s="291">
        <f t="shared" si="244"/>
        <v>0</v>
      </c>
      <c r="BR204" s="292">
        <f t="shared" si="278"/>
        <v>0</v>
      </c>
    </row>
    <row r="205" spans="1:70">
      <c r="A205" s="288">
        <v>199</v>
      </c>
      <c r="B205" s="289">
        <f t="shared" si="214"/>
        <v>17</v>
      </c>
      <c r="C205" s="290">
        <f t="shared" si="215"/>
        <v>0</v>
      </c>
      <c r="D205" s="290">
        <f t="shared" si="208"/>
        <v>0</v>
      </c>
      <c r="E205" s="290">
        <f t="shared" si="216"/>
        <v>0</v>
      </c>
      <c r="F205" s="291">
        <f t="shared" si="217"/>
        <v>0</v>
      </c>
      <c r="G205" s="290">
        <f t="shared" si="211"/>
        <v>0</v>
      </c>
      <c r="H205" s="289">
        <f t="shared" si="245"/>
        <v>199</v>
      </c>
      <c r="I205" s="289">
        <f t="shared" si="246"/>
        <v>17</v>
      </c>
      <c r="J205" s="290">
        <f t="shared" si="218"/>
        <v>0</v>
      </c>
      <c r="K205" s="290">
        <f t="shared" si="212"/>
        <v>0</v>
      </c>
      <c r="L205" s="290">
        <f t="shared" si="219"/>
        <v>0</v>
      </c>
      <c r="M205" s="291">
        <f t="shared" si="220"/>
        <v>0</v>
      </c>
      <c r="N205" s="292">
        <f t="shared" si="213"/>
        <v>0</v>
      </c>
      <c r="O205" s="307">
        <f t="shared" si="247"/>
        <v>199</v>
      </c>
      <c r="P205" s="289">
        <f t="shared" si="248"/>
        <v>17</v>
      </c>
      <c r="Q205" s="290">
        <f t="shared" si="221"/>
        <v>0</v>
      </c>
      <c r="R205" s="290">
        <f t="shared" si="249"/>
        <v>0</v>
      </c>
      <c r="S205" s="290">
        <f t="shared" si="222"/>
        <v>0</v>
      </c>
      <c r="T205" s="291">
        <f t="shared" si="223"/>
        <v>0</v>
      </c>
      <c r="U205" s="290">
        <f t="shared" si="250"/>
        <v>0</v>
      </c>
      <c r="V205" s="304">
        <f t="shared" si="251"/>
        <v>199</v>
      </c>
      <c r="W205" s="289">
        <f t="shared" si="252"/>
        <v>17</v>
      </c>
      <c r="X205" s="290">
        <f t="shared" si="224"/>
        <v>0</v>
      </c>
      <c r="Y205" s="290">
        <f t="shared" si="253"/>
        <v>0</v>
      </c>
      <c r="Z205" s="290">
        <f t="shared" si="225"/>
        <v>0</v>
      </c>
      <c r="AA205" s="291">
        <f t="shared" si="226"/>
        <v>0</v>
      </c>
      <c r="AB205" s="292">
        <f t="shared" si="254"/>
        <v>0</v>
      </c>
      <c r="AC205" s="307">
        <f t="shared" si="255"/>
        <v>199</v>
      </c>
      <c r="AD205" s="289">
        <f t="shared" si="256"/>
        <v>17</v>
      </c>
      <c r="AE205" s="290">
        <f t="shared" si="227"/>
        <v>0</v>
      </c>
      <c r="AF205" s="290">
        <f t="shared" si="257"/>
        <v>0</v>
      </c>
      <c r="AG205" s="290">
        <f t="shared" si="228"/>
        <v>0</v>
      </c>
      <c r="AH205" s="291">
        <f t="shared" si="229"/>
        <v>0</v>
      </c>
      <c r="AI205" s="290">
        <f t="shared" si="258"/>
        <v>0</v>
      </c>
      <c r="AJ205" s="304">
        <f t="shared" si="259"/>
        <v>199</v>
      </c>
      <c r="AK205" s="289">
        <f t="shared" si="260"/>
        <v>17</v>
      </c>
      <c r="AL205" s="290">
        <f t="shared" si="230"/>
        <v>0</v>
      </c>
      <c r="AM205" s="290">
        <f t="shared" si="261"/>
        <v>0</v>
      </c>
      <c r="AN205" s="290">
        <f t="shared" si="231"/>
        <v>0</v>
      </c>
      <c r="AO205" s="291">
        <f t="shared" si="232"/>
        <v>0</v>
      </c>
      <c r="AP205" s="292">
        <f t="shared" si="262"/>
        <v>0</v>
      </c>
      <c r="AQ205" s="307">
        <f t="shared" si="263"/>
        <v>199</v>
      </c>
      <c r="AR205" s="289">
        <f t="shared" si="264"/>
        <v>17</v>
      </c>
      <c r="AS205" s="290">
        <f t="shared" si="233"/>
        <v>0</v>
      </c>
      <c r="AT205" s="290">
        <f t="shared" si="265"/>
        <v>0</v>
      </c>
      <c r="AU205" s="290">
        <f t="shared" si="234"/>
        <v>0</v>
      </c>
      <c r="AV205" s="291">
        <f t="shared" si="235"/>
        <v>0</v>
      </c>
      <c r="AW205" s="290">
        <f t="shared" si="266"/>
        <v>0</v>
      </c>
      <c r="AX205" s="304">
        <f t="shared" si="267"/>
        <v>199</v>
      </c>
      <c r="AY205" s="289">
        <f t="shared" si="268"/>
        <v>17</v>
      </c>
      <c r="AZ205" s="290">
        <f t="shared" si="236"/>
        <v>0</v>
      </c>
      <c r="BA205" s="290">
        <f t="shared" si="269"/>
        <v>0</v>
      </c>
      <c r="BB205" s="290">
        <f t="shared" si="237"/>
        <v>0</v>
      </c>
      <c r="BC205" s="291">
        <f t="shared" si="238"/>
        <v>0</v>
      </c>
      <c r="BD205" s="292">
        <f t="shared" si="270"/>
        <v>0</v>
      </c>
      <c r="BE205" s="307">
        <f t="shared" si="271"/>
        <v>199</v>
      </c>
      <c r="BF205" s="289">
        <f t="shared" si="272"/>
        <v>17</v>
      </c>
      <c r="BG205" s="290">
        <f t="shared" si="239"/>
        <v>0</v>
      </c>
      <c r="BH205" s="290">
        <f t="shared" si="273"/>
        <v>0</v>
      </c>
      <c r="BI205" s="290">
        <f t="shared" si="240"/>
        <v>0</v>
      </c>
      <c r="BJ205" s="291">
        <f t="shared" si="241"/>
        <v>0</v>
      </c>
      <c r="BK205" s="290">
        <f t="shared" si="274"/>
        <v>0</v>
      </c>
      <c r="BL205" s="304">
        <f t="shared" si="275"/>
        <v>199</v>
      </c>
      <c r="BM205" s="289">
        <f t="shared" si="276"/>
        <v>17</v>
      </c>
      <c r="BN205" s="290">
        <f t="shared" si="242"/>
        <v>0</v>
      </c>
      <c r="BO205" s="290">
        <f t="shared" si="277"/>
        <v>0</v>
      </c>
      <c r="BP205" s="290">
        <f t="shared" si="243"/>
        <v>0</v>
      </c>
      <c r="BQ205" s="291">
        <f t="shared" si="244"/>
        <v>0</v>
      </c>
      <c r="BR205" s="292">
        <f t="shared" si="278"/>
        <v>0</v>
      </c>
    </row>
    <row r="206" spans="1:70">
      <c r="A206" s="288">
        <v>200</v>
      </c>
      <c r="B206" s="289">
        <f t="shared" si="214"/>
        <v>17</v>
      </c>
      <c r="C206" s="290">
        <f t="shared" si="215"/>
        <v>0</v>
      </c>
      <c r="D206" s="290">
        <f t="shared" si="208"/>
        <v>0</v>
      </c>
      <c r="E206" s="290">
        <f t="shared" si="216"/>
        <v>0</v>
      </c>
      <c r="F206" s="291">
        <f t="shared" si="217"/>
        <v>0</v>
      </c>
      <c r="G206" s="290">
        <f t="shared" si="211"/>
        <v>0</v>
      </c>
      <c r="H206" s="289">
        <f t="shared" si="245"/>
        <v>200</v>
      </c>
      <c r="I206" s="289">
        <f t="shared" si="246"/>
        <v>17</v>
      </c>
      <c r="J206" s="290">
        <f t="shared" si="218"/>
        <v>0</v>
      </c>
      <c r="K206" s="290">
        <f t="shared" si="212"/>
        <v>0</v>
      </c>
      <c r="L206" s="290">
        <f t="shared" si="219"/>
        <v>0</v>
      </c>
      <c r="M206" s="291">
        <f t="shared" si="220"/>
        <v>0</v>
      </c>
      <c r="N206" s="292">
        <f t="shared" si="213"/>
        <v>0</v>
      </c>
      <c r="O206" s="307">
        <f t="shared" si="247"/>
        <v>200</v>
      </c>
      <c r="P206" s="289">
        <f t="shared" si="248"/>
        <v>17</v>
      </c>
      <c r="Q206" s="290">
        <f t="shared" si="221"/>
        <v>0</v>
      </c>
      <c r="R206" s="290">
        <f t="shared" si="249"/>
        <v>0</v>
      </c>
      <c r="S206" s="290">
        <f t="shared" si="222"/>
        <v>0</v>
      </c>
      <c r="T206" s="291">
        <f t="shared" si="223"/>
        <v>0</v>
      </c>
      <c r="U206" s="290">
        <f t="shared" si="250"/>
        <v>0</v>
      </c>
      <c r="V206" s="304">
        <f t="shared" si="251"/>
        <v>200</v>
      </c>
      <c r="W206" s="289">
        <f t="shared" si="252"/>
        <v>17</v>
      </c>
      <c r="X206" s="290">
        <f t="shared" si="224"/>
        <v>0</v>
      </c>
      <c r="Y206" s="290">
        <f t="shared" si="253"/>
        <v>0</v>
      </c>
      <c r="Z206" s="290">
        <f t="shared" si="225"/>
        <v>0</v>
      </c>
      <c r="AA206" s="291">
        <f t="shared" si="226"/>
        <v>0</v>
      </c>
      <c r="AB206" s="292">
        <f t="shared" si="254"/>
        <v>0</v>
      </c>
      <c r="AC206" s="307">
        <f t="shared" si="255"/>
        <v>200</v>
      </c>
      <c r="AD206" s="289">
        <f t="shared" si="256"/>
        <v>17</v>
      </c>
      <c r="AE206" s="290">
        <f t="shared" si="227"/>
        <v>0</v>
      </c>
      <c r="AF206" s="290">
        <f t="shared" si="257"/>
        <v>0</v>
      </c>
      <c r="AG206" s="290">
        <f t="shared" si="228"/>
        <v>0</v>
      </c>
      <c r="AH206" s="291">
        <f t="shared" si="229"/>
        <v>0</v>
      </c>
      <c r="AI206" s="290">
        <f t="shared" si="258"/>
        <v>0</v>
      </c>
      <c r="AJ206" s="304">
        <f t="shared" si="259"/>
        <v>200</v>
      </c>
      <c r="AK206" s="289">
        <f t="shared" si="260"/>
        <v>17</v>
      </c>
      <c r="AL206" s="290">
        <f t="shared" si="230"/>
        <v>0</v>
      </c>
      <c r="AM206" s="290">
        <f t="shared" si="261"/>
        <v>0</v>
      </c>
      <c r="AN206" s="290">
        <f t="shared" si="231"/>
        <v>0</v>
      </c>
      <c r="AO206" s="291">
        <f t="shared" si="232"/>
        <v>0</v>
      </c>
      <c r="AP206" s="292">
        <f t="shared" si="262"/>
        <v>0</v>
      </c>
      <c r="AQ206" s="307">
        <f t="shared" si="263"/>
        <v>200</v>
      </c>
      <c r="AR206" s="289">
        <f t="shared" si="264"/>
        <v>17</v>
      </c>
      <c r="AS206" s="290">
        <f t="shared" si="233"/>
        <v>0</v>
      </c>
      <c r="AT206" s="290">
        <f t="shared" si="265"/>
        <v>0</v>
      </c>
      <c r="AU206" s="290">
        <f t="shared" si="234"/>
        <v>0</v>
      </c>
      <c r="AV206" s="291">
        <f t="shared" si="235"/>
        <v>0</v>
      </c>
      <c r="AW206" s="290">
        <f t="shared" si="266"/>
        <v>0</v>
      </c>
      <c r="AX206" s="304">
        <f t="shared" si="267"/>
        <v>200</v>
      </c>
      <c r="AY206" s="289">
        <f t="shared" si="268"/>
        <v>17</v>
      </c>
      <c r="AZ206" s="290">
        <f t="shared" si="236"/>
        <v>0</v>
      </c>
      <c r="BA206" s="290">
        <f t="shared" si="269"/>
        <v>0</v>
      </c>
      <c r="BB206" s="290">
        <f t="shared" si="237"/>
        <v>0</v>
      </c>
      <c r="BC206" s="291">
        <f t="shared" si="238"/>
        <v>0</v>
      </c>
      <c r="BD206" s="292">
        <f t="shared" si="270"/>
        <v>0</v>
      </c>
      <c r="BE206" s="307">
        <f t="shared" si="271"/>
        <v>200</v>
      </c>
      <c r="BF206" s="289">
        <f t="shared" si="272"/>
        <v>17</v>
      </c>
      <c r="BG206" s="290">
        <f t="shared" si="239"/>
        <v>0</v>
      </c>
      <c r="BH206" s="290">
        <f t="shared" si="273"/>
        <v>0</v>
      </c>
      <c r="BI206" s="290">
        <f t="shared" si="240"/>
        <v>0</v>
      </c>
      <c r="BJ206" s="291">
        <f t="shared" si="241"/>
        <v>0</v>
      </c>
      <c r="BK206" s="290">
        <f t="shared" si="274"/>
        <v>0</v>
      </c>
      <c r="BL206" s="304">
        <f t="shared" si="275"/>
        <v>200</v>
      </c>
      <c r="BM206" s="289">
        <f t="shared" si="276"/>
        <v>17</v>
      </c>
      <c r="BN206" s="290">
        <f t="shared" si="242"/>
        <v>0</v>
      </c>
      <c r="BO206" s="290">
        <f t="shared" si="277"/>
        <v>0</v>
      </c>
      <c r="BP206" s="290">
        <f t="shared" si="243"/>
        <v>0</v>
      </c>
      <c r="BQ206" s="291">
        <f t="shared" si="244"/>
        <v>0</v>
      </c>
      <c r="BR206" s="292">
        <f t="shared" si="278"/>
        <v>0</v>
      </c>
    </row>
    <row r="207" spans="1:70">
      <c r="A207" s="288">
        <v>201</v>
      </c>
      <c r="B207" s="289">
        <f t="shared" si="214"/>
        <v>17</v>
      </c>
      <c r="C207" s="290">
        <f t="shared" si="215"/>
        <v>0</v>
      </c>
      <c r="D207" s="290">
        <f t="shared" si="208"/>
        <v>0</v>
      </c>
      <c r="E207" s="290">
        <f t="shared" si="216"/>
        <v>0</v>
      </c>
      <c r="F207" s="291">
        <f t="shared" si="217"/>
        <v>0</v>
      </c>
      <c r="G207" s="290">
        <f t="shared" si="211"/>
        <v>0</v>
      </c>
      <c r="H207" s="289">
        <f t="shared" si="245"/>
        <v>201</v>
      </c>
      <c r="I207" s="289">
        <f t="shared" si="246"/>
        <v>17</v>
      </c>
      <c r="J207" s="290">
        <f t="shared" si="218"/>
        <v>0</v>
      </c>
      <c r="K207" s="290">
        <f t="shared" si="212"/>
        <v>0</v>
      </c>
      <c r="L207" s="290">
        <f t="shared" si="219"/>
        <v>0</v>
      </c>
      <c r="M207" s="291">
        <f t="shared" si="220"/>
        <v>0</v>
      </c>
      <c r="N207" s="292">
        <f t="shared" si="213"/>
        <v>0</v>
      </c>
      <c r="O207" s="307">
        <f t="shared" si="247"/>
        <v>201</v>
      </c>
      <c r="P207" s="289">
        <f t="shared" si="248"/>
        <v>17</v>
      </c>
      <c r="Q207" s="290">
        <f t="shared" si="221"/>
        <v>0</v>
      </c>
      <c r="R207" s="290">
        <f t="shared" si="249"/>
        <v>0</v>
      </c>
      <c r="S207" s="290">
        <f t="shared" si="222"/>
        <v>0</v>
      </c>
      <c r="T207" s="291">
        <f t="shared" si="223"/>
        <v>0</v>
      </c>
      <c r="U207" s="290">
        <f t="shared" si="250"/>
        <v>0</v>
      </c>
      <c r="V207" s="304">
        <f t="shared" si="251"/>
        <v>201</v>
      </c>
      <c r="W207" s="289">
        <f t="shared" si="252"/>
        <v>17</v>
      </c>
      <c r="X207" s="290">
        <f t="shared" si="224"/>
        <v>0</v>
      </c>
      <c r="Y207" s="290">
        <f t="shared" si="253"/>
        <v>0</v>
      </c>
      <c r="Z207" s="290">
        <f t="shared" si="225"/>
        <v>0</v>
      </c>
      <c r="AA207" s="291">
        <f t="shared" si="226"/>
        <v>0</v>
      </c>
      <c r="AB207" s="292">
        <f t="shared" si="254"/>
        <v>0</v>
      </c>
      <c r="AC207" s="307">
        <f t="shared" si="255"/>
        <v>201</v>
      </c>
      <c r="AD207" s="289">
        <f t="shared" si="256"/>
        <v>17</v>
      </c>
      <c r="AE207" s="290">
        <f t="shared" si="227"/>
        <v>0</v>
      </c>
      <c r="AF207" s="290">
        <f t="shared" si="257"/>
        <v>0</v>
      </c>
      <c r="AG207" s="290">
        <f t="shared" si="228"/>
        <v>0</v>
      </c>
      <c r="AH207" s="291">
        <f t="shared" si="229"/>
        <v>0</v>
      </c>
      <c r="AI207" s="290">
        <f t="shared" si="258"/>
        <v>0</v>
      </c>
      <c r="AJ207" s="304">
        <f t="shared" si="259"/>
        <v>201</v>
      </c>
      <c r="AK207" s="289">
        <f t="shared" si="260"/>
        <v>17</v>
      </c>
      <c r="AL207" s="290">
        <f t="shared" si="230"/>
        <v>0</v>
      </c>
      <c r="AM207" s="290">
        <f t="shared" si="261"/>
        <v>0</v>
      </c>
      <c r="AN207" s="290">
        <f t="shared" si="231"/>
        <v>0</v>
      </c>
      <c r="AO207" s="291">
        <f t="shared" si="232"/>
        <v>0</v>
      </c>
      <c r="AP207" s="292">
        <f t="shared" si="262"/>
        <v>0</v>
      </c>
      <c r="AQ207" s="307">
        <f t="shared" si="263"/>
        <v>201</v>
      </c>
      <c r="AR207" s="289">
        <f t="shared" si="264"/>
        <v>17</v>
      </c>
      <c r="AS207" s="290">
        <f t="shared" si="233"/>
        <v>0</v>
      </c>
      <c r="AT207" s="290">
        <f t="shared" si="265"/>
        <v>0</v>
      </c>
      <c r="AU207" s="290">
        <f t="shared" si="234"/>
        <v>0</v>
      </c>
      <c r="AV207" s="291">
        <f t="shared" si="235"/>
        <v>0</v>
      </c>
      <c r="AW207" s="290">
        <f t="shared" si="266"/>
        <v>0</v>
      </c>
      <c r="AX207" s="304">
        <f t="shared" si="267"/>
        <v>201</v>
      </c>
      <c r="AY207" s="289">
        <f t="shared" si="268"/>
        <v>17</v>
      </c>
      <c r="AZ207" s="290">
        <f t="shared" si="236"/>
        <v>0</v>
      </c>
      <c r="BA207" s="290">
        <f t="shared" si="269"/>
        <v>0</v>
      </c>
      <c r="BB207" s="290">
        <f t="shared" si="237"/>
        <v>0</v>
      </c>
      <c r="BC207" s="291">
        <f t="shared" si="238"/>
        <v>0</v>
      </c>
      <c r="BD207" s="292">
        <f t="shared" si="270"/>
        <v>0</v>
      </c>
      <c r="BE207" s="307">
        <f t="shared" si="271"/>
        <v>201</v>
      </c>
      <c r="BF207" s="289">
        <f t="shared" si="272"/>
        <v>17</v>
      </c>
      <c r="BG207" s="290">
        <f t="shared" si="239"/>
        <v>0</v>
      </c>
      <c r="BH207" s="290">
        <f t="shared" si="273"/>
        <v>0</v>
      </c>
      <c r="BI207" s="290">
        <f t="shared" si="240"/>
        <v>0</v>
      </c>
      <c r="BJ207" s="291">
        <f t="shared" si="241"/>
        <v>0</v>
      </c>
      <c r="BK207" s="290">
        <f t="shared" si="274"/>
        <v>0</v>
      </c>
      <c r="BL207" s="304">
        <f t="shared" si="275"/>
        <v>201</v>
      </c>
      <c r="BM207" s="289">
        <f t="shared" si="276"/>
        <v>17</v>
      </c>
      <c r="BN207" s="290">
        <f t="shared" si="242"/>
        <v>0</v>
      </c>
      <c r="BO207" s="290">
        <f t="shared" si="277"/>
        <v>0</v>
      </c>
      <c r="BP207" s="290">
        <f t="shared" si="243"/>
        <v>0</v>
      </c>
      <c r="BQ207" s="291">
        <f t="shared" si="244"/>
        <v>0</v>
      </c>
      <c r="BR207" s="292">
        <f t="shared" si="278"/>
        <v>0</v>
      </c>
    </row>
    <row r="208" spans="1:70">
      <c r="A208" s="288">
        <v>202</v>
      </c>
      <c r="B208" s="289">
        <f t="shared" si="214"/>
        <v>17</v>
      </c>
      <c r="C208" s="290">
        <f t="shared" si="215"/>
        <v>0</v>
      </c>
      <c r="D208" s="290">
        <f t="shared" si="208"/>
        <v>0</v>
      </c>
      <c r="E208" s="290">
        <f t="shared" si="216"/>
        <v>0</v>
      </c>
      <c r="F208" s="291">
        <f t="shared" si="217"/>
        <v>0</v>
      </c>
      <c r="G208" s="290">
        <f t="shared" si="211"/>
        <v>0</v>
      </c>
      <c r="H208" s="289">
        <f t="shared" si="245"/>
        <v>202</v>
      </c>
      <c r="I208" s="289">
        <f t="shared" si="246"/>
        <v>17</v>
      </c>
      <c r="J208" s="290">
        <f t="shared" si="218"/>
        <v>0</v>
      </c>
      <c r="K208" s="290">
        <f t="shared" si="212"/>
        <v>0</v>
      </c>
      <c r="L208" s="290">
        <f t="shared" si="219"/>
        <v>0</v>
      </c>
      <c r="M208" s="291">
        <f t="shared" si="220"/>
        <v>0</v>
      </c>
      <c r="N208" s="292">
        <f t="shared" si="213"/>
        <v>0</v>
      </c>
      <c r="O208" s="307">
        <f t="shared" si="247"/>
        <v>202</v>
      </c>
      <c r="P208" s="289">
        <f t="shared" si="248"/>
        <v>17</v>
      </c>
      <c r="Q208" s="290">
        <f t="shared" si="221"/>
        <v>0</v>
      </c>
      <c r="R208" s="290">
        <f t="shared" si="249"/>
        <v>0</v>
      </c>
      <c r="S208" s="290">
        <f t="shared" si="222"/>
        <v>0</v>
      </c>
      <c r="T208" s="291">
        <f t="shared" si="223"/>
        <v>0</v>
      </c>
      <c r="U208" s="290">
        <f t="shared" si="250"/>
        <v>0</v>
      </c>
      <c r="V208" s="304">
        <f t="shared" si="251"/>
        <v>202</v>
      </c>
      <c r="W208" s="289">
        <f t="shared" si="252"/>
        <v>17</v>
      </c>
      <c r="X208" s="290">
        <f t="shared" si="224"/>
        <v>0</v>
      </c>
      <c r="Y208" s="290">
        <f t="shared" si="253"/>
        <v>0</v>
      </c>
      <c r="Z208" s="290">
        <f t="shared" si="225"/>
        <v>0</v>
      </c>
      <c r="AA208" s="291">
        <f t="shared" si="226"/>
        <v>0</v>
      </c>
      <c r="AB208" s="292">
        <f t="shared" si="254"/>
        <v>0</v>
      </c>
      <c r="AC208" s="307">
        <f t="shared" si="255"/>
        <v>202</v>
      </c>
      <c r="AD208" s="289">
        <f t="shared" si="256"/>
        <v>17</v>
      </c>
      <c r="AE208" s="290">
        <f t="shared" si="227"/>
        <v>0</v>
      </c>
      <c r="AF208" s="290">
        <f t="shared" si="257"/>
        <v>0</v>
      </c>
      <c r="AG208" s="290">
        <f t="shared" si="228"/>
        <v>0</v>
      </c>
      <c r="AH208" s="291">
        <f t="shared" si="229"/>
        <v>0</v>
      </c>
      <c r="AI208" s="290">
        <f t="shared" si="258"/>
        <v>0</v>
      </c>
      <c r="AJ208" s="304">
        <f t="shared" si="259"/>
        <v>202</v>
      </c>
      <c r="AK208" s="289">
        <f t="shared" si="260"/>
        <v>17</v>
      </c>
      <c r="AL208" s="290">
        <f t="shared" si="230"/>
        <v>0</v>
      </c>
      <c r="AM208" s="290">
        <f t="shared" si="261"/>
        <v>0</v>
      </c>
      <c r="AN208" s="290">
        <f t="shared" si="231"/>
        <v>0</v>
      </c>
      <c r="AO208" s="291">
        <f t="shared" si="232"/>
        <v>0</v>
      </c>
      <c r="AP208" s="292">
        <f t="shared" si="262"/>
        <v>0</v>
      </c>
      <c r="AQ208" s="307">
        <f t="shared" si="263"/>
        <v>202</v>
      </c>
      <c r="AR208" s="289">
        <f t="shared" si="264"/>
        <v>17</v>
      </c>
      <c r="AS208" s="290">
        <f t="shared" si="233"/>
        <v>0</v>
      </c>
      <c r="AT208" s="290">
        <f t="shared" si="265"/>
        <v>0</v>
      </c>
      <c r="AU208" s="290">
        <f t="shared" si="234"/>
        <v>0</v>
      </c>
      <c r="AV208" s="291">
        <f t="shared" si="235"/>
        <v>0</v>
      </c>
      <c r="AW208" s="290">
        <f t="shared" si="266"/>
        <v>0</v>
      </c>
      <c r="AX208" s="304">
        <f t="shared" si="267"/>
        <v>202</v>
      </c>
      <c r="AY208" s="289">
        <f t="shared" si="268"/>
        <v>17</v>
      </c>
      <c r="AZ208" s="290">
        <f t="shared" si="236"/>
        <v>0</v>
      </c>
      <c r="BA208" s="290">
        <f t="shared" si="269"/>
        <v>0</v>
      </c>
      <c r="BB208" s="290">
        <f t="shared" si="237"/>
        <v>0</v>
      </c>
      <c r="BC208" s="291">
        <f t="shared" si="238"/>
        <v>0</v>
      </c>
      <c r="BD208" s="292">
        <f t="shared" si="270"/>
        <v>0</v>
      </c>
      <c r="BE208" s="307">
        <f t="shared" si="271"/>
        <v>202</v>
      </c>
      <c r="BF208" s="289">
        <f t="shared" si="272"/>
        <v>17</v>
      </c>
      <c r="BG208" s="290">
        <f t="shared" si="239"/>
        <v>0</v>
      </c>
      <c r="BH208" s="290">
        <f t="shared" si="273"/>
        <v>0</v>
      </c>
      <c r="BI208" s="290">
        <f t="shared" si="240"/>
        <v>0</v>
      </c>
      <c r="BJ208" s="291">
        <f t="shared" si="241"/>
        <v>0</v>
      </c>
      <c r="BK208" s="290">
        <f t="shared" si="274"/>
        <v>0</v>
      </c>
      <c r="BL208" s="304">
        <f t="shared" si="275"/>
        <v>202</v>
      </c>
      <c r="BM208" s="289">
        <f t="shared" si="276"/>
        <v>17</v>
      </c>
      <c r="BN208" s="290">
        <f t="shared" si="242"/>
        <v>0</v>
      </c>
      <c r="BO208" s="290">
        <f t="shared" si="277"/>
        <v>0</v>
      </c>
      <c r="BP208" s="290">
        <f t="shared" si="243"/>
        <v>0</v>
      </c>
      <c r="BQ208" s="291">
        <f t="shared" si="244"/>
        <v>0</v>
      </c>
      <c r="BR208" s="292">
        <f t="shared" si="278"/>
        <v>0</v>
      </c>
    </row>
    <row r="209" spans="1:70">
      <c r="A209" s="288">
        <v>203</v>
      </c>
      <c r="B209" s="289">
        <f t="shared" si="214"/>
        <v>17</v>
      </c>
      <c r="C209" s="290">
        <f t="shared" si="215"/>
        <v>0</v>
      </c>
      <c r="D209" s="290">
        <f t="shared" si="208"/>
        <v>0</v>
      </c>
      <c r="E209" s="290">
        <f t="shared" si="216"/>
        <v>0</v>
      </c>
      <c r="F209" s="291">
        <f t="shared" si="217"/>
        <v>0</v>
      </c>
      <c r="G209" s="290">
        <f t="shared" si="211"/>
        <v>0</v>
      </c>
      <c r="H209" s="289">
        <f t="shared" si="245"/>
        <v>203</v>
      </c>
      <c r="I209" s="289">
        <f t="shared" si="246"/>
        <v>17</v>
      </c>
      <c r="J209" s="290">
        <f t="shared" si="218"/>
        <v>0</v>
      </c>
      <c r="K209" s="290">
        <f t="shared" si="212"/>
        <v>0</v>
      </c>
      <c r="L209" s="290">
        <f t="shared" si="219"/>
        <v>0</v>
      </c>
      <c r="M209" s="291">
        <f t="shared" si="220"/>
        <v>0</v>
      </c>
      <c r="N209" s="292">
        <f t="shared" si="213"/>
        <v>0</v>
      </c>
      <c r="O209" s="307">
        <f t="shared" si="247"/>
        <v>203</v>
      </c>
      <c r="P209" s="289">
        <f t="shared" si="248"/>
        <v>17</v>
      </c>
      <c r="Q209" s="290">
        <f t="shared" si="221"/>
        <v>0</v>
      </c>
      <c r="R209" s="290">
        <f t="shared" si="249"/>
        <v>0</v>
      </c>
      <c r="S209" s="290">
        <f t="shared" si="222"/>
        <v>0</v>
      </c>
      <c r="T209" s="291">
        <f t="shared" si="223"/>
        <v>0</v>
      </c>
      <c r="U209" s="290">
        <f t="shared" si="250"/>
        <v>0</v>
      </c>
      <c r="V209" s="304">
        <f t="shared" si="251"/>
        <v>203</v>
      </c>
      <c r="W209" s="289">
        <f t="shared" si="252"/>
        <v>17</v>
      </c>
      <c r="X209" s="290">
        <f t="shared" si="224"/>
        <v>0</v>
      </c>
      <c r="Y209" s="290">
        <f t="shared" si="253"/>
        <v>0</v>
      </c>
      <c r="Z209" s="290">
        <f t="shared" si="225"/>
        <v>0</v>
      </c>
      <c r="AA209" s="291">
        <f t="shared" si="226"/>
        <v>0</v>
      </c>
      <c r="AB209" s="292">
        <f t="shared" si="254"/>
        <v>0</v>
      </c>
      <c r="AC209" s="307">
        <f t="shared" si="255"/>
        <v>203</v>
      </c>
      <c r="AD209" s="289">
        <f t="shared" si="256"/>
        <v>17</v>
      </c>
      <c r="AE209" s="290">
        <f t="shared" si="227"/>
        <v>0</v>
      </c>
      <c r="AF209" s="290">
        <f t="shared" si="257"/>
        <v>0</v>
      </c>
      <c r="AG209" s="290">
        <f t="shared" si="228"/>
        <v>0</v>
      </c>
      <c r="AH209" s="291">
        <f t="shared" si="229"/>
        <v>0</v>
      </c>
      <c r="AI209" s="290">
        <f t="shared" si="258"/>
        <v>0</v>
      </c>
      <c r="AJ209" s="304">
        <f t="shared" si="259"/>
        <v>203</v>
      </c>
      <c r="AK209" s="289">
        <f t="shared" si="260"/>
        <v>17</v>
      </c>
      <c r="AL209" s="290">
        <f t="shared" si="230"/>
        <v>0</v>
      </c>
      <c r="AM209" s="290">
        <f t="shared" si="261"/>
        <v>0</v>
      </c>
      <c r="AN209" s="290">
        <f t="shared" si="231"/>
        <v>0</v>
      </c>
      <c r="AO209" s="291">
        <f t="shared" si="232"/>
        <v>0</v>
      </c>
      <c r="AP209" s="292">
        <f t="shared" si="262"/>
        <v>0</v>
      </c>
      <c r="AQ209" s="307">
        <f t="shared" si="263"/>
        <v>203</v>
      </c>
      <c r="AR209" s="289">
        <f t="shared" si="264"/>
        <v>17</v>
      </c>
      <c r="AS209" s="290">
        <f t="shared" si="233"/>
        <v>0</v>
      </c>
      <c r="AT209" s="290">
        <f t="shared" si="265"/>
        <v>0</v>
      </c>
      <c r="AU209" s="290">
        <f t="shared" si="234"/>
        <v>0</v>
      </c>
      <c r="AV209" s="291">
        <f t="shared" si="235"/>
        <v>0</v>
      </c>
      <c r="AW209" s="290">
        <f t="shared" si="266"/>
        <v>0</v>
      </c>
      <c r="AX209" s="304">
        <f t="shared" si="267"/>
        <v>203</v>
      </c>
      <c r="AY209" s="289">
        <f t="shared" si="268"/>
        <v>17</v>
      </c>
      <c r="AZ209" s="290">
        <f t="shared" si="236"/>
        <v>0</v>
      </c>
      <c r="BA209" s="290">
        <f t="shared" si="269"/>
        <v>0</v>
      </c>
      <c r="BB209" s="290">
        <f t="shared" si="237"/>
        <v>0</v>
      </c>
      <c r="BC209" s="291">
        <f t="shared" si="238"/>
        <v>0</v>
      </c>
      <c r="BD209" s="292">
        <f t="shared" si="270"/>
        <v>0</v>
      </c>
      <c r="BE209" s="307">
        <f t="shared" si="271"/>
        <v>203</v>
      </c>
      <c r="BF209" s="289">
        <f t="shared" si="272"/>
        <v>17</v>
      </c>
      <c r="BG209" s="290">
        <f t="shared" si="239"/>
        <v>0</v>
      </c>
      <c r="BH209" s="290">
        <f t="shared" si="273"/>
        <v>0</v>
      </c>
      <c r="BI209" s="290">
        <f t="shared" si="240"/>
        <v>0</v>
      </c>
      <c r="BJ209" s="291">
        <f t="shared" si="241"/>
        <v>0</v>
      </c>
      <c r="BK209" s="290">
        <f t="shared" si="274"/>
        <v>0</v>
      </c>
      <c r="BL209" s="304">
        <f t="shared" si="275"/>
        <v>203</v>
      </c>
      <c r="BM209" s="289">
        <f t="shared" si="276"/>
        <v>17</v>
      </c>
      <c r="BN209" s="290">
        <f t="shared" si="242"/>
        <v>0</v>
      </c>
      <c r="BO209" s="290">
        <f t="shared" si="277"/>
        <v>0</v>
      </c>
      <c r="BP209" s="290">
        <f t="shared" si="243"/>
        <v>0</v>
      </c>
      <c r="BQ209" s="291">
        <f t="shared" si="244"/>
        <v>0</v>
      </c>
      <c r="BR209" s="292">
        <f t="shared" si="278"/>
        <v>0</v>
      </c>
    </row>
    <row r="210" spans="1:70">
      <c r="A210" s="288">
        <v>204</v>
      </c>
      <c r="B210" s="289">
        <f t="shared" si="214"/>
        <v>17</v>
      </c>
      <c r="C210" s="290">
        <f t="shared" si="215"/>
        <v>0</v>
      </c>
      <c r="D210" s="290">
        <f t="shared" ref="D210:D273" si="279">SUM(E210:F210)</f>
        <v>0</v>
      </c>
      <c r="E210" s="290">
        <f t="shared" si="216"/>
        <v>0</v>
      </c>
      <c r="F210" s="291">
        <f t="shared" si="217"/>
        <v>0</v>
      </c>
      <c r="G210" s="290">
        <f t="shared" si="211"/>
        <v>0</v>
      </c>
      <c r="H210" s="289">
        <f t="shared" si="245"/>
        <v>204</v>
      </c>
      <c r="I210" s="289">
        <f t="shared" si="246"/>
        <v>17</v>
      </c>
      <c r="J210" s="290">
        <f t="shared" si="218"/>
        <v>0</v>
      </c>
      <c r="K210" s="290">
        <f t="shared" si="212"/>
        <v>0</v>
      </c>
      <c r="L210" s="290">
        <f t="shared" si="219"/>
        <v>0</v>
      </c>
      <c r="M210" s="291">
        <f t="shared" si="220"/>
        <v>0</v>
      </c>
      <c r="N210" s="292">
        <f t="shared" si="213"/>
        <v>0</v>
      </c>
      <c r="O210" s="307">
        <f t="shared" si="247"/>
        <v>204</v>
      </c>
      <c r="P210" s="289">
        <f t="shared" si="248"/>
        <v>17</v>
      </c>
      <c r="Q210" s="290">
        <f t="shared" si="221"/>
        <v>0</v>
      </c>
      <c r="R210" s="290">
        <f t="shared" si="249"/>
        <v>0</v>
      </c>
      <c r="S210" s="290">
        <f t="shared" si="222"/>
        <v>0</v>
      </c>
      <c r="T210" s="291">
        <f t="shared" si="223"/>
        <v>0</v>
      </c>
      <c r="U210" s="290">
        <f t="shared" si="250"/>
        <v>0</v>
      </c>
      <c r="V210" s="304">
        <f t="shared" si="251"/>
        <v>204</v>
      </c>
      <c r="W210" s="289">
        <f t="shared" si="252"/>
        <v>17</v>
      </c>
      <c r="X210" s="290">
        <f t="shared" si="224"/>
        <v>0</v>
      </c>
      <c r="Y210" s="290">
        <f t="shared" si="253"/>
        <v>0</v>
      </c>
      <c r="Z210" s="290">
        <f t="shared" si="225"/>
        <v>0</v>
      </c>
      <c r="AA210" s="291">
        <f t="shared" si="226"/>
        <v>0</v>
      </c>
      <c r="AB210" s="292">
        <f t="shared" si="254"/>
        <v>0</v>
      </c>
      <c r="AC210" s="307">
        <f t="shared" si="255"/>
        <v>204</v>
      </c>
      <c r="AD210" s="289">
        <f t="shared" si="256"/>
        <v>17</v>
      </c>
      <c r="AE210" s="290">
        <f t="shared" si="227"/>
        <v>0</v>
      </c>
      <c r="AF210" s="290">
        <f t="shared" si="257"/>
        <v>0</v>
      </c>
      <c r="AG210" s="290">
        <f t="shared" si="228"/>
        <v>0</v>
      </c>
      <c r="AH210" s="291">
        <f t="shared" si="229"/>
        <v>0</v>
      </c>
      <c r="AI210" s="290">
        <f t="shared" si="258"/>
        <v>0</v>
      </c>
      <c r="AJ210" s="304">
        <f t="shared" si="259"/>
        <v>204</v>
      </c>
      <c r="AK210" s="289">
        <f t="shared" si="260"/>
        <v>17</v>
      </c>
      <c r="AL210" s="290">
        <f t="shared" si="230"/>
        <v>0</v>
      </c>
      <c r="AM210" s="290">
        <f t="shared" si="261"/>
        <v>0</v>
      </c>
      <c r="AN210" s="290">
        <f t="shared" si="231"/>
        <v>0</v>
      </c>
      <c r="AO210" s="291">
        <f t="shared" si="232"/>
        <v>0</v>
      </c>
      <c r="AP210" s="292">
        <f t="shared" si="262"/>
        <v>0</v>
      </c>
      <c r="AQ210" s="307">
        <f t="shared" si="263"/>
        <v>204</v>
      </c>
      <c r="AR210" s="289">
        <f t="shared" si="264"/>
        <v>17</v>
      </c>
      <c r="AS210" s="290">
        <f t="shared" si="233"/>
        <v>0</v>
      </c>
      <c r="AT210" s="290">
        <f t="shared" si="265"/>
        <v>0</v>
      </c>
      <c r="AU210" s="290">
        <f t="shared" si="234"/>
        <v>0</v>
      </c>
      <c r="AV210" s="291">
        <f t="shared" si="235"/>
        <v>0</v>
      </c>
      <c r="AW210" s="290">
        <f t="shared" si="266"/>
        <v>0</v>
      </c>
      <c r="AX210" s="304">
        <f t="shared" si="267"/>
        <v>204</v>
      </c>
      <c r="AY210" s="289">
        <f t="shared" si="268"/>
        <v>17</v>
      </c>
      <c r="AZ210" s="290">
        <f t="shared" si="236"/>
        <v>0</v>
      </c>
      <c r="BA210" s="290">
        <f t="shared" si="269"/>
        <v>0</v>
      </c>
      <c r="BB210" s="290">
        <f t="shared" si="237"/>
        <v>0</v>
      </c>
      <c r="BC210" s="291">
        <f t="shared" si="238"/>
        <v>0</v>
      </c>
      <c r="BD210" s="292">
        <f t="shared" si="270"/>
        <v>0</v>
      </c>
      <c r="BE210" s="307">
        <f t="shared" si="271"/>
        <v>204</v>
      </c>
      <c r="BF210" s="289">
        <f t="shared" si="272"/>
        <v>17</v>
      </c>
      <c r="BG210" s="290">
        <f t="shared" si="239"/>
        <v>0</v>
      </c>
      <c r="BH210" s="290">
        <f t="shared" si="273"/>
        <v>0</v>
      </c>
      <c r="BI210" s="290">
        <f t="shared" si="240"/>
        <v>0</v>
      </c>
      <c r="BJ210" s="291">
        <f t="shared" si="241"/>
        <v>0</v>
      </c>
      <c r="BK210" s="290">
        <f t="shared" si="274"/>
        <v>0</v>
      </c>
      <c r="BL210" s="304">
        <f t="shared" si="275"/>
        <v>204</v>
      </c>
      <c r="BM210" s="289">
        <f t="shared" si="276"/>
        <v>17</v>
      </c>
      <c r="BN210" s="290">
        <f t="shared" si="242"/>
        <v>0</v>
      </c>
      <c r="BO210" s="290">
        <f t="shared" si="277"/>
        <v>0</v>
      </c>
      <c r="BP210" s="290">
        <f t="shared" si="243"/>
        <v>0</v>
      </c>
      <c r="BQ210" s="291">
        <f t="shared" si="244"/>
        <v>0</v>
      </c>
      <c r="BR210" s="292">
        <f t="shared" si="278"/>
        <v>0</v>
      </c>
    </row>
    <row r="211" spans="1:70">
      <c r="A211" s="288">
        <v>205</v>
      </c>
      <c r="B211" s="289">
        <f t="shared" si="214"/>
        <v>18</v>
      </c>
      <c r="C211" s="290">
        <f t="shared" si="215"/>
        <v>0</v>
      </c>
      <c r="D211" s="290">
        <f t="shared" si="279"/>
        <v>0</v>
      </c>
      <c r="E211" s="290">
        <f t="shared" si="216"/>
        <v>0</v>
      </c>
      <c r="F211" s="291">
        <f t="shared" si="217"/>
        <v>0</v>
      </c>
      <c r="G211" s="290">
        <f t="shared" si="211"/>
        <v>0</v>
      </c>
      <c r="H211" s="289">
        <f t="shared" si="245"/>
        <v>205</v>
      </c>
      <c r="I211" s="289">
        <f t="shared" si="246"/>
        <v>18</v>
      </c>
      <c r="J211" s="290">
        <f t="shared" si="218"/>
        <v>0</v>
      </c>
      <c r="K211" s="290">
        <f t="shared" si="212"/>
        <v>0</v>
      </c>
      <c r="L211" s="290">
        <f t="shared" si="219"/>
        <v>0</v>
      </c>
      <c r="M211" s="291">
        <f t="shared" si="220"/>
        <v>0</v>
      </c>
      <c r="N211" s="292">
        <f t="shared" si="213"/>
        <v>0</v>
      </c>
      <c r="O211" s="307">
        <f t="shared" si="247"/>
        <v>205</v>
      </c>
      <c r="P211" s="289">
        <f t="shared" si="248"/>
        <v>18</v>
      </c>
      <c r="Q211" s="290">
        <f t="shared" si="221"/>
        <v>0</v>
      </c>
      <c r="R211" s="290">
        <f t="shared" si="249"/>
        <v>0</v>
      </c>
      <c r="S211" s="290">
        <f t="shared" si="222"/>
        <v>0</v>
      </c>
      <c r="T211" s="291">
        <f t="shared" si="223"/>
        <v>0</v>
      </c>
      <c r="U211" s="290">
        <f t="shared" si="250"/>
        <v>0</v>
      </c>
      <c r="V211" s="304">
        <f t="shared" si="251"/>
        <v>205</v>
      </c>
      <c r="W211" s="289">
        <f t="shared" si="252"/>
        <v>18</v>
      </c>
      <c r="X211" s="290">
        <f t="shared" si="224"/>
        <v>0</v>
      </c>
      <c r="Y211" s="290">
        <f t="shared" si="253"/>
        <v>0</v>
      </c>
      <c r="Z211" s="290">
        <f t="shared" si="225"/>
        <v>0</v>
      </c>
      <c r="AA211" s="291">
        <f t="shared" si="226"/>
        <v>0</v>
      </c>
      <c r="AB211" s="292">
        <f t="shared" si="254"/>
        <v>0</v>
      </c>
      <c r="AC211" s="307">
        <f t="shared" si="255"/>
        <v>205</v>
      </c>
      <c r="AD211" s="289">
        <f t="shared" si="256"/>
        <v>18</v>
      </c>
      <c r="AE211" s="290">
        <f t="shared" si="227"/>
        <v>0</v>
      </c>
      <c r="AF211" s="290">
        <f t="shared" si="257"/>
        <v>0</v>
      </c>
      <c r="AG211" s="290">
        <f t="shared" si="228"/>
        <v>0</v>
      </c>
      <c r="AH211" s="291">
        <f t="shared" si="229"/>
        <v>0</v>
      </c>
      <c r="AI211" s="290">
        <f t="shared" si="258"/>
        <v>0</v>
      </c>
      <c r="AJ211" s="304">
        <f t="shared" si="259"/>
        <v>205</v>
      </c>
      <c r="AK211" s="289">
        <f t="shared" si="260"/>
        <v>18</v>
      </c>
      <c r="AL211" s="290">
        <f t="shared" si="230"/>
        <v>0</v>
      </c>
      <c r="AM211" s="290">
        <f t="shared" si="261"/>
        <v>0</v>
      </c>
      <c r="AN211" s="290">
        <f t="shared" si="231"/>
        <v>0</v>
      </c>
      <c r="AO211" s="291">
        <f t="shared" si="232"/>
        <v>0</v>
      </c>
      <c r="AP211" s="292">
        <f t="shared" si="262"/>
        <v>0</v>
      </c>
      <c r="AQ211" s="307">
        <f t="shared" si="263"/>
        <v>205</v>
      </c>
      <c r="AR211" s="289">
        <f t="shared" si="264"/>
        <v>18</v>
      </c>
      <c r="AS211" s="290">
        <f t="shared" si="233"/>
        <v>0</v>
      </c>
      <c r="AT211" s="290">
        <f t="shared" si="265"/>
        <v>0</v>
      </c>
      <c r="AU211" s="290">
        <f t="shared" si="234"/>
        <v>0</v>
      </c>
      <c r="AV211" s="291">
        <f t="shared" si="235"/>
        <v>0</v>
      </c>
      <c r="AW211" s="290">
        <f t="shared" si="266"/>
        <v>0</v>
      </c>
      <c r="AX211" s="304">
        <f t="shared" si="267"/>
        <v>205</v>
      </c>
      <c r="AY211" s="289">
        <f t="shared" si="268"/>
        <v>18</v>
      </c>
      <c r="AZ211" s="290">
        <f t="shared" si="236"/>
        <v>0</v>
      </c>
      <c r="BA211" s="290">
        <f t="shared" si="269"/>
        <v>0</v>
      </c>
      <c r="BB211" s="290">
        <f t="shared" si="237"/>
        <v>0</v>
      </c>
      <c r="BC211" s="291">
        <f t="shared" si="238"/>
        <v>0</v>
      </c>
      <c r="BD211" s="292">
        <f t="shared" si="270"/>
        <v>0</v>
      </c>
      <c r="BE211" s="307">
        <f t="shared" si="271"/>
        <v>205</v>
      </c>
      <c r="BF211" s="289">
        <f t="shared" si="272"/>
        <v>18</v>
      </c>
      <c r="BG211" s="290">
        <f t="shared" si="239"/>
        <v>0</v>
      </c>
      <c r="BH211" s="290">
        <f t="shared" si="273"/>
        <v>0</v>
      </c>
      <c r="BI211" s="290">
        <f t="shared" si="240"/>
        <v>0</v>
      </c>
      <c r="BJ211" s="291">
        <f t="shared" si="241"/>
        <v>0</v>
      </c>
      <c r="BK211" s="290">
        <f t="shared" si="274"/>
        <v>0</v>
      </c>
      <c r="BL211" s="304">
        <f t="shared" si="275"/>
        <v>205</v>
      </c>
      <c r="BM211" s="289">
        <f t="shared" si="276"/>
        <v>18</v>
      </c>
      <c r="BN211" s="290">
        <f t="shared" si="242"/>
        <v>0</v>
      </c>
      <c r="BO211" s="290">
        <f t="shared" si="277"/>
        <v>0</v>
      </c>
      <c r="BP211" s="290">
        <f t="shared" si="243"/>
        <v>0</v>
      </c>
      <c r="BQ211" s="291">
        <f t="shared" si="244"/>
        <v>0</v>
      </c>
      <c r="BR211" s="292">
        <f t="shared" si="278"/>
        <v>0</v>
      </c>
    </row>
    <row r="212" spans="1:70">
      <c r="A212" s="288">
        <v>206</v>
      </c>
      <c r="B212" s="289">
        <f t="shared" si="214"/>
        <v>18</v>
      </c>
      <c r="C212" s="290">
        <f t="shared" si="215"/>
        <v>0</v>
      </c>
      <c r="D212" s="290">
        <f t="shared" si="279"/>
        <v>0</v>
      </c>
      <c r="E212" s="290">
        <f t="shared" si="216"/>
        <v>0</v>
      </c>
      <c r="F212" s="291">
        <f t="shared" si="217"/>
        <v>0</v>
      </c>
      <c r="G212" s="290">
        <f t="shared" si="211"/>
        <v>0</v>
      </c>
      <c r="H212" s="289">
        <f t="shared" si="245"/>
        <v>206</v>
      </c>
      <c r="I212" s="289">
        <f t="shared" si="246"/>
        <v>18</v>
      </c>
      <c r="J212" s="290">
        <f t="shared" si="218"/>
        <v>0</v>
      </c>
      <c r="K212" s="290">
        <f t="shared" si="212"/>
        <v>0</v>
      </c>
      <c r="L212" s="290">
        <f t="shared" si="219"/>
        <v>0</v>
      </c>
      <c r="M212" s="291">
        <f t="shared" si="220"/>
        <v>0</v>
      </c>
      <c r="N212" s="292">
        <f t="shared" si="213"/>
        <v>0</v>
      </c>
      <c r="O212" s="307">
        <f t="shared" si="247"/>
        <v>206</v>
      </c>
      <c r="P212" s="289">
        <f t="shared" si="248"/>
        <v>18</v>
      </c>
      <c r="Q212" s="290">
        <f t="shared" si="221"/>
        <v>0</v>
      </c>
      <c r="R212" s="290">
        <f t="shared" si="249"/>
        <v>0</v>
      </c>
      <c r="S212" s="290">
        <f t="shared" si="222"/>
        <v>0</v>
      </c>
      <c r="T212" s="291">
        <f t="shared" si="223"/>
        <v>0</v>
      </c>
      <c r="U212" s="290">
        <f t="shared" si="250"/>
        <v>0</v>
      </c>
      <c r="V212" s="304">
        <f t="shared" si="251"/>
        <v>206</v>
      </c>
      <c r="W212" s="289">
        <f t="shared" si="252"/>
        <v>18</v>
      </c>
      <c r="X212" s="290">
        <f t="shared" si="224"/>
        <v>0</v>
      </c>
      <c r="Y212" s="290">
        <f t="shared" si="253"/>
        <v>0</v>
      </c>
      <c r="Z212" s="290">
        <f t="shared" si="225"/>
        <v>0</v>
      </c>
      <c r="AA212" s="291">
        <f t="shared" si="226"/>
        <v>0</v>
      </c>
      <c r="AB212" s="292">
        <f t="shared" si="254"/>
        <v>0</v>
      </c>
      <c r="AC212" s="307">
        <f t="shared" si="255"/>
        <v>206</v>
      </c>
      <c r="AD212" s="289">
        <f t="shared" si="256"/>
        <v>18</v>
      </c>
      <c r="AE212" s="290">
        <f t="shared" si="227"/>
        <v>0</v>
      </c>
      <c r="AF212" s="290">
        <f t="shared" si="257"/>
        <v>0</v>
      </c>
      <c r="AG212" s="290">
        <f t="shared" si="228"/>
        <v>0</v>
      </c>
      <c r="AH212" s="291">
        <f t="shared" si="229"/>
        <v>0</v>
      </c>
      <c r="AI212" s="290">
        <f t="shared" si="258"/>
        <v>0</v>
      </c>
      <c r="AJ212" s="304">
        <f t="shared" si="259"/>
        <v>206</v>
      </c>
      <c r="AK212" s="289">
        <f t="shared" si="260"/>
        <v>18</v>
      </c>
      <c r="AL212" s="290">
        <f t="shared" si="230"/>
        <v>0</v>
      </c>
      <c r="AM212" s="290">
        <f t="shared" si="261"/>
        <v>0</v>
      </c>
      <c r="AN212" s="290">
        <f t="shared" si="231"/>
        <v>0</v>
      </c>
      <c r="AO212" s="291">
        <f t="shared" si="232"/>
        <v>0</v>
      </c>
      <c r="AP212" s="292">
        <f t="shared" si="262"/>
        <v>0</v>
      </c>
      <c r="AQ212" s="307">
        <f t="shared" si="263"/>
        <v>206</v>
      </c>
      <c r="AR212" s="289">
        <f t="shared" si="264"/>
        <v>18</v>
      </c>
      <c r="AS212" s="290">
        <f t="shared" si="233"/>
        <v>0</v>
      </c>
      <c r="AT212" s="290">
        <f t="shared" si="265"/>
        <v>0</v>
      </c>
      <c r="AU212" s="290">
        <f t="shared" si="234"/>
        <v>0</v>
      </c>
      <c r="AV212" s="291">
        <f t="shared" si="235"/>
        <v>0</v>
      </c>
      <c r="AW212" s="290">
        <f t="shared" si="266"/>
        <v>0</v>
      </c>
      <c r="AX212" s="304">
        <f t="shared" si="267"/>
        <v>206</v>
      </c>
      <c r="AY212" s="289">
        <f t="shared" si="268"/>
        <v>18</v>
      </c>
      <c r="AZ212" s="290">
        <f t="shared" si="236"/>
        <v>0</v>
      </c>
      <c r="BA212" s="290">
        <f t="shared" si="269"/>
        <v>0</v>
      </c>
      <c r="BB212" s="290">
        <f t="shared" si="237"/>
        <v>0</v>
      </c>
      <c r="BC212" s="291">
        <f t="shared" si="238"/>
        <v>0</v>
      </c>
      <c r="BD212" s="292">
        <f t="shared" si="270"/>
        <v>0</v>
      </c>
      <c r="BE212" s="307">
        <f t="shared" si="271"/>
        <v>206</v>
      </c>
      <c r="BF212" s="289">
        <f t="shared" si="272"/>
        <v>18</v>
      </c>
      <c r="BG212" s="290">
        <f t="shared" si="239"/>
        <v>0</v>
      </c>
      <c r="BH212" s="290">
        <f t="shared" si="273"/>
        <v>0</v>
      </c>
      <c r="BI212" s="290">
        <f t="shared" si="240"/>
        <v>0</v>
      </c>
      <c r="BJ212" s="291">
        <f t="shared" si="241"/>
        <v>0</v>
      </c>
      <c r="BK212" s="290">
        <f t="shared" si="274"/>
        <v>0</v>
      </c>
      <c r="BL212" s="304">
        <f t="shared" si="275"/>
        <v>206</v>
      </c>
      <c r="BM212" s="289">
        <f t="shared" si="276"/>
        <v>18</v>
      </c>
      <c r="BN212" s="290">
        <f t="shared" si="242"/>
        <v>0</v>
      </c>
      <c r="BO212" s="290">
        <f t="shared" si="277"/>
        <v>0</v>
      </c>
      <c r="BP212" s="290">
        <f t="shared" si="243"/>
        <v>0</v>
      </c>
      <c r="BQ212" s="291">
        <f t="shared" si="244"/>
        <v>0</v>
      </c>
      <c r="BR212" s="292">
        <f t="shared" si="278"/>
        <v>0</v>
      </c>
    </row>
    <row r="213" spans="1:70">
      <c r="A213" s="288">
        <v>207</v>
      </c>
      <c r="B213" s="289">
        <f t="shared" si="214"/>
        <v>18</v>
      </c>
      <c r="C213" s="290">
        <f t="shared" si="215"/>
        <v>0</v>
      </c>
      <c r="D213" s="290">
        <f t="shared" si="279"/>
        <v>0</v>
      </c>
      <c r="E213" s="290">
        <f t="shared" si="216"/>
        <v>0</v>
      </c>
      <c r="F213" s="291">
        <f t="shared" si="217"/>
        <v>0</v>
      </c>
      <c r="G213" s="290">
        <f t="shared" si="211"/>
        <v>0</v>
      </c>
      <c r="H213" s="289">
        <f t="shared" si="245"/>
        <v>207</v>
      </c>
      <c r="I213" s="289">
        <f t="shared" si="246"/>
        <v>18</v>
      </c>
      <c r="J213" s="290">
        <f t="shared" si="218"/>
        <v>0</v>
      </c>
      <c r="K213" s="290">
        <f t="shared" si="212"/>
        <v>0</v>
      </c>
      <c r="L213" s="290">
        <f t="shared" si="219"/>
        <v>0</v>
      </c>
      <c r="M213" s="291">
        <f t="shared" si="220"/>
        <v>0</v>
      </c>
      <c r="N213" s="292">
        <f t="shared" si="213"/>
        <v>0</v>
      </c>
      <c r="O213" s="307">
        <f t="shared" si="247"/>
        <v>207</v>
      </c>
      <c r="P213" s="289">
        <f t="shared" si="248"/>
        <v>18</v>
      </c>
      <c r="Q213" s="290">
        <f t="shared" si="221"/>
        <v>0</v>
      </c>
      <c r="R213" s="290">
        <f t="shared" si="249"/>
        <v>0</v>
      </c>
      <c r="S213" s="290">
        <f t="shared" si="222"/>
        <v>0</v>
      </c>
      <c r="T213" s="291">
        <f t="shared" si="223"/>
        <v>0</v>
      </c>
      <c r="U213" s="290">
        <f t="shared" si="250"/>
        <v>0</v>
      </c>
      <c r="V213" s="304">
        <f t="shared" si="251"/>
        <v>207</v>
      </c>
      <c r="W213" s="289">
        <f t="shared" si="252"/>
        <v>18</v>
      </c>
      <c r="X213" s="290">
        <f t="shared" si="224"/>
        <v>0</v>
      </c>
      <c r="Y213" s="290">
        <f t="shared" si="253"/>
        <v>0</v>
      </c>
      <c r="Z213" s="290">
        <f t="shared" si="225"/>
        <v>0</v>
      </c>
      <c r="AA213" s="291">
        <f t="shared" si="226"/>
        <v>0</v>
      </c>
      <c r="AB213" s="292">
        <f t="shared" si="254"/>
        <v>0</v>
      </c>
      <c r="AC213" s="307">
        <f t="shared" si="255"/>
        <v>207</v>
      </c>
      <c r="AD213" s="289">
        <f t="shared" si="256"/>
        <v>18</v>
      </c>
      <c r="AE213" s="290">
        <f t="shared" si="227"/>
        <v>0</v>
      </c>
      <c r="AF213" s="290">
        <f t="shared" si="257"/>
        <v>0</v>
      </c>
      <c r="AG213" s="290">
        <f t="shared" si="228"/>
        <v>0</v>
      </c>
      <c r="AH213" s="291">
        <f t="shared" si="229"/>
        <v>0</v>
      </c>
      <c r="AI213" s="290">
        <f t="shared" si="258"/>
        <v>0</v>
      </c>
      <c r="AJ213" s="304">
        <f t="shared" si="259"/>
        <v>207</v>
      </c>
      <c r="AK213" s="289">
        <f t="shared" si="260"/>
        <v>18</v>
      </c>
      <c r="AL213" s="290">
        <f t="shared" si="230"/>
        <v>0</v>
      </c>
      <c r="AM213" s="290">
        <f t="shared" si="261"/>
        <v>0</v>
      </c>
      <c r="AN213" s="290">
        <f t="shared" si="231"/>
        <v>0</v>
      </c>
      <c r="AO213" s="291">
        <f t="shared" si="232"/>
        <v>0</v>
      </c>
      <c r="AP213" s="292">
        <f t="shared" si="262"/>
        <v>0</v>
      </c>
      <c r="AQ213" s="307">
        <f t="shared" si="263"/>
        <v>207</v>
      </c>
      <c r="AR213" s="289">
        <f t="shared" si="264"/>
        <v>18</v>
      </c>
      <c r="AS213" s="290">
        <f t="shared" si="233"/>
        <v>0</v>
      </c>
      <c r="AT213" s="290">
        <f t="shared" si="265"/>
        <v>0</v>
      </c>
      <c r="AU213" s="290">
        <f t="shared" si="234"/>
        <v>0</v>
      </c>
      <c r="AV213" s="291">
        <f t="shared" si="235"/>
        <v>0</v>
      </c>
      <c r="AW213" s="290">
        <f t="shared" si="266"/>
        <v>0</v>
      </c>
      <c r="AX213" s="304">
        <f t="shared" si="267"/>
        <v>207</v>
      </c>
      <c r="AY213" s="289">
        <f t="shared" si="268"/>
        <v>18</v>
      </c>
      <c r="AZ213" s="290">
        <f t="shared" si="236"/>
        <v>0</v>
      </c>
      <c r="BA213" s="290">
        <f t="shared" si="269"/>
        <v>0</v>
      </c>
      <c r="BB213" s="290">
        <f t="shared" si="237"/>
        <v>0</v>
      </c>
      <c r="BC213" s="291">
        <f t="shared" si="238"/>
        <v>0</v>
      </c>
      <c r="BD213" s="292">
        <f t="shared" si="270"/>
        <v>0</v>
      </c>
      <c r="BE213" s="307">
        <f t="shared" si="271"/>
        <v>207</v>
      </c>
      <c r="BF213" s="289">
        <f t="shared" si="272"/>
        <v>18</v>
      </c>
      <c r="BG213" s="290">
        <f t="shared" si="239"/>
        <v>0</v>
      </c>
      <c r="BH213" s="290">
        <f t="shared" si="273"/>
        <v>0</v>
      </c>
      <c r="BI213" s="290">
        <f t="shared" si="240"/>
        <v>0</v>
      </c>
      <c r="BJ213" s="291">
        <f t="shared" si="241"/>
        <v>0</v>
      </c>
      <c r="BK213" s="290">
        <f t="shared" si="274"/>
        <v>0</v>
      </c>
      <c r="BL213" s="304">
        <f t="shared" si="275"/>
        <v>207</v>
      </c>
      <c r="BM213" s="289">
        <f t="shared" si="276"/>
        <v>18</v>
      </c>
      <c r="BN213" s="290">
        <f t="shared" si="242"/>
        <v>0</v>
      </c>
      <c r="BO213" s="290">
        <f t="shared" si="277"/>
        <v>0</v>
      </c>
      <c r="BP213" s="290">
        <f t="shared" si="243"/>
        <v>0</v>
      </c>
      <c r="BQ213" s="291">
        <f t="shared" si="244"/>
        <v>0</v>
      </c>
      <c r="BR213" s="292">
        <f t="shared" si="278"/>
        <v>0</v>
      </c>
    </row>
    <row r="214" spans="1:70">
      <c r="A214" s="288">
        <v>208</v>
      </c>
      <c r="B214" s="289">
        <f t="shared" si="214"/>
        <v>18</v>
      </c>
      <c r="C214" s="290">
        <f t="shared" si="215"/>
        <v>0</v>
      </c>
      <c r="D214" s="290">
        <f t="shared" si="279"/>
        <v>0</v>
      </c>
      <c r="E214" s="290">
        <f t="shared" si="216"/>
        <v>0</v>
      </c>
      <c r="F214" s="291">
        <f t="shared" si="217"/>
        <v>0</v>
      </c>
      <c r="G214" s="290">
        <f t="shared" si="211"/>
        <v>0</v>
      </c>
      <c r="H214" s="289">
        <f t="shared" si="245"/>
        <v>208</v>
      </c>
      <c r="I214" s="289">
        <f t="shared" si="246"/>
        <v>18</v>
      </c>
      <c r="J214" s="290">
        <f t="shared" si="218"/>
        <v>0</v>
      </c>
      <c r="K214" s="290">
        <f t="shared" si="212"/>
        <v>0</v>
      </c>
      <c r="L214" s="290">
        <f t="shared" si="219"/>
        <v>0</v>
      </c>
      <c r="M214" s="291">
        <f t="shared" si="220"/>
        <v>0</v>
      </c>
      <c r="N214" s="292">
        <f t="shared" si="213"/>
        <v>0</v>
      </c>
      <c r="O214" s="307">
        <f t="shared" si="247"/>
        <v>208</v>
      </c>
      <c r="P214" s="289">
        <f t="shared" si="248"/>
        <v>18</v>
      </c>
      <c r="Q214" s="290">
        <f t="shared" si="221"/>
        <v>0</v>
      </c>
      <c r="R214" s="290">
        <f t="shared" si="249"/>
        <v>0</v>
      </c>
      <c r="S214" s="290">
        <f t="shared" si="222"/>
        <v>0</v>
      </c>
      <c r="T214" s="291">
        <f t="shared" si="223"/>
        <v>0</v>
      </c>
      <c r="U214" s="290">
        <f t="shared" si="250"/>
        <v>0</v>
      </c>
      <c r="V214" s="304">
        <f t="shared" si="251"/>
        <v>208</v>
      </c>
      <c r="W214" s="289">
        <f t="shared" si="252"/>
        <v>18</v>
      </c>
      <c r="X214" s="290">
        <f t="shared" si="224"/>
        <v>0</v>
      </c>
      <c r="Y214" s="290">
        <f t="shared" si="253"/>
        <v>0</v>
      </c>
      <c r="Z214" s="290">
        <f t="shared" si="225"/>
        <v>0</v>
      </c>
      <c r="AA214" s="291">
        <f t="shared" si="226"/>
        <v>0</v>
      </c>
      <c r="AB214" s="292">
        <f t="shared" si="254"/>
        <v>0</v>
      </c>
      <c r="AC214" s="307">
        <f t="shared" si="255"/>
        <v>208</v>
      </c>
      <c r="AD214" s="289">
        <f t="shared" si="256"/>
        <v>18</v>
      </c>
      <c r="AE214" s="290">
        <f t="shared" si="227"/>
        <v>0</v>
      </c>
      <c r="AF214" s="290">
        <f t="shared" si="257"/>
        <v>0</v>
      </c>
      <c r="AG214" s="290">
        <f t="shared" si="228"/>
        <v>0</v>
      </c>
      <c r="AH214" s="291">
        <f t="shared" si="229"/>
        <v>0</v>
      </c>
      <c r="AI214" s="290">
        <f t="shared" si="258"/>
        <v>0</v>
      </c>
      <c r="AJ214" s="304">
        <f t="shared" si="259"/>
        <v>208</v>
      </c>
      <c r="AK214" s="289">
        <f t="shared" si="260"/>
        <v>18</v>
      </c>
      <c r="AL214" s="290">
        <f t="shared" si="230"/>
        <v>0</v>
      </c>
      <c r="AM214" s="290">
        <f t="shared" si="261"/>
        <v>0</v>
      </c>
      <c r="AN214" s="290">
        <f t="shared" si="231"/>
        <v>0</v>
      </c>
      <c r="AO214" s="291">
        <f t="shared" si="232"/>
        <v>0</v>
      </c>
      <c r="AP214" s="292">
        <f t="shared" si="262"/>
        <v>0</v>
      </c>
      <c r="AQ214" s="307">
        <f t="shared" si="263"/>
        <v>208</v>
      </c>
      <c r="AR214" s="289">
        <f t="shared" si="264"/>
        <v>18</v>
      </c>
      <c r="AS214" s="290">
        <f t="shared" si="233"/>
        <v>0</v>
      </c>
      <c r="AT214" s="290">
        <f t="shared" si="265"/>
        <v>0</v>
      </c>
      <c r="AU214" s="290">
        <f t="shared" si="234"/>
        <v>0</v>
      </c>
      <c r="AV214" s="291">
        <f t="shared" si="235"/>
        <v>0</v>
      </c>
      <c r="AW214" s="290">
        <f t="shared" si="266"/>
        <v>0</v>
      </c>
      <c r="AX214" s="304">
        <f t="shared" si="267"/>
        <v>208</v>
      </c>
      <c r="AY214" s="289">
        <f t="shared" si="268"/>
        <v>18</v>
      </c>
      <c r="AZ214" s="290">
        <f t="shared" si="236"/>
        <v>0</v>
      </c>
      <c r="BA214" s="290">
        <f t="shared" si="269"/>
        <v>0</v>
      </c>
      <c r="BB214" s="290">
        <f t="shared" si="237"/>
        <v>0</v>
      </c>
      <c r="BC214" s="291">
        <f t="shared" si="238"/>
        <v>0</v>
      </c>
      <c r="BD214" s="292">
        <f t="shared" si="270"/>
        <v>0</v>
      </c>
      <c r="BE214" s="307">
        <f t="shared" si="271"/>
        <v>208</v>
      </c>
      <c r="BF214" s="289">
        <f t="shared" si="272"/>
        <v>18</v>
      </c>
      <c r="BG214" s="290">
        <f t="shared" si="239"/>
        <v>0</v>
      </c>
      <c r="BH214" s="290">
        <f t="shared" si="273"/>
        <v>0</v>
      </c>
      <c r="BI214" s="290">
        <f t="shared" si="240"/>
        <v>0</v>
      </c>
      <c r="BJ214" s="291">
        <f t="shared" si="241"/>
        <v>0</v>
      </c>
      <c r="BK214" s="290">
        <f t="shared" si="274"/>
        <v>0</v>
      </c>
      <c r="BL214" s="304">
        <f t="shared" si="275"/>
        <v>208</v>
      </c>
      <c r="BM214" s="289">
        <f t="shared" si="276"/>
        <v>18</v>
      </c>
      <c r="BN214" s="290">
        <f t="shared" si="242"/>
        <v>0</v>
      </c>
      <c r="BO214" s="290">
        <f t="shared" si="277"/>
        <v>0</v>
      </c>
      <c r="BP214" s="290">
        <f t="shared" si="243"/>
        <v>0</v>
      </c>
      <c r="BQ214" s="291">
        <f t="shared" si="244"/>
        <v>0</v>
      </c>
      <c r="BR214" s="292">
        <f t="shared" si="278"/>
        <v>0</v>
      </c>
    </row>
    <row r="215" spans="1:70">
      <c r="A215" s="288">
        <v>209</v>
      </c>
      <c r="B215" s="289">
        <f t="shared" si="214"/>
        <v>18</v>
      </c>
      <c r="C215" s="290">
        <f t="shared" si="215"/>
        <v>0</v>
      </c>
      <c r="D215" s="290">
        <f t="shared" si="279"/>
        <v>0</v>
      </c>
      <c r="E215" s="290">
        <f t="shared" si="216"/>
        <v>0</v>
      </c>
      <c r="F215" s="291">
        <f t="shared" si="217"/>
        <v>0</v>
      </c>
      <c r="G215" s="290">
        <f t="shared" si="211"/>
        <v>0</v>
      </c>
      <c r="H215" s="289">
        <f t="shared" si="245"/>
        <v>209</v>
      </c>
      <c r="I215" s="289">
        <f t="shared" si="246"/>
        <v>18</v>
      </c>
      <c r="J215" s="290">
        <f t="shared" si="218"/>
        <v>0</v>
      </c>
      <c r="K215" s="290">
        <f t="shared" si="212"/>
        <v>0</v>
      </c>
      <c r="L215" s="290">
        <f t="shared" si="219"/>
        <v>0</v>
      </c>
      <c r="M215" s="291">
        <f t="shared" si="220"/>
        <v>0</v>
      </c>
      <c r="N215" s="292">
        <f t="shared" si="213"/>
        <v>0</v>
      </c>
      <c r="O215" s="307">
        <f t="shared" si="247"/>
        <v>209</v>
      </c>
      <c r="P215" s="289">
        <f t="shared" si="248"/>
        <v>18</v>
      </c>
      <c r="Q215" s="290">
        <f t="shared" si="221"/>
        <v>0</v>
      </c>
      <c r="R215" s="290">
        <f t="shared" si="249"/>
        <v>0</v>
      </c>
      <c r="S215" s="290">
        <f t="shared" si="222"/>
        <v>0</v>
      </c>
      <c r="T215" s="291">
        <f t="shared" si="223"/>
        <v>0</v>
      </c>
      <c r="U215" s="290">
        <f t="shared" si="250"/>
        <v>0</v>
      </c>
      <c r="V215" s="304">
        <f t="shared" si="251"/>
        <v>209</v>
      </c>
      <c r="W215" s="289">
        <f t="shared" si="252"/>
        <v>18</v>
      </c>
      <c r="X215" s="290">
        <f t="shared" si="224"/>
        <v>0</v>
      </c>
      <c r="Y215" s="290">
        <f t="shared" si="253"/>
        <v>0</v>
      </c>
      <c r="Z215" s="290">
        <f t="shared" si="225"/>
        <v>0</v>
      </c>
      <c r="AA215" s="291">
        <f t="shared" si="226"/>
        <v>0</v>
      </c>
      <c r="AB215" s="292">
        <f t="shared" si="254"/>
        <v>0</v>
      </c>
      <c r="AC215" s="307">
        <f t="shared" si="255"/>
        <v>209</v>
      </c>
      <c r="AD215" s="289">
        <f t="shared" si="256"/>
        <v>18</v>
      </c>
      <c r="AE215" s="290">
        <f t="shared" si="227"/>
        <v>0</v>
      </c>
      <c r="AF215" s="290">
        <f t="shared" si="257"/>
        <v>0</v>
      </c>
      <c r="AG215" s="290">
        <f t="shared" si="228"/>
        <v>0</v>
      </c>
      <c r="AH215" s="291">
        <f t="shared" si="229"/>
        <v>0</v>
      </c>
      <c r="AI215" s="290">
        <f t="shared" si="258"/>
        <v>0</v>
      </c>
      <c r="AJ215" s="304">
        <f t="shared" si="259"/>
        <v>209</v>
      </c>
      <c r="AK215" s="289">
        <f t="shared" si="260"/>
        <v>18</v>
      </c>
      <c r="AL215" s="290">
        <f t="shared" si="230"/>
        <v>0</v>
      </c>
      <c r="AM215" s="290">
        <f t="shared" si="261"/>
        <v>0</v>
      </c>
      <c r="AN215" s="290">
        <f t="shared" si="231"/>
        <v>0</v>
      </c>
      <c r="AO215" s="291">
        <f t="shared" si="232"/>
        <v>0</v>
      </c>
      <c r="AP215" s="292">
        <f t="shared" si="262"/>
        <v>0</v>
      </c>
      <c r="AQ215" s="307">
        <f t="shared" si="263"/>
        <v>209</v>
      </c>
      <c r="AR215" s="289">
        <f t="shared" si="264"/>
        <v>18</v>
      </c>
      <c r="AS215" s="290">
        <f t="shared" si="233"/>
        <v>0</v>
      </c>
      <c r="AT215" s="290">
        <f t="shared" si="265"/>
        <v>0</v>
      </c>
      <c r="AU215" s="290">
        <f t="shared" si="234"/>
        <v>0</v>
      </c>
      <c r="AV215" s="291">
        <f t="shared" si="235"/>
        <v>0</v>
      </c>
      <c r="AW215" s="290">
        <f t="shared" si="266"/>
        <v>0</v>
      </c>
      <c r="AX215" s="304">
        <f t="shared" si="267"/>
        <v>209</v>
      </c>
      <c r="AY215" s="289">
        <f t="shared" si="268"/>
        <v>18</v>
      </c>
      <c r="AZ215" s="290">
        <f t="shared" si="236"/>
        <v>0</v>
      </c>
      <c r="BA215" s="290">
        <f t="shared" si="269"/>
        <v>0</v>
      </c>
      <c r="BB215" s="290">
        <f t="shared" si="237"/>
        <v>0</v>
      </c>
      <c r="BC215" s="291">
        <f t="shared" si="238"/>
        <v>0</v>
      </c>
      <c r="BD215" s="292">
        <f t="shared" si="270"/>
        <v>0</v>
      </c>
      <c r="BE215" s="307">
        <f t="shared" si="271"/>
        <v>209</v>
      </c>
      <c r="BF215" s="289">
        <f t="shared" si="272"/>
        <v>18</v>
      </c>
      <c r="BG215" s="290">
        <f t="shared" si="239"/>
        <v>0</v>
      </c>
      <c r="BH215" s="290">
        <f t="shared" si="273"/>
        <v>0</v>
      </c>
      <c r="BI215" s="290">
        <f t="shared" si="240"/>
        <v>0</v>
      </c>
      <c r="BJ215" s="291">
        <f t="shared" si="241"/>
        <v>0</v>
      </c>
      <c r="BK215" s="290">
        <f t="shared" si="274"/>
        <v>0</v>
      </c>
      <c r="BL215" s="304">
        <f t="shared" si="275"/>
        <v>209</v>
      </c>
      <c r="BM215" s="289">
        <f t="shared" si="276"/>
        <v>18</v>
      </c>
      <c r="BN215" s="290">
        <f t="shared" si="242"/>
        <v>0</v>
      </c>
      <c r="BO215" s="290">
        <f t="shared" si="277"/>
        <v>0</v>
      </c>
      <c r="BP215" s="290">
        <f t="shared" si="243"/>
        <v>0</v>
      </c>
      <c r="BQ215" s="291">
        <f t="shared" si="244"/>
        <v>0</v>
      </c>
      <c r="BR215" s="292">
        <f t="shared" si="278"/>
        <v>0</v>
      </c>
    </row>
    <row r="216" spans="1:70">
      <c r="A216" s="288">
        <v>210</v>
      </c>
      <c r="B216" s="289">
        <f t="shared" si="214"/>
        <v>18</v>
      </c>
      <c r="C216" s="290">
        <f t="shared" si="215"/>
        <v>0</v>
      </c>
      <c r="D216" s="290">
        <f t="shared" si="279"/>
        <v>0</v>
      </c>
      <c r="E216" s="290">
        <f t="shared" si="216"/>
        <v>0</v>
      </c>
      <c r="F216" s="291">
        <f t="shared" si="217"/>
        <v>0</v>
      </c>
      <c r="G216" s="290">
        <f t="shared" si="211"/>
        <v>0</v>
      </c>
      <c r="H216" s="289">
        <f t="shared" si="245"/>
        <v>210</v>
      </c>
      <c r="I216" s="289">
        <f t="shared" si="246"/>
        <v>18</v>
      </c>
      <c r="J216" s="290">
        <f t="shared" si="218"/>
        <v>0</v>
      </c>
      <c r="K216" s="290">
        <f t="shared" si="212"/>
        <v>0</v>
      </c>
      <c r="L216" s="290">
        <f t="shared" si="219"/>
        <v>0</v>
      </c>
      <c r="M216" s="291">
        <f t="shared" si="220"/>
        <v>0</v>
      </c>
      <c r="N216" s="292">
        <f t="shared" si="213"/>
        <v>0</v>
      </c>
      <c r="O216" s="307">
        <f t="shared" si="247"/>
        <v>210</v>
      </c>
      <c r="P216" s="289">
        <f t="shared" si="248"/>
        <v>18</v>
      </c>
      <c r="Q216" s="290">
        <f t="shared" si="221"/>
        <v>0</v>
      </c>
      <c r="R216" s="290">
        <f t="shared" si="249"/>
        <v>0</v>
      </c>
      <c r="S216" s="290">
        <f t="shared" si="222"/>
        <v>0</v>
      </c>
      <c r="T216" s="291">
        <f t="shared" si="223"/>
        <v>0</v>
      </c>
      <c r="U216" s="290">
        <f t="shared" si="250"/>
        <v>0</v>
      </c>
      <c r="V216" s="304">
        <f t="shared" si="251"/>
        <v>210</v>
      </c>
      <c r="W216" s="289">
        <f t="shared" si="252"/>
        <v>18</v>
      </c>
      <c r="X216" s="290">
        <f t="shared" si="224"/>
        <v>0</v>
      </c>
      <c r="Y216" s="290">
        <f t="shared" si="253"/>
        <v>0</v>
      </c>
      <c r="Z216" s="290">
        <f t="shared" si="225"/>
        <v>0</v>
      </c>
      <c r="AA216" s="291">
        <f t="shared" si="226"/>
        <v>0</v>
      </c>
      <c r="AB216" s="292">
        <f t="shared" si="254"/>
        <v>0</v>
      </c>
      <c r="AC216" s="307">
        <f t="shared" si="255"/>
        <v>210</v>
      </c>
      <c r="AD216" s="289">
        <f t="shared" si="256"/>
        <v>18</v>
      </c>
      <c r="AE216" s="290">
        <f t="shared" si="227"/>
        <v>0</v>
      </c>
      <c r="AF216" s="290">
        <f t="shared" si="257"/>
        <v>0</v>
      </c>
      <c r="AG216" s="290">
        <f t="shared" si="228"/>
        <v>0</v>
      </c>
      <c r="AH216" s="291">
        <f t="shared" si="229"/>
        <v>0</v>
      </c>
      <c r="AI216" s="290">
        <f t="shared" si="258"/>
        <v>0</v>
      </c>
      <c r="AJ216" s="304">
        <f t="shared" si="259"/>
        <v>210</v>
      </c>
      <c r="AK216" s="289">
        <f t="shared" si="260"/>
        <v>18</v>
      </c>
      <c r="AL216" s="290">
        <f t="shared" si="230"/>
        <v>0</v>
      </c>
      <c r="AM216" s="290">
        <f t="shared" si="261"/>
        <v>0</v>
      </c>
      <c r="AN216" s="290">
        <f t="shared" si="231"/>
        <v>0</v>
      </c>
      <c r="AO216" s="291">
        <f t="shared" si="232"/>
        <v>0</v>
      </c>
      <c r="AP216" s="292">
        <f t="shared" si="262"/>
        <v>0</v>
      </c>
      <c r="AQ216" s="307">
        <f t="shared" si="263"/>
        <v>210</v>
      </c>
      <c r="AR216" s="289">
        <f t="shared" si="264"/>
        <v>18</v>
      </c>
      <c r="AS216" s="290">
        <f t="shared" si="233"/>
        <v>0</v>
      </c>
      <c r="AT216" s="290">
        <f t="shared" si="265"/>
        <v>0</v>
      </c>
      <c r="AU216" s="290">
        <f t="shared" si="234"/>
        <v>0</v>
      </c>
      <c r="AV216" s="291">
        <f t="shared" si="235"/>
        <v>0</v>
      </c>
      <c r="AW216" s="290">
        <f t="shared" si="266"/>
        <v>0</v>
      </c>
      <c r="AX216" s="304">
        <f t="shared" si="267"/>
        <v>210</v>
      </c>
      <c r="AY216" s="289">
        <f t="shared" si="268"/>
        <v>18</v>
      </c>
      <c r="AZ216" s="290">
        <f t="shared" si="236"/>
        <v>0</v>
      </c>
      <c r="BA216" s="290">
        <f t="shared" si="269"/>
        <v>0</v>
      </c>
      <c r="BB216" s="290">
        <f t="shared" si="237"/>
        <v>0</v>
      </c>
      <c r="BC216" s="291">
        <f t="shared" si="238"/>
        <v>0</v>
      </c>
      <c r="BD216" s="292">
        <f t="shared" si="270"/>
        <v>0</v>
      </c>
      <c r="BE216" s="307">
        <f t="shared" si="271"/>
        <v>210</v>
      </c>
      <c r="BF216" s="289">
        <f t="shared" si="272"/>
        <v>18</v>
      </c>
      <c r="BG216" s="290">
        <f t="shared" si="239"/>
        <v>0</v>
      </c>
      <c r="BH216" s="290">
        <f t="shared" si="273"/>
        <v>0</v>
      </c>
      <c r="BI216" s="290">
        <f t="shared" si="240"/>
        <v>0</v>
      </c>
      <c r="BJ216" s="291">
        <f t="shared" si="241"/>
        <v>0</v>
      </c>
      <c r="BK216" s="290">
        <f t="shared" si="274"/>
        <v>0</v>
      </c>
      <c r="BL216" s="304">
        <f t="shared" si="275"/>
        <v>210</v>
      </c>
      <c r="BM216" s="289">
        <f t="shared" si="276"/>
        <v>18</v>
      </c>
      <c r="BN216" s="290">
        <f t="shared" si="242"/>
        <v>0</v>
      </c>
      <c r="BO216" s="290">
        <f t="shared" si="277"/>
        <v>0</v>
      </c>
      <c r="BP216" s="290">
        <f t="shared" si="243"/>
        <v>0</v>
      </c>
      <c r="BQ216" s="291">
        <f t="shared" si="244"/>
        <v>0</v>
      </c>
      <c r="BR216" s="292">
        <f t="shared" si="278"/>
        <v>0</v>
      </c>
    </row>
    <row r="217" spans="1:70">
      <c r="A217" s="288">
        <v>211</v>
      </c>
      <c r="B217" s="289">
        <f t="shared" si="214"/>
        <v>18</v>
      </c>
      <c r="C217" s="290">
        <f t="shared" si="215"/>
        <v>0</v>
      </c>
      <c r="D217" s="290">
        <f t="shared" si="279"/>
        <v>0</v>
      </c>
      <c r="E217" s="290">
        <f t="shared" si="216"/>
        <v>0</v>
      </c>
      <c r="F217" s="291">
        <f t="shared" si="217"/>
        <v>0</v>
      </c>
      <c r="G217" s="290">
        <f t="shared" si="211"/>
        <v>0</v>
      </c>
      <c r="H217" s="289">
        <f t="shared" si="245"/>
        <v>211</v>
      </c>
      <c r="I217" s="289">
        <f t="shared" si="246"/>
        <v>18</v>
      </c>
      <c r="J217" s="290">
        <f t="shared" si="218"/>
        <v>0</v>
      </c>
      <c r="K217" s="290">
        <f t="shared" si="212"/>
        <v>0</v>
      </c>
      <c r="L217" s="290">
        <f t="shared" si="219"/>
        <v>0</v>
      </c>
      <c r="M217" s="291">
        <f t="shared" si="220"/>
        <v>0</v>
      </c>
      <c r="N217" s="292">
        <f t="shared" si="213"/>
        <v>0</v>
      </c>
      <c r="O217" s="307">
        <f t="shared" si="247"/>
        <v>211</v>
      </c>
      <c r="P217" s="289">
        <f t="shared" si="248"/>
        <v>18</v>
      </c>
      <c r="Q217" s="290">
        <f t="shared" si="221"/>
        <v>0</v>
      </c>
      <c r="R217" s="290">
        <f t="shared" si="249"/>
        <v>0</v>
      </c>
      <c r="S217" s="290">
        <f t="shared" si="222"/>
        <v>0</v>
      </c>
      <c r="T217" s="291">
        <f t="shared" si="223"/>
        <v>0</v>
      </c>
      <c r="U217" s="290">
        <f t="shared" si="250"/>
        <v>0</v>
      </c>
      <c r="V217" s="304">
        <f t="shared" si="251"/>
        <v>211</v>
      </c>
      <c r="W217" s="289">
        <f t="shared" si="252"/>
        <v>18</v>
      </c>
      <c r="X217" s="290">
        <f t="shared" si="224"/>
        <v>0</v>
      </c>
      <c r="Y217" s="290">
        <f t="shared" si="253"/>
        <v>0</v>
      </c>
      <c r="Z217" s="290">
        <f t="shared" si="225"/>
        <v>0</v>
      </c>
      <c r="AA217" s="291">
        <f t="shared" si="226"/>
        <v>0</v>
      </c>
      <c r="AB217" s="292">
        <f t="shared" si="254"/>
        <v>0</v>
      </c>
      <c r="AC217" s="307">
        <f t="shared" si="255"/>
        <v>211</v>
      </c>
      <c r="AD217" s="289">
        <f t="shared" si="256"/>
        <v>18</v>
      </c>
      <c r="AE217" s="290">
        <f t="shared" si="227"/>
        <v>0</v>
      </c>
      <c r="AF217" s="290">
        <f t="shared" si="257"/>
        <v>0</v>
      </c>
      <c r="AG217" s="290">
        <f t="shared" si="228"/>
        <v>0</v>
      </c>
      <c r="AH217" s="291">
        <f t="shared" si="229"/>
        <v>0</v>
      </c>
      <c r="AI217" s="290">
        <f t="shared" si="258"/>
        <v>0</v>
      </c>
      <c r="AJ217" s="304">
        <f t="shared" si="259"/>
        <v>211</v>
      </c>
      <c r="AK217" s="289">
        <f t="shared" si="260"/>
        <v>18</v>
      </c>
      <c r="AL217" s="290">
        <f t="shared" si="230"/>
        <v>0</v>
      </c>
      <c r="AM217" s="290">
        <f t="shared" si="261"/>
        <v>0</v>
      </c>
      <c r="AN217" s="290">
        <f t="shared" si="231"/>
        <v>0</v>
      </c>
      <c r="AO217" s="291">
        <f t="shared" si="232"/>
        <v>0</v>
      </c>
      <c r="AP217" s="292">
        <f t="shared" si="262"/>
        <v>0</v>
      </c>
      <c r="AQ217" s="307">
        <f t="shared" si="263"/>
        <v>211</v>
      </c>
      <c r="AR217" s="289">
        <f t="shared" si="264"/>
        <v>18</v>
      </c>
      <c r="AS217" s="290">
        <f t="shared" si="233"/>
        <v>0</v>
      </c>
      <c r="AT217" s="290">
        <f t="shared" si="265"/>
        <v>0</v>
      </c>
      <c r="AU217" s="290">
        <f t="shared" si="234"/>
        <v>0</v>
      </c>
      <c r="AV217" s="291">
        <f t="shared" si="235"/>
        <v>0</v>
      </c>
      <c r="AW217" s="290">
        <f t="shared" si="266"/>
        <v>0</v>
      </c>
      <c r="AX217" s="304">
        <f t="shared" si="267"/>
        <v>211</v>
      </c>
      <c r="AY217" s="289">
        <f t="shared" si="268"/>
        <v>18</v>
      </c>
      <c r="AZ217" s="290">
        <f t="shared" si="236"/>
        <v>0</v>
      </c>
      <c r="BA217" s="290">
        <f t="shared" si="269"/>
        <v>0</v>
      </c>
      <c r="BB217" s="290">
        <f t="shared" si="237"/>
        <v>0</v>
      </c>
      <c r="BC217" s="291">
        <f t="shared" si="238"/>
        <v>0</v>
      </c>
      <c r="BD217" s="292">
        <f t="shared" si="270"/>
        <v>0</v>
      </c>
      <c r="BE217" s="307">
        <f t="shared" si="271"/>
        <v>211</v>
      </c>
      <c r="BF217" s="289">
        <f t="shared" si="272"/>
        <v>18</v>
      </c>
      <c r="BG217" s="290">
        <f t="shared" si="239"/>
        <v>0</v>
      </c>
      <c r="BH217" s="290">
        <f t="shared" si="273"/>
        <v>0</v>
      </c>
      <c r="BI217" s="290">
        <f t="shared" si="240"/>
        <v>0</v>
      </c>
      <c r="BJ217" s="291">
        <f t="shared" si="241"/>
        <v>0</v>
      </c>
      <c r="BK217" s="290">
        <f t="shared" si="274"/>
        <v>0</v>
      </c>
      <c r="BL217" s="304">
        <f t="shared" si="275"/>
        <v>211</v>
      </c>
      <c r="BM217" s="289">
        <f t="shared" si="276"/>
        <v>18</v>
      </c>
      <c r="BN217" s="290">
        <f t="shared" si="242"/>
        <v>0</v>
      </c>
      <c r="BO217" s="290">
        <f t="shared" si="277"/>
        <v>0</v>
      </c>
      <c r="BP217" s="290">
        <f t="shared" si="243"/>
        <v>0</v>
      </c>
      <c r="BQ217" s="291">
        <f t="shared" si="244"/>
        <v>0</v>
      </c>
      <c r="BR217" s="292">
        <f t="shared" si="278"/>
        <v>0</v>
      </c>
    </row>
    <row r="218" spans="1:70">
      <c r="A218" s="288">
        <v>212</v>
      </c>
      <c r="B218" s="289">
        <f t="shared" si="214"/>
        <v>18</v>
      </c>
      <c r="C218" s="290">
        <f t="shared" si="215"/>
        <v>0</v>
      </c>
      <c r="D218" s="290">
        <f t="shared" si="279"/>
        <v>0</v>
      </c>
      <c r="E218" s="290">
        <f t="shared" si="216"/>
        <v>0</v>
      </c>
      <c r="F218" s="291">
        <f t="shared" si="217"/>
        <v>0</v>
      </c>
      <c r="G218" s="290">
        <f t="shared" si="211"/>
        <v>0</v>
      </c>
      <c r="H218" s="289">
        <f t="shared" si="245"/>
        <v>212</v>
      </c>
      <c r="I218" s="289">
        <f t="shared" si="246"/>
        <v>18</v>
      </c>
      <c r="J218" s="290">
        <f t="shared" si="218"/>
        <v>0</v>
      </c>
      <c r="K218" s="290">
        <f t="shared" si="212"/>
        <v>0</v>
      </c>
      <c r="L218" s="290">
        <f t="shared" si="219"/>
        <v>0</v>
      </c>
      <c r="M218" s="291">
        <f t="shared" si="220"/>
        <v>0</v>
      </c>
      <c r="N218" s="292">
        <f t="shared" si="213"/>
        <v>0</v>
      </c>
      <c r="O218" s="307">
        <f t="shared" si="247"/>
        <v>212</v>
      </c>
      <c r="P218" s="289">
        <f t="shared" si="248"/>
        <v>18</v>
      </c>
      <c r="Q218" s="290">
        <f t="shared" si="221"/>
        <v>0</v>
      </c>
      <c r="R218" s="290">
        <f t="shared" si="249"/>
        <v>0</v>
      </c>
      <c r="S218" s="290">
        <f t="shared" si="222"/>
        <v>0</v>
      </c>
      <c r="T218" s="291">
        <f t="shared" si="223"/>
        <v>0</v>
      </c>
      <c r="U218" s="290">
        <f t="shared" si="250"/>
        <v>0</v>
      </c>
      <c r="V218" s="304">
        <f t="shared" si="251"/>
        <v>212</v>
      </c>
      <c r="W218" s="289">
        <f t="shared" si="252"/>
        <v>18</v>
      </c>
      <c r="X218" s="290">
        <f t="shared" si="224"/>
        <v>0</v>
      </c>
      <c r="Y218" s="290">
        <f t="shared" si="253"/>
        <v>0</v>
      </c>
      <c r="Z218" s="290">
        <f t="shared" si="225"/>
        <v>0</v>
      </c>
      <c r="AA218" s="291">
        <f t="shared" si="226"/>
        <v>0</v>
      </c>
      <c r="AB218" s="292">
        <f t="shared" si="254"/>
        <v>0</v>
      </c>
      <c r="AC218" s="307">
        <f t="shared" si="255"/>
        <v>212</v>
      </c>
      <c r="AD218" s="289">
        <f t="shared" si="256"/>
        <v>18</v>
      </c>
      <c r="AE218" s="290">
        <f t="shared" si="227"/>
        <v>0</v>
      </c>
      <c r="AF218" s="290">
        <f t="shared" si="257"/>
        <v>0</v>
      </c>
      <c r="AG218" s="290">
        <f t="shared" si="228"/>
        <v>0</v>
      </c>
      <c r="AH218" s="291">
        <f t="shared" si="229"/>
        <v>0</v>
      </c>
      <c r="AI218" s="290">
        <f t="shared" si="258"/>
        <v>0</v>
      </c>
      <c r="AJ218" s="304">
        <f t="shared" si="259"/>
        <v>212</v>
      </c>
      <c r="AK218" s="289">
        <f t="shared" si="260"/>
        <v>18</v>
      </c>
      <c r="AL218" s="290">
        <f t="shared" si="230"/>
        <v>0</v>
      </c>
      <c r="AM218" s="290">
        <f t="shared" si="261"/>
        <v>0</v>
      </c>
      <c r="AN218" s="290">
        <f t="shared" si="231"/>
        <v>0</v>
      </c>
      <c r="AO218" s="291">
        <f t="shared" si="232"/>
        <v>0</v>
      </c>
      <c r="AP218" s="292">
        <f t="shared" si="262"/>
        <v>0</v>
      </c>
      <c r="AQ218" s="307">
        <f t="shared" si="263"/>
        <v>212</v>
      </c>
      <c r="AR218" s="289">
        <f t="shared" si="264"/>
        <v>18</v>
      </c>
      <c r="AS218" s="290">
        <f t="shared" si="233"/>
        <v>0</v>
      </c>
      <c r="AT218" s="290">
        <f t="shared" si="265"/>
        <v>0</v>
      </c>
      <c r="AU218" s="290">
        <f t="shared" si="234"/>
        <v>0</v>
      </c>
      <c r="AV218" s="291">
        <f t="shared" si="235"/>
        <v>0</v>
      </c>
      <c r="AW218" s="290">
        <f t="shared" si="266"/>
        <v>0</v>
      </c>
      <c r="AX218" s="304">
        <f t="shared" si="267"/>
        <v>212</v>
      </c>
      <c r="AY218" s="289">
        <f t="shared" si="268"/>
        <v>18</v>
      </c>
      <c r="AZ218" s="290">
        <f t="shared" si="236"/>
        <v>0</v>
      </c>
      <c r="BA218" s="290">
        <f t="shared" si="269"/>
        <v>0</v>
      </c>
      <c r="BB218" s="290">
        <f t="shared" si="237"/>
        <v>0</v>
      </c>
      <c r="BC218" s="291">
        <f t="shared" si="238"/>
        <v>0</v>
      </c>
      <c r="BD218" s="292">
        <f t="shared" si="270"/>
        <v>0</v>
      </c>
      <c r="BE218" s="307">
        <f t="shared" si="271"/>
        <v>212</v>
      </c>
      <c r="BF218" s="289">
        <f t="shared" si="272"/>
        <v>18</v>
      </c>
      <c r="BG218" s="290">
        <f t="shared" si="239"/>
        <v>0</v>
      </c>
      <c r="BH218" s="290">
        <f t="shared" si="273"/>
        <v>0</v>
      </c>
      <c r="BI218" s="290">
        <f t="shared" si="240"/>
        <v>0</v>
      </c>
      <c r="BJ218" s="291">
        <f t="shared" si="241"/>
        <v>0</v>
      </c>
      <c r="BK218" s="290">
        <f t="shared" si="274"/>
        <v>0</v>
      </c>
      <c r="BL218" s="304">
        <f t="shared" si="275"/>
        <v>212</v>
      </c>
      <c r="BM218" s="289">
        <f t="shared" si="276"/>
        <v>18</v>
      </c>
      <c r="BN218" s="290">
        <f t="shared" si="242"/>
        <v>0</v>
      </c>
      <c r="BO218" s="290">
        <f t="shared" si="277"/>
        <v>0</v>
      </c>
      <c r="BP218" s="290">
        <f t="shared" si="243"/>
        <v>0</v>
      </c>
      <c r="BQ218" s="291">
        <f t="shared" si="244"/>
        <v>0</v>
      </c>
      <c r="BR218" s="292">
        <f t="shared" si="278"/>
        <v>0</v>
      </c>
    </row>
    <row r="219" spans="1:70">
      <c r="A219" s="288">
        <v>213</v>
      </c>
      <c r="B219" s="289">
        <f t="shared" si="214"/>
        <v>18</v>
      </c>
      <c r="C219" s="290">
        <f t="shared" si="215"/>
        <v>0</v>
      </c>
      <c r="D219" s="290">
        <f t="shared" si="279"/>
        <v>0</v>
      </c>
      <c r="E219" s="290">
        <f t="shared" si="216"/>
        <v>0</v>
      </c>
      <c r="F219" s="291">
        <f t="shared" si="217"/>
        <v>0</v>
      </c>
      <c r="G219" s="290">
        <f t="shared" si="211"/>
        <v>0</v>
      </c>
      <c r="H219" s="289">
        <f t="shared" si="245"/>
        <v>213</v>
      </c>
      <c r="I219" s="289">
        <f t="shared" si="246"/>
        <v>18</v>
      </c>
      <c r="J219" s="290">
        <f t="shared" si="218"/>
        <v>0</v>
      </c>
      <c r="K219" s="290">
        <f t="shared" si="212"/>
        <v>0</v>
      </c>
      <c r="L219" s="290">
        <f t="shared" si="219"/>
        <v>0</v>
      </c>
      <c r="M219" s="291">
        <f t="shared" si="220"/>
        <v>0</v>
      </c>
      <c r="N219" s="292">
        <f t="shared" si="213"/>
        <v>0</v>
      </c>
      <c r="O219" s="307">
        <f t="shared" si="247"/>
        <v>213</v>
      </c>
      <c r="P219" s="289">
        <f t="shared" si="248"/>
        <v>18</v>
      </c>
      <c r="Q219" s="290">
        <f t="shared" si="221"/>
        <v>0</v>
      </c>
      <c r="R219" s="290">
        <f t="shared" si="249"/>
        <v>0</v>
      </c>
      <c r="S219" s="290">
        <f t="shared" si="222"/>
        <v>0</v>
      </c>
      <c r="T219" s="291">
        <f t="shared" si="223"/>
        <v>0</v>
      </c>
      <c r="U219" s="290">
        <f t="shared" si="250"/>
        <v>0</v>
      </c>
      <c r="V219" s="304">
        <f t="shared" si="251"/>
        <v>213</v>
      </c>
      <c r="W219" s="289">
        <f t="shared" si="252"/>
        <v>18</v>
      </c>
      <c r="X219" s="290">
        <f t="shared" si="224"/>
        <v>0</v>
      </c>
      <c r="Y219" s="290">
        <f t="shared" si="253"/>
        <v>0</v>
      </c>
      <c r="Z219" s="290">
        <f t="shared" si="225"/>
        <v>0</v>
      </c>
      <c r="AA219" s="291">
        <f t="shared" si="226"/>
        <v>0</v>
      </c>
      <c r="AB219" s="292">
        <f t="shared" si="254"/>
        <v>0</v>
      </c>
      <c r="AC219" s="307">
        <f t="shared" si="255"/>
        <v>213</v>
      </c>
      <c r="AD219" s="289">
        <f t="shared" si="256"/>
        <v>18</v>
      </c>
      <c r="AE219" s="290">
        <f t="shared" si="227"/>
        <v>0</v>
      </c>
      <c r="AF219" s="290">
        <f t="shared" si="257"/>
        <v>0</v>
      </c>
      <c r="AG219" s="290">
        <f t="shared" si="228"/>
        <v>0</v>
      </c>
      <c r="AH219" s="291">
        <f t="shared" si="229"/>
        <v>0</v>
      </c>
      <c r="AI219" s="290">
        <f t="shared" si="258"/>
        <v>0</v>
      </c>
      <c r="AJ219" s="304">
        <f t="shared" si="259"/>
        <v>213</v>
      </c>
      <c r="AK219" s="289">
        <f t="shared" si="260"/>
        <v>18</v>
      </c>
      <c r="AL219" s="290">
        <f t="shared" si="230"/>
        <v>0</v>
      </c>
      <c r="AM219" s="290">
        <f t="shared" si="261"/>
        <v>0</v>
      </c>
      <c r="AN219" s="290">
        <f t="shared" si="231"/>
        <v>0</v>
      </c>
      <c r="AO219" s="291">
        <f t="shared" si="232"/>
        <v>0</v>
      </c>
      <c r="AP219" s="292">
        <f t="shared" si="262"/>
        <v>0</v>
      </c>
      <c r="AQ219" s="307">
        <f t="shared" si="263"/>
        <v>213</v>
      </c>
      <c r="AR219" s="289">
        <f t="shared" si="264"/>
        <v>18</v>
      </c>
      <c r="AS219" s="290">
        <f t="shared" si="233"/>
        <v>0</v>
      </c>
      <c r="AT219" s="290">
        <f t="shared" si="265"/>
        <v>0</v>
      </c>
      <c r="AU219" s="290">
        <f t="shared" si="234"/>
        <v>0</v>
      </c>
      <c r="AV219" s="291">
        <f t="shared" si="235"/>
        <v>0</v>
      </c>
      <c r="AW219" s="290">
        <f t="shared" si="266"/>
        <v>0</v>
      </c>
      <c r="AX219" s="304">
        <f t="shared" si="267"/>
        <v>213</v>
      </c>
      <c r="AY219" s="289">
        <f t="shared" si="268"/>
        <v>18</v>
      </c>
      <c r="AZ219" s="290">
        <f t="shared" si="236"/>
        <v>0</v>
      </c>
      <c r="BA219" s="290">
        <f t="shared" si="269"/>
        <v>0</v>
      </c>
      <c r="BB219" s="290">
        <f t="shared" si="237"/>
        <v>0</v>
      </c>
      <c r="BC219" s="291">
        <f t="shared" si="238"/>
        <v>0</v>
      </c>
      <c r="BD219" s="292">
        <f t="shared" si="270"/>
        <v>0</v>
      </c>
      <c r="BE219" s="307">
        <f t="shared" si="271"/>
        <v>213</v>
      </c>
      <c r="BF219" s="289">
        <f t="shared" si="272"/>
        <v>18</v>
      </c>
      <c r="BG219" s="290">
        <f t="shared" si="239"/>
        <v>0</v>
      </c>
      <c r="BH219" s="290">
        <f t="shared" si="273"/>
        <v>0</v>
      </c>
      <c r="BI219" s="290">
        <f t="shared" si="240"/>
        <v>0</v>
      </c>
      <c r="BJ219" s="291">
        <f t="shared" si="241"/>
        <v>0</v>
      </c>
      <c r="BK219" s="290">
        <f t="shared" si="274"/>
        <v>0</v>
      </c>
      <c r="BL219" s="304">
        <f t="shared" si="275"/>
        <v>213</v>
      </c>
      <c r="BM219" s="289">
        <f t="shared" si="276"/>
        <v>18</v>
      </c>
      <c r="BN219" s="290">
        <f t="shared" si="242"/>
        <v>0</v>
      </c>
      <c r="BO219" s="290">
        <f t="shared" si="277"/>
        <v>0</v>
      </c>
      <c r="BP219" s="290">
        <f t="shared" si="243"/>
        <v>0</v>
      </c>
      <c r="BQ219" s="291">
        <f t="shared" si="244"/>
        <v>0</v>
      </c>
      <c r="BR219" s="292">
        <f t="shared" si="278"/>
        <v>0</v>
      </c>
    </row>
    <row r="220" spans="1:70">
      <c r="A220" s="288">
        <v>214</v>
      </c>
      <c r="B220" s="289">
        <f t="shared" si="214"/>
        <v>18</v>
      </c>
      <c r="C220" s="290">
        <f t="shared" si="215"/>
        <v>0</v>
      </c>
      <c r="D220" s="290">
        <f t="shared" si="279"/>
        <v>0</v>
      </c>
      <c r="E220" s="290">
        <f t="shared" si="216"/>
        <v>0</v>
      </c>
      <c r="F220" s="291">
        <f t="shared" si="217"/>
        <v>0</v>
      </c>
      <c r="G220" s="290">
        <f t="shared" si="211"/>
        <v>0</v>
      </c>
      <c r="H220" s="289">
        <f t="shared" si="245"/>
        <v>214</v>
      </c>
      <c r="I220" s="289">
        <f t="shared" si="246"/>
        <v>18</v>
      </c>
      <c r="J220" s="290">
        <f t="shared" si="218"/>
        <v>0</v>
      </c>
      <c r="K220" s="290">
        <f t="shared" si="212"/>
        <v>0</v>
      </c>
      <c r="L220" s="290">
        <f t="shared" si="219"/>
        <v>0</v>
      </c>
      <c r="M220" s="291">
        <f t="shared" si="220"/>
        <v>0</v>
      </c>
      <c r="N220" s="292">
        <f t="shared" si="213"/>
        <v>0</v>
      </c>
      <c r="O220" s="307">
        <f t="shared" si="247"/>
        <v>214</v>
      </c>
      <c r="P220" s="289">
        <f t="shared" si="248"/>
        <v>18</v>
      </c>
      <c r="Q220" s="290">
        <f t="shared" si="221"/>
        <v>0</v>
      </c>
      <c r="R220" s="290">
        <f t="shared" si="249"/>
        <v>0</v>
      </c>
      <c r="S220" s="290">
        <f t="shared" si="222"/>
        <v>0</v>
      </c>
      <c r="T220" s="291">
        <f t="shared" si="223"/>
        <v>0</v>
      </c>
      <c r="U220" s="290">
        <f t="shared" si="250"/>
        <v>0</v>
      </c>
      <c r="V220" s="304">
        <f t="shared" si="251"/>
        <v>214</v>
      </c>
      <c r="W220" s="289">
        <f t="shared" si="252"/>
        <v>18</v>
      </c>
      <c r="X220" s="290">
        <f t="shared" si="224"/>
        <v>0</v>
      </c>
      <c r="Y220" s="290">
        <f t="shared" si="253"/>
        <v>0</v>
      </c>
      <c r="Z220" s="290">
        <f t="shared" si="225"/>
        <v>0</v>
      </c>
      <c r="AA220" s="291">
        <f t="shared" si="226"/>
        <v>0</v>
      </c>
      <c r="AB220" s="292">
        <f t="shared" si="254"/>
        <v>0</v>
      </c>
      <c r="AC220" s="307">
        <f t="shared" si="255"/>
        <v>214</v>
      </c>
      <c r="AD220" s="289">
        <f t="shared" si="256"/>
        <v>18</v>
      </c>
      <c r="AE220" s="290">
        <f t="shared" si="227"/>
        <v>0</v>
      </c>
      <c r="AF220" s="290">
        <f t="shared" si="257"/>
        <v>0</v>
      </c>
      <c r="AG220" s="290">
        <f t="shared" si="228"/>
        <v>0</v>
      </c>
      <c r="AH220" s="291">
        <f t="shared" si="229"/>
        <v>0</v>
      </c>
      <c r="AI220" s="290">
        <f t="shared" si="258"/>
        <v>0</v>
      </c>
      <c r="AJ220" s="304">
        <f t="shared" si="259"/>
        <v>214</v>
      </c>
      <c r="AK220" s="289">
        <f t="shared" si="260"/>
        <v>18</v>
      </c>
      <c r="AL220" s="290">
        <f t="shared" si="230"/>
        <v>0</v>
      </c>
      <c r="AM220" s="290">
        <f t="shared" si="261"/>
        <v>0</v>
      </c>
      <c r="AN220" s="290">
        <f t="shared" si="231"/>
        <v>0</v>
      </c>
      <c r="AO220" s="291">
        <f t="shared" si="232"/>
        <v>0</v>
      </c>
      <c r="AP220" s="292">
        <f t="shared" si="262"/>
        <v>0</v>
      </c>
      <c r="AQ220" s="307">
        <f t="shared" si="263"/>
        <v>214</v>
      </c>
      <c r="AR220" s="289">
        <f t="shared" si="264"/>
        <v>18</v>
      </c>
      <c r="AS220" s="290">
        <f t="shared" si="233"/>
        <v>0</v>
      </c>
      <c r="AT220" s="290">
        <f t="shared" si="265"/>
        <v>0</v>
      </c>
      <c r="AU220" s="290">
        <f t="shared" si="234"/>
        <v>0</v>
      </c>
      <c r="AV220" s="291">
        <f t="shared" si="235"/>
        <v>0</v>
      </c>
      <c r="AW220" s="290">
        <f t="shared" si="266"/>
        <v>0</v>
      </c>
      <c r="AX220" s="304">
        <f t="shared" si="267"/>
        <v>214</v>
      </c>
      <c r="AY220" s="289">
        <f t="shared" si="268"/>
        <v>18</v>
      </c>
      <c r="AZ220" s="290">
        <f t="shared" si="236"/>
        <v>0</v>
      </c>
      <c r="BA220" s="290">
        <f t="shared" si="269"/>
        <v>0</v>
      </c>
      <c r="BB220" s="290">
        <f t="shared" si="237"/>
        <v>0</v>
      </c>
      <c r="BC220" s="291">
        <f t="shared" si="238"/>
        <v>0</v>
      </c>
      <c r="BD220" s="292">
        <f t="shared" si="270"/>
        <v>0</v>
      </c>
      <c r="BE220" s="307">
        <f t="shared" si="271"/>
        <v>214</v>
      </c>
      <c r="BF220" s="289">
        <f t="shared" si="272"/>
        <v>18</v>
      </c>
      <c r="BG220" s="290">
        <f t="shared" si="239"/>
        <v>0</v>
      </c>
      <c r="BH220" s="290">
        <f t="shared" si="273"/>
        <v>0</v>
      </c>
      <c r="BI220" s="290">
        <f t="shared" si="240"/>
        <v>0</v>
      </c>
      <c r="BJ220" s="291">
        <f t="shared" si="241"/>
        <v>0</v>
      </c>
      <c r="BK220" s="290">
        <f t="shared" si="274"/>
        <v>0</v>
      </c>
      <c r="BL220" s="304">
        <f t="shared" si="275"/>
        <v>214</v>
      </c>
      <c r="BM220" s="289">
        <f t="shared" si="276"/>
        <v>18</v>
      </c>
      <c r="BN220" s="290">
        <f t="shared" si="242"/>
        <v>0</v>
      </c>
      <c r="BO220" s="290">
        <f t="shared" si="277"/>
        <v>0</v>
      </c>
      <c r="BP220" s="290">
        <f t="shared" si="243"/>
        <v>0</v>
      </c>
      <c r="BQ220" s="291">
        <f t="shared" si="244"/>
        <v>0</v>
      </c>
      <c r="BR220" s="292">
        <f t="shared" si="278"/>
        <v>0</v>
      </c>
    </row>
    <row r="221" spans="1:70">
      <c r="A221" s="288">
        <v>215</v>
      </c>
      <c r="B221" s="289">
        <f t="shared" si="214"/>
        <v>18</v>
      </c>
      <c r="C221" s="290">
        <f t="shared" si="215"/>
        <v>0</v>
      </c>
      <c r="D221" s="290">
        <f t="shared" si="279"/>
        <v>0</v>
      </c>
      <c r="E221" s="290">
        <f t="shared" si="216"/>
        <v>0</v>
      </c>
      <c r="F221" s="291">
        <f t="shared" si="217"/>
        <v>0</v>
      </c>
      <c r="G221" s="290">
        <f t="shared" si="211"/>
        <v>0</v>
      </c>
      <c r="H221" s="289">
        <f t="shared" si="245"/>
        <v>215</v>
      </c>
      <c r="I221" s="289">
        <f t="shared" si="246"/>
        <v>18</v>
      </c>
      <c r="J221" s="290">
        <f t="shared" si="218"/>
        <v>0</v>
      </c>
      <c r="K221" s="290">
        <f t="shared" si="212"/>
        <v>0</v>
      </c>
      <c r="L221" s="290">
        <f t="shared" si="219"/>
        <v>0</v>
      </c>
      <c r="M221" s="291">
        <f t="shared" si="220"/>
        <v>0</v>
      </c>
      <c r="N221" s="292">
        <f t="shared" si="213"/>
        <v>0</v>
      </c>
      <c r="O221" s="307">
        <f t="shared" si="247"/>
        <v>215</v>
      </c>
      <c r="P221" s="289">
        <f t="shared" si="248"/>
        <v>18</v>
      </c>
      <c r="Q221" s="290">
        <f t="shared" si="221"/>
        <v>0</v>
      </c>
      <c r="R221" s="290">
        <f t="shared" si="249"/>
        <v>0</v>
      </c>
      <c r="S221" s="290">
        <f t="shared" si="222"/>
        <v>0</v>
      </c>
      <c r="T221" s="291">
        <f t="shared" si="223"/>
        <v>0</v>
      </c>
      <c r="U221" s="290">
        <f t="shared" si="250"/>
        <v>0</v>
      </c>
      <c r="V221" s="304">
        <f t="shared" si="251"/>
        <v>215</v>
      </c>
      <c r="W221" s="289">
        <f t="shared" si="252"/>
        <v>18</v>
      </c>
      <c r="X221" s="290">
        <f t="shared" si="224"/>
        <v>0</v>
      </c>
      <c r="Y221" s="290">
        <f t="shared" si="253"/>
        <v>0</v>
      </c>
      <c r="Z221" s="290">
        <f t="shared" si="225"/>
        <v>0</v>
      </c>
      <c r="AA221" s="291">
        <f t="shared" si="226"/>
        <v>0</v>
      </c>
      <c r="AB221" s="292">
        <f t="shared" si="254"/>
        <v>0</v>
      </c>
      <c r="AC221" s="307">
        <f t="shared" si="255"/>
        <v>215</v>
      </c>
      <c r="AD221" s="289">
        <f t="shared" si="256"/>
        <v>18</v>
      </c>
      <c r="AE221" s="290">
        <f t="shared" si="227"/>
        <v>0</v>
      </c>
      <c r="AF221" s="290">
        <f t="shared" si="257"/>
        <v>0</v>
      </c>
      <c r="AG221" s="290">
        <f t="shared" si="228"/>
        <v>0</v>
      </c>
      <c r="AH221" s="291">
        <f t="shared" si="229"/>
        <v>0</v>
      </c>
      <c r="AI221" s="290">
        <f t="shared" si="258"/>
        <v>0</v>
      </c>
      <c r="AJ221" s="304">
        <f t="shared" si="259"/>
        <v>215</v>
      </c>
      <c r="AK221" s="289">
        <f t="shared" si="260"/>
        <v>18</v>
      </c>
      <c r="AL221" s="290">
        <f t="shared" si="230"/>
        <v>0</v>
      </c>
      <c r="AM221" s="290">
        <f t="shared" si="261"/>
        <v>0</v>
      </c>
      <c r="AN221" s="290">
        <f t="shared" si="231"/>
        <v>0</v>
      </c>
      <c r="AO221" s="291">
        <f t="shared" si="232"/>
        <v>0</v>
      </c>
      <c r="AP221" s="292">
        <f t="shared" si="262"/>
        <v>0</v>
      </c>
      <c r="AQ221" s="307">
        <f t="shared" si="263"/>
        <v>215</v>
      </c>
      <c r="AR221" s="289">
        <f t="shared" si="264"/>
        <v>18</v>
      </c>
      <c r="AS221" s="290">
        <f t="shared" si="233"/>
        <v>0</v>
      </c>
      <c r="AT221" s="290">
        <f t="shared" si="265"/>
        <v>0</v>
      </c>
      <c r="AU221" s="290">
        <f t="shared" si="234"/>
        <v>0</v>
      </c>
      <c r="AV221" s="291">
        <f t="shared" si="235"/>
        <v>0</v>
      </c>
      <c r="AW221" s="290">
        <f t="shared" si="266"/>
        <v>0</v>
      </c>
      <c r="AX221" s="304">
        <f t="shared" si="267"/>
        <v>215</v>
      </c>
      <c r="AY221" s="289">
        <f t="shared" si="268"/>
        <v>18</v>
      </c>
      <c r="AZ221" s="290">
        <f t="shared" si="236"/>
        <v>0</v>
      </c>
      <c r="BA221" s="290">
        <f t="shared" si="269"/>
        <v>0</v>
      </c>
      <c r="BB221" s="290">
        <f t="shared" si="237"/>
        <v>0</v>
      </c>
      <c r="BC221" s="291">
        <f t="shared" si="238"/>
        <v>0</v>
      </c>
      <c r="BD221" s="292">
        <f t="shared" si="270"/>
        <v>0</v>
      </c>
      <c r="BE221" s="307">
        <f t="shared" si="271"/>
        <v>215</v>
      </c>
      <c r="BF221" s="289">
        <f t="shared" si="272"/>
        <v>18</v>
      </c>
      <c r="BG221" s="290">
        <f t="shared" si="239"/>
        <v>0</v>
      </c>
      <c r="BH221" s="290">
        <f t="shared" si="273"/>
        <v>0</v>
      </c>
      <c r="BI221" s="290">
        <f t="shared" si="240"/>
        <v>0</v>
      </c>
      <c r="BJ221" s="291">
        <f t="shared" si="241"/>
        <v>0</v>
      </c>
      <c r="BK221" s="290">
        <f t="shared" si="274"/>
        <v>0</v>
      </c>
      <c r="BL221" s="304">
        <f t="shared" si="275"/>
        <v>215</v>
      </c>
      <c r="BM221" s="289">
        <f t="shared" si="276"/>
        <v>18</v>
      </c>
      <c r="BN221" s="290">
        <f t="shared" si="242"/>
        <v>0</v>
      </c>
      <c r="BO221" s="290">
        <f t="shared" si="277"/>
        <v>0</v>
      </c>
      <c r="BP221" s="290">
        <f t="shared" si="243"/>
        <v>0</v>
      </c>
      <c r="BQ221" s="291">
        <f t="shared" si="244"/>
        <v>0</v>
      </c>
      <c r="BR221" s="292">
        <f t="shared" si="278"/>
        <v>0</v>
      </c>
    </row>
    <row r="222" spans="1:70">
      <c r="A222" s="288">
        <v>216</v>
      </c>
      <c r="B222" s="289">
        <f t="shared" si="214"/>
        <v>18</v>
      </c>
      <c r="C222" s="290">
        <f t="shared" si="215"/>
        <v>0</v>
      </c>
      <c r="D222" s="290">
        <f t="shared" si="279"/>
        <v>0</v>
      </c>
      <c r="E222" s="290">
        <f t="shared" si="216"/>
        <v>0</v>
      </c>
      <c r="F222" s="291">
        <f t="shared" si="217"/>
        <v>0</v>
      </c>
      <c r="G222" s="290">
        <f t="shared" si="211"/>
        <v>0</v>
      </c>
      <c r="H222" s="289">
        <f t="shared" si="245"/>
        <v>216</v>
      </c>
      <c r="I222" s="289">
        <f t="shared" si="246"/>
        <v>18</v>
      </c>
      <c r="J222" s="290">
        <f t="shared" si="218"/>
        <v>0</v>
      </c>
      <c r="K222" s="290">
        <f t="shared" si="212"/>
        <v>0</v>
      </c>
      <c r="L222" s="290">
        <f t="shared" si="219"/>
        <v>0</v>
      </c>
      <c r="M222" s="291">
        <f t="shared" si="220"/>
        <v>0</v>
      </c>
      <c r="N222" s="292">
        <f t="shared" si="213"/>
        <v>0</v>
      </c>
      <c r="O222" s="307">
        <f t="shared" si="247"/>
        <v>216</v>
      </c>
      <c r="P222" s="289">
        <f t="shared" si="248"/>
        <v>18</v>
      </c>
      <c r="Q222" s="290">
        <f t="shared" si="221"/>
        <v>0</v>
      </c>
      <c r="R222" s="290">
        <f t="shared" si="249"/>
        <v>0</v>
      </c>
      <c r="S222" s="290">
        <f t="shared" si="222"/>
        <v>0</v>
      </c>
      <c r="T222" s="291">
        <f t="shared" si="223"/>
        <v>0</v>
      </c>
      <c r="U222" s="290">
        <f t="shared" si="250"/>
        <v>0</v>
      </c>
      <c r="V222" s="304">
        <f t="shared" si="251"/>
        <v>216</v>
      </c>
      <c r="W222" s="289">
        <f t="shared" si="252"/>
        <v>18</v>
      </c>
      <c r="X222" s="290">
        <f t="shared" si="224"/>
        <v>0</v>
      </c>
      <c r="Y222" s="290">
        <f t="shared" si="253"/>
        <v>0</v>
      </c>
      <c r="Z222" s="290">
        <f t="shared" si="225"/>
        <v>0</v>
      </c>
      <c r="AA222" s="291">
        <f t="shared" si="226"/>
        <v>0</v>
      </c>
      <c r="AB222" s="292">
        <f t="shared" si="254"/>
        <v>0</v>
      </c>
      <c r="AC222" s="307">
        <f t="shared" si="255"/>
        <v>216</v>
      </c>
      <c r="AD222" s="289">
        <f t="shared" si="256"/>
        <v>18</v>
      </c>
      <c r="AE222" s="290">
        <f t="shared" si="227"/>
        <v>0</v>
      </c>
      <c r="AF222" s="290">
        <f t="shared" si="257"/>
        <v>0</v>
      </c>
      <c r="AG222" s="290">
        <f t="shared" si="228"/>
        <v>0</v>
      </c>
      <c r="AH222" s="291">
        <f t="shared" si="229"/>
        <v>0</v>
      </c>
      <c r="AI222" s="290">
        <f t="shared" si="258"/>
        <v>0</v>
      </c>
      <c r="AJ222" s="304">
        <f t="shared" si="259"/>
        <v>216</v>
      </c>
      <c r="AK222" s="289">
        <f t="shared" si="260"/>
        <v>18</v>
      </c>
      <c r="AL222" s="290">
        <f t="shared" si="230"/>
        <v>0</v>
      </c>
      <c r="AM222" s="290">
        <f t="shared" si="261"/>
        <v>0</v>
      </c>
      <c r="AN222" s="290">
        <f t="shared" si="231"/>
        <v>0</v>
      </c>
      <c r="AO222" s="291">
        <f t="shared" si="232"/>
        <v>0</v>
      </c>
      <c r="AP222" s="292">
        <f t="shared" si="262"/>
        <v>0</v>
      </c>
      <c r="AQ222" s="307">
        <f t="shared" si="263"/>
        <v>216</v>
      </c>
      <c r="AR222" s="289">
        <f t="shared" si="264"/>
        <v>18</v>
      </c>
      <c r="AS222" s="290">
        <f t="shared" si="233"/>
        <v>0</v>
      </c>
      <c r="AT222" s="290">
        <f t="shared" si="265"/>
        <v>0</v>
      </c>
      <c r="AU222" s="290">
        <f t="shared" si="234"/>
        <v>0</v>
      </c>
      <c r="AV222" s="291">
        <f t="shared" si="235"/>
        <v>0</v>
      </c>
      <c r="AW222" s="290">
        <f t="shared" si="266"/>
        <v>0</v>
      </c>
      <c r="AX222" s="304">
        <f t="shared" si="267"/>
        <v>216</v>
      </c>
      <c r="AY222" s="289">
        <f t="shared" si="268"/>
        <v>18</v>
      </c>
      <c r="AZ222" s="290">
        <f t="shared" si="236"/>
        <v>0</v>
      </c>
      <c r="BA222" s="290">
        <f t="shared" si="269"/>
        <v>0</v>
      </c>
      <c r="BB222" s="290">
        <f t="shared" si="237"/>
        <v>0</v>
      </c>
      <c r="BC222" s="291">
        <f t="shared" si="238"/>
        <v>0</v>
      </c>
      <c r="BD222" s="292">
        <f t="shared" si="270"/>
        <v>0</v>
      </c>
      <c r="BE222" s="307">
        <f t="shared" si="271"/>
        <v>216</v>
      </c>
      <c r="BF222" s="289">
        <f t="shared" si="272"/>
        <v>18</v>
      </c>
      <c r="BG222" s="290">
        <f t="shared" si="239"/>
        <v>0</v>
      </c>
      <c r="BH222" s="290">
        <f t="shared" si="273"/>
        <v>0</v>
      </c>
      <c r="BI222" s="290">
        <f t="shared" si="240"/>
        <v>0</v>
      </c>
      <c r="BJ222" s="291">
        <f t="shared" si="241"/>
        <v>0</v>
      </c>
      <c r="BK222" s="290">
        <f t="shared" si="274"/>
        <v>0</v>
      </c>
      <c r="BL222" s="304">
        <f t="shared" si="275"/>
        <v>216</v>
      </c>
      <c r="BM222" s="289">
        <f t="shared" si="276"/>
        <v>18</v>
      </c>
      <c r="BN222" s="290">
        <f t="shared" si="242"/>
        <v>0</v>
      </c>
      <c r="BO222" s="290">
        <f t="shared" si="277"/>
        <v>0</v>
      </c>
      <c r="BP222" s="290">
        <f t="shared" si="243"/>
        <v>0</v>
      </c>
      <c r="BQ222" s="291">
        <f t="shared" si="244"/>
        <v>0</v>
      </c>
      <c r="BR222" s="292">
        <f t="shared" si="278"/>
        <v>0</v>
      </c>
    </row>
    <row r="223" spans="1:70">
      <c r="A223" s="288">
        <v>217</v>
      </c>
      <c r="B223" s="289">
        <f t="shared" si="214"/>
        <v>19</v>
      </c>
      <c r="C223" s="290">
        <f t="shared" si="215"/>
        <v>0</v>
      </c>
      <c r="D223" s="290">
        <f t="shared" si="279"/>
        <v>0</v>
      </c>
      <c r="E223" s="290">
        <f t="shared" si="216"/>
        <v>0</v>
      </c>
      <c r="F223" s="291">
        <f t="shared" si="217"/>
        <v>0</v>
      </c>
      <c r="G223" s="290">
        <f t="shared" si="211"/>
        <v>0</v>
      </c>
      <c r="H223" s="289">
        <f t="shared" si="245"/>
        <v>217</v>
      </c>
      <c r="I223" s="289">
        <f t="shared" si="246"/>
        <v>19</v>
      </c>
      <c r="J223" s="290">
        <f t="shared" si="218"/>
        <v>0</v>
      </c>
      <c r="K223" s="290">
        <f t="shared" si="212"/>
        <v>0</v>
      </c>
      <c r="L223" s="290">
        <f t="shared" si="219"/>
        <v>0</v>
      </c>
      <c r="M223" s="291">
        <f t="shared" si="220"/>
        <v>0</v>
      </c>
      <c r="N223" s="292">
        <f t="shared" si="213"/>
        <v>0</v>
      </c>
      <c r="O223" s="307">
        <f t="shared" si="247"/>
        <v>217</v>
      </c>
      <c r="P223" s="289">
        <f t="shared" si="248"/>
        <v>19</v>
      </c>
      <c r="Q223" s="290">
        <f t="shared" si="221"/>
        <v>0</v>
      </c>
      <c r="R223" s="290">
        <f t="shared" si="249"/>
        <v>0</v>
      </c>
      <c r="S223" s="290">
        <f t="shared" si="222"/>
        <v>0</v>
      </c>
      <c r="T223" s="291">
        <f t="shared" si="223"/>
        <v>0</v>
      </c>
      <c r="U223" s="290">
        <f t="shared" si="250"/>
        <v>0</v>
      </c>
      <c r="V223" s="304">
        <f t="shared" si="251"/>
        <v>217</v>
      </c>
      <c r="W223" s="289">
        <f t="shared" si="252"/>
        <v>19</v>
      </c>
      <c r="X223" s="290">
        <f t="shared" si="224"/>
        <v>0</v>
      </c>
      <c r="Y223" s="290">
        <f t="shared" si="253"/>
        <v>0</v>
      </c>
      <c r="Z223" s="290">
        <f t="shared" si="225"/>
        <v>0</v>
      </c>
      <c r="AA223" s="291">
        <f t="shared" si="226"/>
        <v>0</v>
      </c>
      <c r="AB223" s="292">
        <f t="shared" si="254"/>
        <v>0</v>
      </c>
      <c r="AC223" s="307">
        <f t="shared" si="255"/>
        <v>217</v>
      </c>
      <c r="AD223" s="289">
        <f t="shared" si="256"/>
        <v>19</v>
      </c>
      <c r="AE223" s="290">
        <f t="shared" si="227"/>
        <v>0</v>
      </c>
      <c r="AF223" s="290">
        <f t="shared" si="257"/>
        <v>0</v>
      </c>
      <c r="AG223" s="290">
        <f t="shared" si="228"/>
        <v>0</v>
      </c>
      <c r="AH223" s="291">
        <f t="shared" si="229"/>
        <v>0</v>
      </c>
      <c r="AI223" s="290">
        <f t="shared" si="258"/>
        <v>0</v>
      </c>
      <c r="AJ223" s="304">
        <f t="shared" si="259"/>
        <v>217</v>
      </c>
      <c r="AK223" s="289">
        <f t="shared" si="260"/>
        <v>19</v>
      </c>
      <c r="AL223" s="290">
        <f t="shared" si="230"/>
        <v>0</v>
      </c>
      <c r="AM223" s="290">
        <f t="shared" si="261"/>
        <v>0</v>
      </c>
      <c r="AN223" s="290">
        <f t="shared" si="231"/>
        <v>0</v>
      </c>
      <c r="AO223" s="291">
        <f t="shared" si="232"/>
        <v>0</v>
      </c>
      <c r="AP223" s="292">
        <f t="shared" si="262"/>
        <v>0</v>
      </c>
      <c r="AQ223" s="307">
        <f t="shared" si="263"/>
        <v>217</v>
      </c>
      <c r="AR223" s="289">
        <f t="shared" si="264"/>
        <v>19</v>
      </c>
      <c r="AS223" s="290">
        <f t="shared" si="233"/>
        <v>0</v>
      </c>
      <c r="AT223" s="290">
        <f t="shared" si="265"/>
        <v>0</v>
      </c>
      <c r="AU223" s="290">
        <f t="shared" si="234"/>
        <v>0</v>
      </c>
      <c r="AV223" s="291">
        <f t="shared" si="235"/>
        <v>0</v>
      </c>
      <c r="AW223" s="290">
        <f t="shared" si="266"/>
        <v>0</v>
      </c>
      <c r="AX223" s="304">
        <f t="shared" si="267"/>
        <v>217</v>
      </c>
      <c r="AY223" s="289">
        <f t="shared" si="268"/>
        <v>19</v>
      </c>
      <c r="AZ223" s="290">
        <f t="shared" si="236"/>
        <v>0</v>
      </c>
      <c r="BA223" s="290">
        <f t="shared" si="269"/>
        <v>0</v>
      </c>
      <c r="BB223" s="290">
        <f t="shared" si="237"/>
        <v>0</v>
      </c>
      <c r="BC223" s="291">
        <f t="shared" si="238"/>
        <v>0</v>
      </c>
      <c r="BD223" s="292">
        <f t="shared" si="270"/>
        <v>0</v>
      </c>
      <c r="BE223" s="307">
        <f t="shared" si="271"/>
        <v>217</v>
      </c>
      <c r="BF223" s="289">
        <f t="shared" si="272"/>
        <v>19</v>
      </c>
      <c r="BG223" s="290">
        <f t="shared" si="239"/>
        <v>0</v>
      </c>
      <c r="BH223" s="290">
        <f t="shared" si="273"/>
        <v>0</v>
      </c>
      <c r="BI223" s="290">
        <f t="shared" si="240"/>
        <v>0</v>
      </c>
      <c r="BJ223" s="291">
        <f t="shared" si="241"/>
        <v>0</v>
      </c>
      <c r="BK223" s="290">
        <f t="shared" si="274"/>
        <v>0</v>
      </c>
      <c r="BL223" s="304">
        <f t="shared" si="275"/>
        <v>217</v>
      </c>
      <c r="BM223" s="289">
        <f t="shared" si="276"/>
        <v>19</v>
      </c>
      <c r="BN223" s="290">
        <f t="shared" si="242"/>
        <v>0</v>
      </c>
      <c r="BO223" s="290">
        <f t="shared" si="277"/>
        <v>0</v>
      </c>
      <c r="BP223" s="290">
        <f t="shared" si="243"/>
        <v>0</v>
      </c>
      <c r="BQ223" s="291">
        <f t="shared" si="244"/>
        <v>0</v>
      </c>
      <c r="BR223" s="292">
        <f t="shared" si="278"/>
        <v>0</v>
      </c>
    </row>
    <row r="224" spans="1:70">
      <c r="A224" s="288">
        <v>218</v>
      </c>
      <c r="B224" s="289">
        <f t="shared" si="214"/>
        <v>19</v>
      </c>
      <c r="C224" s="290">
        <f t="shared" si="215"/>
        <v>0</v>
      </c>
      <c r="D224" s="290">
        <f t="shared" si="279"/>
        <v>0</v>
      </c>
      <c r="E224" s="290">
        <f t="shared" si="216"/>
        <v>0</v>
      </c>
      <c r="F224" s="291">
        <f t="shared" si="217"/>
        <v>0</v>
      </c>
      <c r="G224" s="290">
        <f t="shared" si="211"/>
        <v>0</v>
      </c>
      <c r="H224" s="289">
        <f t="shared" si="245"/>
        <v>218</v>
      </c>
      <c r="I224" s="289">
        <f t="shared" si="246"/>
        <v>19</v>
      </c>
      <c r="J224" s="290">
        <f t="shared" si="218"/>
        <v>0</v>
      </c>
      <c r="K224" s="290">
        <f t="shared" si="212"/>
        <v>0</v>
      </c>
      <c r="L224" s="290">
        <f t="shared" si="219"/>
        <v>0</v>
      </c>
      <c r="M224" s="291">
        <f t="shared" si="220"/>
        <v>0</v>
      </c>
      <c r="N224" s="292">
        <f t="shared" si="213"/>
        <v>0</v>
      </c>
      <c r="O224" s="307">
        <f t="shared" si="247"/>
        <v>218</v>
      </c>
      <c r="P224" s="289">
        <f t="shared" si="248"/>
        <v>19</v>
      </c>
      <c r="Q224" s="290">
        <f t="shared" si="221"/>
        <v>0</v>
      </c>
      <c r="R224" s="290">
        <f t="shared" si="249"/>
        <v>0</v>
      </c>
      <c r="S224" s="290">
        <f t="shared" si="222"/>
        <v>0</v>
      </c>
      <c r="T224" s="291">
        <f t="shared" si="223"/>
        <v>0</v>
      </c>
      <c r="U224" s="290">
        <f t="shared" si="250"/>
        <v>0</v>
      </c>
      <c r="V224" s="304">
        <f t="shared" si="251"/>
        <v>218</v>
      </c>
      <c r="W224" s="289">
        <f t="shared" si="252"/>
        <v>19</v>
      </c>
      <c r="X224" s="290">
        <f t="shared" si="224"/>
        <v>0</v>
      </c>
      <c r="Y224" s="290">
        <f t="shared" si="253"/>
        <v>0</v>
      </c>
      <c r="Z224" s="290">
        <f t="shared" si="225"/>
        <v>0</v>
      </c>
      <c r="AA224" s="291">
        <f t="shared" si="226"/>
        <v>0</v>
      </c>
      <c r="AB224" s="292">
        <f t="shared" si="254"/>
        <v>0</v>
      </c>
      <c r="AC224" s="307">
        <f t="shared" si="255"/>
        <v>218</v>
      </c>
      <c r="AD224" s="289">
        <f t="shared" si="256"/>
        <v>19</v>
      </c>
      <c r="AE224" s="290">
        <f t="shared" si="227"/>
        <v>0</v>
      </c>
      <c r="AF224" s="290">
        <f t="shared" si="257"/>
        <v>0</v>
      </c>
      <c r="AG224" s="290">
        <f t="shared" si="228"/>
        <v>0</v>
      </c>
      <c r="AH224" s="291">
        <f t="shared" si="229"/>
        <v>0</v>
      </c>
      <c r="AI224" s="290">
        <f t="shared" si="258"/>
        <v>0</v>
      </c>
      <c r="AJ224" s="304">
        <f t="shared" si="259"/>
        <v>218</v>
      </c>
      <c r="AK224" s="289">
        <f t="shared" si="260"/>
        <v>19</v>
      </c>
      <c r="AL224" s="290">
        <f t="shared" si="230"/>
        <v>0</v>
      </c>
      <c r="AM224" s="290">
        <f t="shared" si="261"/>
        <v>0</v>
      </c>
      <c r="AN224" s="290">
        <f t="shared" si="231"/>
        <v>0</v>
      </c>
      <c r="AO224" s="291">
        <f t="shared" si="232"/>
        <v>0</v>
      </c>
      <c r="AP224" s="292">
        <f t="shared" si="262"/>
        <v>0</v>
      </c>
      <c r="AQ224" s="307">
        <f t="shared" si="263"/>
        <v>218</v>
      </c>
      <c r="AR224" s="289">
        <f t="shared" si="264"/>
        <v>19</v>
      </c>
      <c r="AS224" s="290">
        <f t="shared" si="233"/>
        <v>0</v>
      </c>
      <c r="AT224" s="290">
        <f t="shared" si="265"/>
        <v>0</v>
      </c>
      <c r="AU224" s="290">
        <f t="shared" si="234"/>
        <v>0</v>
      </c>
      <c r="AV224" s="291">
        <f t="shared" si="235"/>
        <v>0</v>
      </c>
      <c r="AW224" s="290">
        <f t="shared" si="266"/>
        <v>0</v>
      </c>
      <c r="AX224" s="304">
        <f t="shared" si="267"/>
        <v>218</v>
      </c>
      <c r="AY224" s="289">
        <f t="shared" si="268"/>
        <v>19</v>
      </c>
      <c r="AZ224" s="290">
        <f t="shared" si="236"/>
        <v>0</v>
      </c>
      <c r="BA224" s="290">
        <f t="shared" si="269"/>
        <v>0</v>
      </c>
      <c r="BB224" s="290">
        <f t="shared" si="237"/>
        <v>0</v>
      </c>
      <c r="BC224" s="291">
        <f t="shared" si="238"/>
        <v>0</v>
      </c>
      <c r="BD224" s="292">
        <f t="shared" si="270"/>
        <v>0</v>
      </c>
      <c r="BE224" s="307">
        <f t="shared" si="271"/>
        <v>218</v>
      </c>
      <c r="BF224" s="289">
        <f t="shared" si="272"/>
        <v>19</v>
      </c>
      <c r="BG224" s="290">
        <f t="shared" si="239"/>
        <v>0</v>
      </c>
      <c r="BH224" s="290">
        <f t="shared" si="273"/>
        <v>0</v>
      </c>
      <c r="BI224" s="290">
        <f t="shared" si="240"/>
        <v>0</v>
      </c>
      <c r="BJ224" s="291">
        <f t="shared" si="241"/>
        <v>0</v>
      </c>
      <c r="BK224" s="290">
        <f t="shared" si="274"/>
        <v>0</v>
      </c>
      <c r="BL224" s="304">
        <f t="shared" si="275"/>
        <v>218</v>
      </c>
      <c r="BM224" s="289">
        <f t="shared" si="276"/>
        <v>19</v>
      </c>
      <c r="BN224" s="290">
        <f t="shared" si="242"/>
        <v>0</v>
      </c>
      <c r="BO224" s="290">
        <f t="shared" si="277"/>
        <v>0</v>
      </c>
      <c r="BP224" s="290">
        <f t="shared" si="243"/>
        <v>0</v>
      </c>
      <c r="BQ224" s="291">
        <f t="shared" si="244"/>
        <v>0</v>
      </c>
      <c r="BR224" s="292">
        <f t="shared" si="278"/>
        <v>0</v>
      </c>
    </row>
    <row r="225" spans="1:70">
      <c r="A225" s="288">
        <v>219</v>
      </c>
      <c r="B225" s="289">
        <f t="shared" si="214"/>
        <v>19</v>
      </c>
      <c r="C225" s="290">
        <f t="shared" si="215"/>
        <v>0</v>
      </c>
      <c r="D225" s="290">
        <f t="shared" si="279"/>
        <v>0</v>
      </c>
      <c r="E225" s="290">
        <f t="shared" si="216"/>
        <v>0</v>
      </c>
      <c r="F225" s="291">
        <f t="shared" si="217"/>
        <v>0</v>
      </c>
      <c r="G225" s="290">
        <f t="shared" si="211"/>
        <v>0</v>
      </c>
      <c r="H225" s="289">
        <f t="shared" si="245"/>
        <v>219</v>
      </c>
      <c r="I225" s="289">
        <f t="shared" si="246"/>
        <v>19</v>
      </c>
      <c r="J225" s="290">
        <f t="shared" si="218"/>
        <v>0</v>
      </c>
      <c r="K225" s="290">
        <f t="shared" si="212"/>
        <v>0</v>
      </c>
      <c r="L225" s="290">
        <f t="shared" si="219"/>
        <v>0</v>
      </c>
      <c r="M225" s="291">
        <f t="shared" si="220"/>
        <v>0</v>
      </c>
      <c r="N225" s="292">
        <f t="shared" si="213"/>
        <v>0</v>
      </c>
      <c r="O225" s="307">
        <f t="shared" si="247"/>
        <v>219</v>
      </c>
      <c r="P225" s="289">
        <f t="shared" si="248"/>
        <v>19</v>
      </c>
      <c r="Q225" s="290">
        <f t="shared" si="221"/>
        <v>0</v>
      </c>
      <c r="R225" s="290">
        <f t="shared" si="249"/>
        <v>0</v>
      </c>
      <c r="S225" s="290">
        <f t="shared" si="222"/>
        <v>0</v>
      </c>
      <c r="T225" s="291">
        <f t="shared" si="223"/>
        <v>0</v>
      </c>
      <c r="U225" s="290">
        <f t="shared" si="250"/>
        <v>0</v>
      </c>
      <c r="V225" s="304">
        <f t="shared" si="251"/>
        <v>219</v>
      </c>
      <c r="W225" s="289">
        <f t="shared" si="252"/>
        <v>19</v>
      </c>
      <c r="X225" s="290">
        <f t="shared" si="224"/>
        <v>0</v>
      </c>
      <c r="Y225" s="290">
        <f t="shared" si="253"/>
        <v>0</v>
      </c>
      <c r="Z225" s="290">
        <f t="shared" si="225"/>
        <v>0</v>
      </c>
      <c r="AA225" s="291">
        <f t="shared" si="226"/>
        <v>0</v>
      </c>
      <c r="AB225" s="292">
        <f t="shared" si="254"/>
        <v>0</v>
      </c>
      <c r="AC225" s="307">
        <f t="shared" si="255"/>
        <v>219</v>
      </c>
      <c r="AD225" s="289">
        <f t="shared" si="256"/>
        <v>19</v>
      </c>
      <c r="AE225" s="290">
        <f t="shared" si="227"/>
        <v>0</v>
      </c>
      <c r="AF225" s="290">
        <f t="shared" si="257"/>
        <v>0</v>
      </c>
      <c r="AG225" s="290">
        <f t="shared" si="228"/>
        <v>0</v>
      </c>
      <c r="AH225" s="291">
        <f t="shared" si="229"/>
        <v>0</v>
      </c>
      <c r="AI225" s="290">
        <f t="shared" si="258"/>
        <v>0</v>
      </c>
      <c r="AJ225" s="304">
        <f t="shared" si="259"/>
        <v>219</v>
      </c>
      <c r="AK225" s="289">
        <f t="shared" si="260"/>
        <v>19</v>
      </c>
      <c r="AL225" s="290">
        <f t="shared" si="230"/>
        <v>0</v>
      </c>
      <c r="AM225" s="290">
        <f t="shared" si="261"/>
        <v>0</v>
      </c>
      <c r="AN225" s="290">
        <f t="shared" si="231"/>
        <v>0</v>
      </c>
      <c r="AO225" s="291">
        <f t="shared" si="232"/>
        <v>0</v>
      </c>
      <c r="AP225" s="292">
        <f t="shared" si="262"/>
        <v>0</v>
      </c>
      <c r="AQ225" s="307">
        <f t="shared" si="263"/>
        <v>219</v>
      </c>
      <c r="AR225" s="289">
        <f t="shared" si="264"/>
        <v>19</v>
      </c>
      <c r="AS225" s="290">
        <f t="shared" si="233"/>
        <v>0</v>
      </c>
      <c r="AT225" s="290">
        <f t="shared" si="265"/>
        <v>0</v>
      </c>
      <c r="AU225" s="290">
        <f t="shared" si="234"/>
        <v>0</v>
      </c>
      <c r="AV225" s="291">
        <f t="shared" si="235"/>
        <v>0</v>
      </c>
      <c r="AW225" s="290">
        <f t="shared" si="266"/>
        <v>0</v>
      </c>
      <c r="AX225" s="304">
        <f t="shared" si="267"/>
        <v>219</v>
      </c>
      <c r="AY225" s="289">
        <f t="shared" si="268"/>
        <v>19</v>
      </c>
      <c r="AZ225" s="290">
        <f t="shared" si="236"/>
        <v>0</v>
      </c>
      <c r="BA225" s="290">
        <f t="shared" si="269"/>
        <v>0</v>
      </c>
      <c r="BB225" s="290">
        <f t="shared" si="237"/>
        <v>0</v>
      </c>
      <c r="BC225" s="291">
        <f t="shared" si="238"/>
        <v>0</v>
      </c>
      <c r="BD225" s="292">
        <f t="shared" si="270"/>
        <v>0</v>
      </c>
      <c r="BE225" s="307">
        <f t="shared" si="271"/>
        <v>219</v>
      </c>
      <c r="BF225" s="289">
        <f t="shared" si="272"/>
        <v>19</v>
      </c>
      <c r="BG225" s="290">
        <f t="shared" si="239"/>
        <v>0</v>
      </c>
      <c r="BH225" s="290">
        <f t="shared" si="273"/>
        <v>0</v>
      </c>
      <c r="BI225" s="290">
        <f t="shared" si="240"/>
        <v>0</v>
      </c>
      <c r="BJ225" s="291">
        <f t="shared" si="241"/>
        <v>0</v>
      </c>
      <c r="BK225" s="290">
        <f t="shared" si="274"/>
        <v>0</v>
      </c>
      <c r="BL225" s="304">
        <f t="shared" si="275"/>
        <v>219</v>
      </c>
      <c r="BM225" s="289">
        <f t="shared" si="276"/>
        <v>19</v>
      </c>
      <c r="BN225" s="290">
        <f t="shared" si="242"/>
        <v>0</v>
      </c>
      <c r="BO225" s="290">
        <f t="shared" si="277"/>
        <v>0</v>
      </c>
      <c r="BP225" s="290">
        <f t="shared" si="243"/>
        <v>0</v>
      </c>
      <c r="BQ225" s="291">
        <f t="shared" si="244"/>
        <v>0</v>
      </c>
      <c r="BR225" s="292">
        <f t="shared" si="278"/>
        <v>0</v>
      </c>
    </row>
    <row r="226" spans="1:70">
      <c r="A226" s="288">
        <v>220</v>
      </c>
      <c r="B226" s="289">
        <f t="shared" si="214"/>
        <v>19</v>
      </c>
      <c r="C226" s="290">
        <f t="shared" si="215"/>
        <v>0</v>
      </c>
      <c r="D226" s="290">
        <f t="shared" si="279"/>
        <v>0</v>
      </c>
      <c r="E226" s="290">
        <f t="shared" si="216"/>
        <v>0</v>
      </c>
      <c r="F226" s="291">
        <f t="shared" si="217"/>
        <v>0</v>
      </c>
      <c r="G226" s="290">
        <f t="shared" si="211"/>
        <v>0</v>
      </c>
      <c r="H226" s="289">
        <f t="shared" si="245"/>
        <v>220</v>
      </c>
      <c r="I226" s="289">
        <f t="shared" si="246"/>
        <v>19</v>
      </c>
      <c r="J226" s="290">
        <f t="shared" si="218"/>
        <v>0</v>
      </c>
      <c r="K226" s="290">
        <f t="shared" si="212"/>
        <v>0</v>
      </c>
      <c r="L226" s="290">
        <f t="shared" si="219"/>
        <v>0</v>
      </c>
      <c r="M226" s="291">
        <f t="shared" si="220"/>
        <v>0</v>
      </c>
      <c r="N226" s="292">
        <f t="shared" si="213"/>
        <v>0</v>
      </c>
      <c r="O226" s="307">
        <f t="shared" si="247"/>
        <v>220</v>
      </c>
      <c r="P226" s="289">
        <f t="shared" si="248"/>
        <v>19</v>
      </c>
      <c r="Q226" s="290">
        <f t="shared" si="221"/>
        <v>0</v>
      </c>
      <c r="R226" s="290">
        <f t="shared" si="249"/>
        <v>0</v>
      </c>
      <c r="S226" s="290">
        <f t="shared" si="222"/>
        <v>0</v>
      </c>
      <c r="T226" s="291">
        <f t="shared" si="223"/>
        <v>0</v>
      </c>
      <c r="U226" s="290">
        <f t="shared" si="250"/>
        <v>0</v>
      </c>
      <c r="V226" s="304">
        <f t="shared" si="251"/>
        <v>220</v>
      </c>
      <c r="W226" s="289">
        <f t="shared" si="252"/>
        <v>19</v>
      </c>
      <c r="X226" s="290">
        <f t="shared" si="224"/>
        <v>0</v>
      </c>
      <c r="Y226" s="290">
        <f t="shared" si="253"/>
        <v>0</v>
      </c>
      <c r="Z226" s="290">
        <f t="shared" si="225"/>
        <v>0</v>
      </c>
      <c r="AA226" s="291">
        <f t="shared" si="226"/>
        <v>0</v>
      </c>
      <c r="AB226" s="292">
        <f t="shared" si="254"/>
        <v>0</v>
      </c>
      <c r="AC226" s="307">
        <f t="shared" si="255"/>
        <v>220</v>
      </c>
      <c r="AD226" s="289">
        <f t="shared" si="256"/>
        <v>19</v>
      </c>
      <c r="AE226" s="290">
        <f t="shared" si="227"/>
        <v>0</v>
      </c>
      <c r="AF226" s="290">
        <f t="shared" si="257"/>
        <v>0</v>
      </c>
      <c r="AG226" s="290">
        <f t="shared" si="228"/>
        <v>0</v>
      </c>
      <c r="AH226" s="291">
        <f t="shared" si="229"/>
        <v>0</v>
      </c>
      <c r="AI226" s="290">
        <f t="shared" si="258"/>
        <v>0</v>
      </c>
      <c r="AJ226" s="304">
        <f t="shared" si="259"/>
        <v>220</v>
      </c>
      <c r="AK226" s="289">
        <f t="shared" si="260"/>
        <v>19</v>
      </c>
      <c r="AL226" s="290">
        <f t="shared" si="230"/>
        <v>0</v>
      </c>
      <c r="AM226" s="290">
        <f t="shared" si="261"/>
        <v>0</v>
      </c>
      <c r="AN226" s="290">
        <f t="shared" si="231"/>
        <v>0</v>
      </c>
      <c r="AO226" s="291">
        <f t="shared" si="232"/>
        <v>0</v>
      </c>
      <c r="AP226" s="292">
        <f t="shared" si="262"/>
        <v>0</v>
      </c>
      <c r="AQ226" s="307">
        <f t="shared" si="263"/>
        <v>220</v>
      </c>
      <c r="AR226" s="289">
        <f t="shared" si="264"/>
        <v>19</v>
      </c>
      <c r="AS226" s="290">
        <f t="shared" si="233"/>
        <v>0</v>
      </c>
      <c r="AT226" s="290">
        <f t="shared" si="265"/>
        <v>0</v>
      </c>
      <c r="AU226" s="290">
        <f t="shared" si="234"/>
        <v>0</v>
      </c>
      <c r="AV226" s="291">
        <f t="shared" si="235"/>
        <v>0</v>
      </c>
      <c r="AW226" s="290">
        <f t="shared" si="266"/>
        <v>0</v>
      </c>
      <c r="AX226" s="304">
        <f t="shared" si="267"/>
        <v>220</v>
      </c>
      <c r="AY226" s="289">
        <f t="shared" si="268"/>
        <v>19</v>
      </c>
      <c r="AZ226" s="290">
        <f t="shared" si="236"/>
        <v>0</v>
      </c>
      <c r="BA226" s="290">
        <f t="shared" si="269"/>
        <v>0</v>
      </c>
      <c r="BB226" s="290">
        <f t="shared" si="237"/>
        <v>0</v>
      </c>
      <c r="BC226" s="291">
        <f t="shared" si="238"/>
        <v>0</v>
      </c>
      <c r="BD226" s="292">
        <f t="shared" si="270"/>
        <v>0</v>
      </c>
      <c r="BE226" s="307">
        <f t="shared" si="271"/>
        <v>220</v>
      </c>
      <c r="BF226" s="289">
        <f t="shared" si="272"/>
        <v>19</v>
      </c>
      <c r="BG226" s="290">
        <f t="shared" si="239"/>
        <v>0</v>
      </c>
      <c r="BH226" s="290">
        <f t="shared" si="273"/>
        <v>0</v>
      </c>
      <c r="BI226" s="290">
        <f t="shared" si="240"/>
        <v>0</v>
      </c>
      <c r="BJ226" s="291">
        <f t="shared" si="241"/>
        <v>0</v>
      </c>
      <c r="BK226" s="290">
        <f t="shared" si="274"/>
        <v>0</v>
      </c>
      <c r="BL226" s="304">
        <f t="shared" si="275"/>
        <v>220</v>
      </c>
      <c r="BM226" s="289">
        <f t="shared" si="276"/>
        <v>19</v>
      </c>
      <c r="BN226" s="290">
        <f t="shared" si="242"/>
        <v>0</v>
      </c>
      <c r="BO226" s="290">
        <f t="shared" si="277"/>
        <v>0</v>
      </c>
      <c r="BP226" s="290">
        <f t="shared" si="243"/>
        <v>0</v>
      </c>
      <c r="BQ226" s="291">
        <f t="shared" si="244"/>
        <v>0</v>
      </c>
      <c r="BR226" s="292">
        <f t="shared" si="278"/>
        <v>0</v>
      </c>
    </row>
    <row r="227" spans="1:70">
      <c r="A227" s="288">
        <v>221</v>
      </c>
      <c r="B227" s="289">
        <f t="shared" si="214"/>
        <v>19</v>
      </c>
      <c r="C227" s="290">
        <f t="shared" si="215"/>
        <v>0</v>
      </c>
      <c r="D227" s="290">
        <f t="shared" si="279"/>
        <v>0</v>
      </c>
      <c r="E227" s="290">
        <f t="shared" si="216"/>
        <v>0</v>
      </c>
      <c r="F227" s="291">
        <f t="shared" si="217"/>
        <v>0</v>
      </c>
      <c r="G227" s="290">
        <f t="shared" si="211"/>
        <v>0</v>
      </c>
      <c r="H227" s="289">
        <f t="shared" si="245"/>
        <v>221</v>
      </c>
      <c r="I227" s="289">
        <f t="shared" si="246"/>
        <v>19</v>
      </c>
      <c r="J227" s="290">
        <f t="shared" si="218"/>
        <v>0</v>
      </c>
      <c r="K227" s="290">
        <f t="shared" si="212"/>
        <v>0</v>
      </c>
      <c r="L227" s="290">
        <f t="shared" si="219"/>
        <v>0</v>
      </c>
      <c r="M227" s="291">
        <f t="shared" si="220"/>
        <v>0</v>
      </c>
      <c r="N227" s="292">
        <f t="shared" si="213"/>
        <v>0</v>
      </c>
      <c r="O227" s="307">
        <f t="shared" si="247"/>
        <v>221</v>
      </c>
      <c r="P227" s="289">
        <f t="shared" si="248"/>
        <v>19</v>
      </c>
      <c r="Q227" s="290">
        <f t="shared" si="221"/>
        <v>0</v>
      </c>
      <c r="R227" s="290">
        <f t="shared" si="249"/>
        <v>0</v>
      </c>
      <c r="S227" s="290">
        <f t="shared" si="222"/>
        <v>0</v>
      </c>
      <c r="T227" s="291">
        <f t="shared" si="223"/>
        <v>0</v>
      </c>
      <c r="U227" s="290">
        <f t="shared" si="250"/>
        <v>0</v>
      </c>
      <c r="V227" s="304">
        <f t="shared" si="251"/>
        <v>221</v>
      </c>
      <c r="W227" s="289">
        <f t="shared" si="252"/>
        <v>19</v>
      </c>
      <c r="X227" s="290">
        <f t="shared" si="224"/>
        <v>0</v>
      </c>
      <c r="Y227" s="290">
        <f t="shared" si="253"/>
        <v>0</v>
      </c>
      <c r="Z227" s="290">
        <f t="shared" si="225"/>
        <v>0</v>
      </c>
      <c r="AA227" s="291">
        <f t="shared" si="226"/>
        <v>0</v>
      </c>
      <c r="AB227" s="292">
        <f t="shared" si="254"/>
        <v>0</v>
      </c>
      <c r="AC227" s="307">
        <f t="shared" si="255"/>
        <v>221</v>
      </c>
      <c r="AD227" s="289">
        <f t="shared" si="256"/>
        <v>19</v>
      </c>
      <c r="AE227" s="290">
        <f t="shared" si="227"/>
        <v>0</v>
      </c>
      <c r="AF227" s="290">
        <f t="shared" si="257"/>
        <v>0</v>
      </c>
      <c r="AG227" s="290">
        <f t="shared" si="228"/>
        <v>0</v>
      </c>
      <c r="AH227" s="291">
        <f t="shared" si="229"/>
        <v>0</v>
      </c>
      <c r="AI227" s="290">
        <f t="shared" si="258"/>
        <v>0</v>
      </c>
      <c r="AJ227" s="304">
        <f t="shared" si="259"/>
        <v>221</v>
      </c>
      <c r="AK227" s="289">
        <f t="shared" si="260"/>
        <v>19</v>
      </c>
      <c r="AL227" s="290">
        <f t="shared" si="230"/>
        <v>0</v>
      </c>
      <c r="AM227" s="290">
        <f t="shared" si="261"/>
        <v>0</v>
      </c>
      <c r="AN227" s="290">
        <f t="shared" si="231"/>
        <v>0</v>
      </c>
      <c r="AO227" s="291">
        <f t="shared" si="232"/>
        <v>0</v>
      </c>
      <c r="AP227" s="292">
        <f t="shared" si="262"/>
        <v>0</v>
      </c>
      <c r="AQ227" s="307">
        <f t="shared" si="263"/>
        <v>221</v>
      </c>
      <c r="AR227" s="289">
        <f t="shared" si="264"/>
        <v>19</v>
      </c>
      <c r="AS227" s="290">
        <f t="shared" si="233"/>
        <v>0</v>
      </c>
      <c r="AT227" s="290">
        <f t="shared" si="265"/>
        <v>0</v>
      </c>
      <c r="AU227" s="290">
        <f t="shared" si="234"/>
        <v>0</v>
      </c>
      <c r="AV227" s="291">
        <f t="shared" si="235"/>
        <v>0</v>
      </c>
      <c r="AW227" s="290">
        <f t="shared" si="266"/>
        <v>0</v>
      </c>
      <c r="AX227" s="304">
        <f t="shared" si="267"/>
        <v>221</v>
      </c>
      <c r="AY227" s="289">
        <f t="shared" si="268"/>
        <v>19</v>
      </c>
      <c r="AZ227" s="290">
        <f t="shared" si="236"/>
        <v>0</v>
      </c>
      <c r="BA227" s="290">
        <f t="shared" si="269"/>
        <v>0</v>
      </c>
      <c r="BB227" s="290">
        <f t="shared" si="237"/>
        <v>0</v>
      </c>
      <c r="BC227" s="291">
        <f t="shared" si="238"/>
        <v>0</v>
      </c>
      <c r="BD227" s="292">
        <f t="shared" si="270"/>
        <v>0</v>
      </c>
      <c r="BE227" s="307">
        <f t="shared" si="271"/>
        <v>221</v>
      </c>
      <c r="BF227" s="289">
        <f t="shared" si="272"/>
        <v>19</v>
      </c>
      <c r="BG227" s="290">
        <f t="shared" si="239"/>
        <v>0</v>
      </c>
      <c r="BH227" s="290">
        <f t="shared" si="273"/>
        <v>0</v>
      </c>
      <c r="BI227" s="290">
        <f t="shared" si="240"/>
        <v>0</v>
      </c>
      <c r="BJ227" s="291">
        <f t="shared" si="241"/>
        <v>0</v>
      </c>
      <c r="BK227" s="290">
        <f t="shared" si="274"/>
        <v>0</v>
      </c>
      <c r="BL227" s="304">
        <f t="shared" si="275"/>
        <v>221</v>
      </c>
      <c r="BM227" s="289">
        <f t="shared" si="276"/>
        <v>19</v>
      </c>
      <c r="BN227" s="290">
        <f t="shared" si="242"/>
        <v>0</v>
      </c>
      <c r="BO227" s="290">
        <f t="shared" si="277"/>
        <v>0</v>
      </c>
      <c r="BP227" s="290">
        <f t="shared" si="243"/>
        <v>0</v>
      </c>
      <c r="BQ227" s="291">
        <f t="shared" si="244"/>
        <v>0</v>
      </c>
      <c r="BR227" s="292">
        <f t="shared" si="278"/>
        <v>0</v>
      </c>
    </row>
    <row r="228" spans="1:70">
      <c r="A228" s="288">
        <v>222</v>
      </c>
      <c r="B228" s="289">
        <f t="shared" si="214"/>
        <v>19</v>
      </c>
      <c r="C228" s="290">
        <f t="shared" si="215"/>
        <v>0</v>
      </c>
      <c r="D228" s="290">
        <f t="shared" si="279"/>
        <v>0</v>
      </c>
      <c r="E228" s="290">
        <f t="shared" si="216"/>
        <v>0</v>
      </c>
      <c r="F228" s="291">
        <f t="shared" si="217"/>
        <v>0</v>
      </c>
      <c r="G228" s="290">
        <f t="shared" si="211"/>
        <v>0</v>
      </c>
      <c r="H228" s="289">
        <f t="shared" si="245"/>
        <v>222</v>
      </c>
      <c r="I228" s="289">
        <f t="shared" si="246"/>
        <v>19</v>
      </c>
      <c r="J228" s="290">
        <f t="shared" si="218"/>
        <v>0</v>
      </c>
      <c r="K228" s="290">
        <f t="shared" si="212"/>
        <v>0</v>
      </c>
      <c r="L228" s="290">
        <f t="shared" si="219"/>
        <v>0</v>
      </c>
      <c r="M228" s="291">
        <f t="shared" si="220"/>
        <v>0</v>
      </c>
      <c r="N228" s="292">
        <f t="shared" si="213"/>
        <v>0</v>
      </c>
      <c r="O228" s="307">
        <f t="shared" si="247"/>
        <v>222</v>
      </c>
      <c r="P228" s="289">
        <f t="shared" si="248"/>
        <v>19</v>
      </c>
      <c r="Q228" s="290">
        <f t="shared" si="221"/>
        <v>0</v>
      </c>
      <c r="R228" s="290">
        <f t="shared" si="249"/>
        <v>0</v>
      </c>
      <c r="S228" s="290">
        <f t="shared" si="222"/>
        <v>0</v>
      </c>
      <c r="T228" s="291">
        <f t="shared" si="223"/>
        <v>0</v>
      </c>
      <c r="U228" s="290">
        <f t="shared" si="250"/>
        <v>0</v>
      </c>
      <c r="V228" s="304">
        <f t="shared" si="251"/>
        <v>222</v>
      </c>
      <c r="W228" s="289">
        <f t="shared" si="252"/>
        <v>19</v>
      </c>
      <c r="X228" s="290">
        <f t="shared" si="224"/>
        <v>0</v>
      </c>
      <c r="Y228" s="290">
        <f t="shared" si="253"/>
        <v>0</v>
      </c>
      <c r="Z228" s="290">
        <f t="shared" si="225"/>
        <v>0</v>
      </c>
      <c r="AA228" s="291">
        <f t="shared" si="226"/>
        <v>0</v>
      </c>
      <c r="AB228" s="292">
        <f t="shared" si="254"/>
        <v>0</v>
      </c>
      <c r="AC228" s="307">
        <f t="shared" si="255"/>
        <v>222</v>
      </c>
      <c r="AD228" s="289">
        <f t="shared" si="256"/>
        <v>19</v>
      </c>
      <c r="AE228" s="290">
        <f t="shared" si="227"/>
        <v>0</v>
      </c>
      <c r="AF228" s="290">
        <f t="shared" si="257"/>
        <v>0</v>
      </c>
      <c r="AG228" s="290">
        <f t="shared" si="228"/>
        <v>0</v>
      </c>
      <c r="AH228" s="291">
        <f t="shared" si="229"/>
        <v>0</v>
      </c>
      <c r="AI228" s="290">
        <f t="shared" si="258"/>
        <v>0</v>
      </c>
      <c r="AJ228" s="304">
        <f t="shared" si="259"/>
        <v>222</v>
      </c>
      <c r="AK228" s="289">
        <f t="shared" si="260"/>
        <v>19</v>
      </c>
      <c r="AL228" s="290">
        <f t="shared" si="230"/>
        <v>0</v>
      </c>
      <c r="AM228" s="290">
        <f t="shared" si="261"/>
        <v>0</v>
      </c>
      <c r="AN228" s="290">
        <f t="shared" si="231"/>
        <v>0</v>
      </c>
      <c r="AO228" s="291">
        <f t="shared" si="232"/>
        <v>0</v>
      </c>
      <c r="AP228" s="292">
        <f t="shared" si="262"/>
        <v>0</v>
      </c>
      <c r="AQ228" s="307">
        <f t="shared" si="263"/>
        <v>222</v>
      </c>
      <c r="AR228" s="289">
        <f t="shared" si="264"/>
        <v>19</v>
      </c>
      <c r="AS228" s="290">
        <f t="shared" si="233"/>
        <v>0</v>
      </c>
      <c r="AT228" s="290">
        <f t="shared" si="265"/>
        <v>0</v>
      </c>
      <c r="AU228" s="290">
        <f t="shared" si="234"/>
        <v>0</v>
      </c>
      <c r="AV228" s="291">
        <f t="shared" si="235"/>
        <v>0</v>
      </c>
      <c r="AW228" s="290">
        <f t="shared" si="266"/>
        <v>0</v>
      </c>
      <c r="AX228" s="304">
        <f t="shared" si="267"/>
        <v>222</v>
      </c>
      <c r="AY228" s="289">
        <f t="shared" si="268"/>
        <v>19</v>
      </c>
      <c r="AZ228" s="290">
        <f t="shared" si="236"/>
        <v>0</v>
      </c>
      <c r="BA228" s="290">
        <f t="shared" si="269"/>
        <v>0</v>
      </c>
      <c r="BB228" s="290">
        <f t="shared" si="237"/>
        <v>0</v>
      </c>
      <c r="BC228" s="291">
        <f t="shared" si="238"/>
        <v>0</v>
      </c>
      <c r="BD228" s="292">
        <f t="shared" si="270"/>
        <v>0</v>
      </c>
      <c r="BE228" s="307">
        <f t="shared" si="271"/>
        <v>222</v>
      </c>
      <c r="BF228" s="289">
        <f t="shared" si="272"/>
        <v>19</v>
      </c>
      <c r="BG228" s="290">
        <f t="shared" si="239"/>
        <v>0</v>
      </c>
      <c r="BH228" s="290">
        <f t="shared" si="273"/>
        <v>0</v>
      </c>
      <c r="BI228" s="290">
        <f t="shared" si="240"/>
        <v>0</v>
      </c>
      <c r="BJ228" s="291">
        <f t="shared" si="241"/>
        <v>0</v>
      </c>
      <c r="BK228" s="290">
        <f t="shared" si="274"/>
        <v>0</v>
      </c>
      <c r="BL228" s="304">
        <f t="shared" si="275"/>
        <v>222</v>
      </c>
      <c r="BM228" s="289">
        <f t="shared" si="276"/>
        <v>19</v>
      </c>
      <c r="BN228" s="290">
        <f t="shared" si="242"/>
        <v>0</v>
      </c>
      <c r="BO228" s="290">
        <f t="shared" si="277"/>
        <v>0</v>
      </c>
      <c r="BP228" s="290">
        <f t="shared" si="243"/>
        <v>0</v>
      </c>
      <c r="BQ228" s="291">
        <f t="shared" si="244"/>
        <v>0</v>
      </c>
      <c r="BR228" s="292">
        <f t="shared" si="278"/>
        <v>0</v>
      </c>
    </row>
    <row r="229" spans="1:70">
      <c r="A229" s="288">
        <v>223</v>
      </c>
      <c r="B229" s="289">
        <f t="shared" si="214"/>
        <v>19</v>
      </c>
      <c r="C229" s="290">
        <f t="shared" si="215"/>
        <v>0</v>
      </c>
      <c r="D229" s="290">
        <f t="shared" si="279"/>
        <v>0</v>
      </c>
      <c r="E229" s="290">
        <f t="shared" si="216"/>
        <v>0</v>
      </c>
      <c r="F229" s="291">
        <f t="shared" si="217"/>
        <v>0</v>
      </c>
      <c r="G229" s="290">
        <f t="shared" si="211"/>
        <v>0</v>
      </c>
      <c r="H229" s="289">
        <f t="shared" si="245"/>
        <v>223</v>
      </c>
      <c r="I229" s="289">
        <f t="shared" si="246"/>
        <v>19</v>
      </c>
      <c r="J229" s="290">
        <f t="shared" si="218"/>
        <v>0</v>
      </c>
      <c r="K229" s="290">
        <f t="shared" si="212"/>
        <v>0</v>
      </c>
      <c r="L229" s="290">
        <f t="shared" si="219"/>
        <v>0</v>
      </c>
      <c r="M229" s="291">
        <f t="shared" si="220"/>
        <v>0</v>
      </c>
      <c r="N229" s="292">
        <f t="shared" si="213"/>
        <v>0</v>
      </c>
      <c r="O229" s="307">
        <f t="shared" si="247"/>
        <v>223</v>
      </c>
      <c r="P229" s="289">
        <f t="shared" si="248"/>
        <v>19</v>
      </c>
      <c r="Q229" s="290">
        <f t="shared" si="221"/>
        <v>0</v>
      </c>
      <c r="R229" s="290">
        <f t="shared" si="249"/>
        <v>0</v>
      </c>
      <c r="S229" s="290">
        <f t="shared" si="222"/>
        <v>0</v>
      </c>
      <c r="T229" s="291">
        <f t="shared" si="223"/>
        <v>0</v>
      </c>
      <c r="U229" s="290">
        <f t="shared" si="250"/>
        <v>0</v>
      </c>
      <c r="V229" s="304">
        <f t="shared" si="251"/>
        <v>223</v>
      </c>
      <c r="W229" s="289">
        <f t="shared" si="252"/>
        <v>19</v>
      </c>
      <c r="X229" s="290">
        <f t="shared" si="224"/>
        <v>0</v>
      </c>
      <c r="Y229" s="290">
        <f t="shared" si="253"/>
        <v>0</v>
      </c>
      <c r="Z229" s="290">
        <f t="shared" si="225"/>
        <v>0</v>
      </c>
      <c r="AA229" s="291">
        <f t="shared" si="226"/>
        <v>0</v>
      </c>
      <c r="AB229" s="292">
        <f t="shared" si="254"/>
        <v>0</v>
      </c>
      <c r="AC229" s="307">
        <f t="shared" si="255"/>
        <v>223</v>
      </c>
      <c r="AD229" s="289">
        <f t="shared" si="256"/>
        <v>19</v>
      </c>
      <c r="AE229" s="290">
        <f t="shared" si="227"/>
        <v>0</v>
      </c>
      <c r="AF229" s="290">
        <f t="shared" si="257"/>
        <v>0</v>
      </c>
      <c r="AG229" s="290">
        <f t="shared" si="228"/>
        <v>0</v>
      </c>
      <c r="AH229" s="291">
        <f t="shared" si="229"/>
        <v>0</v>
      </c>
      <c r="AI229" s="290">
        <f t="shared" si="258"/>
        <v>0</v>
      </c>
      <c r="AJ229" s="304">
        <f t="shared" si="259"/>
        <v>223</v>
      </c>
      <c r="AK229" s="289">
        <f t="shared" si="260"/>
        <v>19</v>
      </c>
      <c r="AL229" s="290">
        <f t="shared" si="230"/>
        <v>0</v>
      </c>
      <c r="AM229" s="290">
        <f t="shared" si="261"/>
        <v>0</v>
      </c>
      <c r="AN229" s="290">
        <f t="shared" si="231"/>
        <v>0</v>
      </c>
      <c r="AO229" s="291">
        <f t="shared" si="232"/>
        <v>0</v>
      </c>
      <c r="AP229" s="292">
        <f t="shared" si="262"/>
        <v>0</v>
      </c>
      <c r="AQ229" s="307">
        <f t="shared" si="263"/>
        <v>223</v>
      </c>
      <c r="AR229" s="289">
        <f t="shared" si="264"/>
        <v>19</v>
      </c>
      <c r="AS229" s="290">
        <f t="shared" si="233"/>
        <v>0</v>
      </c>
      <c r="AT229" s="290">
        <f t="shared" si="265"/>
        <v>0</v>
      </c>
      <c r="AU229" s="290">
        <f t="shared" si="234"/>
        <v>0</v>
      </c>
      <c r="AV229" s="291">
        <f t="shared" si="235"/>
        <v>0</v>
      </c>
      <c r="AW229" s="290">
        <f t="shared" si="266"/>
        <v>0</v>
      </c>
      <c r="AX229" s="304">
        <f t="shared" si="267"/>
        <v>223</v>
      </c>
      <c r="AY229" s="289">
        <f t="shared" si="268"/>
        <v>19</v>
      </c>
      <c r="AZ229" s="290">
        <f t="shared" si="236"/>
        <v>0</v>
      </c>
      <c r="BA229" s="290">
        <f t="shared" si="269"/>
        <v>0</v>
      </c>
      <c r="BB229" s="290">
        <f t="shared" si="237"/>
        <v>0</v>
      </c>
      <c r="BC229" s="291">
        <f t="shared" si="238"/>
        <v>0</v>
      </c>
      <c r="BD229" s="292">
        <f t="shared" si="270"/>
        <v>0</v>
      </c>
      <c r="BE229" s="307">
        <f t="shared" si="271"/>
        <v>223</v>
      </c>
      <c r="BF229" s="289">
        <f t="shared" si="272"/>
        <v>19</v>
      </c>
      <c r="BG229" s="290">
        <f t="shared" si="239"/>
        <v>0</v>
      </c>
      <c r="BH229" s="290">
        <f t="shared" si="273"/>
        <v>0</v>
      </c>
      <c r="BI229" s="290">
        <f t="shared" si="240"/>
        <v>0</v>
      </c>
      <c r="BJ229" s="291">
        <f t="shared" si="241"/>
        <v>0</v>
      </c>
      <c r="BK229" s="290">
        <f t="shared" si="274"/>
        <v>0</v>
      </c>
      <c r="BL229" s="304">
        <f t="shared" si="275"/>
        <v>223</v>
      </c>
      <c r="BM229" s="289">
        <f t="shared" si="276"/>
        <v>19</v>
      </c>
      <c r="BN229" s="290">
        <f t="shared" si="242"/>
        <v>0</v>
      </c>
      <c r="BO229" s="290">
        <f t="shared" si="277"/>
        <v>0</v>
      </c>
      <c r="BP229" s="290">
        <f t="shared" si="243"/>
        <v>0</v>
      </c>
      <c r="BQ229" s="291">
        <f t="shared" si="244"/>
        <v>0</v>
      </c>
      <c r="BR229" s="292">
        <f t="shared" si="278"/>
        <v>0</v>
      </c>
    </row>
    <row r="230" spans="1:70">
      <c r="A230" s="288">
        <v>224</v>
      </c>
      <c r="B230" s="289">
        <f t="shared" si="214"/>
        <v>19</v>
      </c>
      <c r="C230" s="290">
        <f t="shared" si="215"/>
        <v>0</v>
      </c>
      <c r="D230" s="290">
        <f t="shared" si="279"/>
        <v>0</v>
      </c>
      <c r="E230" s="290">
        <f t="shared" si="216"/>
        <v>0</v>
      </c>
      <c r="F230" s="291">
        <f t="shared" si="217"/>
        <v>0</v>
      </c>
      <c r="G230" s="290">
        <f t="shared" si="211"/>
        <v>0</v>
      </c>
      <c r="H230" s="289">
        <f t="shared" si="245"/>
        <v>224</v>
      </c>
      <c r="I230" s="289">
        <f t="shared" si="246"/>
        <v>19</v>
      </c>
      <c r="J230" s="290">
        <f t="shared" si="218"/>
        <v>0</v>
      </c>
      <c r="K230" s="290">
        <f t="shared" si="212"/>
        <v>0</v>
      </c>
      <c r="L230" s="290">
        <f t="shared" si="219"/>
        <v>0</v>
      </c>
      <c r="M230" s="291">
        <f t="shared" si="220"/>
        <v>0</v>
      </c>
      <c r="N230" s="292">
        <f t="shared" si="213"/>
        <v>0</v>
      </c>
      <c r="O230" s="307">
        <f t="shared" si="247"/>
        <v>224</v>
      </c>
      <c r="P230" s="289">
        <f t="shared" si="248"/>
        <v>19</v>
      </c>
      <c r="Q230" s="290">
        <f t="shared" si="221"/>
        <v>0</v>
      </c>
      <c r="R230" s="290">
        <f t="shared" si="249"/>
        <v>0</v>
      </c>
      <c r="S230" s="290">
        <f t="shared" si="222"/>
        <v>0</v>
      </c>
      <c r="T230" s="291">
        <f t="shared" si="223"/>
        <v>0</v>
      </c>
      <c r="U230" s="290">
        <f t="shared" si="250"/>
        <v>0</v>
      </c>
      <c r="V230" s="304">
        <f t="shared" si="251"/>
        <v>224</v>
      </c>
      <c r="W230" s="289">
        <f t="shared" si="252"/>
        <v>19</v>
      </c>
      <c r="X230" s="290">
        <f t="shared" si="224"/>
        <v>0</v>
      </c>
      <c r="Y230" s="290">
        <f t="shared" si="253"/>
        <v>0</v>
      </c>
      <c r="Z230" s="290">
        <f t="shared" si="225"/>
        <v>0</v>
      </c>
      <c r="AA230" s="291">
        <f t="shared" si="226"/>
        <v>0</v>
      </c>
      <c r="AB230" s="292">
        <f t="shared" si="254"/>
        <v>0</v>
      </c>
      <c r="AC230" s="307">
        <f t="shared" si="255"/>
        <v>224</v>
      </c>
      <c r="AD230" s="289">
        <f t="shared" si="256"/>
        <v>19</v>
      </c>
      <c r="AE230" s="290">
        <f t="shared" si="227"/>
        <v>0</v>
      </c>
      <c r="AF230" s="290">
        <f t="shared" si="257"/>
        <v>0</v>
      </c>
      <c r="AG230" s="290">
        <f t="shared" si="228"/>
        <v>0</v>
      </c>
      <c r="AH230" s="291">
        <f t="shared" si="229"/>
        <v>0</v>
      </c>
      <c r="AI230" s="290">
        <f t="shared" si="258"/>
        <v>0</v>
      </c>
      <c r="AJ230" s="304">
        <f t="shared" si="259"/>
        <v>224</v>
      </c>
      <c r="AK230" s="289">
        <f t="shared" si="260"/>
        <v>19</v>
      </c>
      <c r="AL230" s="290">
        <f t="shared" si="230"/>
        <v>0</v>
      </c>
      <c r="AM230" s="290">
        <f t="shared" si="261"/>
        <v>0</v>
      </c>
      <c r="AN230" s="290">
        <f t="shared" si="231"/>
        <v>0</v>
      </c>
      <c r="AO230" s="291">
        <f t="shared" si="232"/>
        <v>0</v>
      </c>
      <c r="AP230" s="292">
        <f t="shared" si="262"/>
        <v>0</v>
      </c>
      <c r="AQ230" s="307">
        <f t="shared" si="263"/>
        <v>224</v>
      </c>
      <c r="AR230" s="289">
        <f t="shared" si="264"/>
        <v>19</v>
      </c>
      <c r="AS230" s="290">
        <f t="shared" si="233"/>
        <v>0</v>
      </c>
      <c r="AT230" s="290">
        <f t="shared" si="265"/>
        <v>0</v>
      </c>
      <c r="AU230" s="290">
        <f t="shared" si="234"/>
        <v>0</v>
      </c>
      <c r="AV230" s="291">
        <f t="shared" si="235"/>
        <v>0</v>
      </c>
      <c r="AW230" s="290">
        <f t="shared" si="266"/>
        <v>0</v>
      </c>
      <c r="AX230" s="304">
        <f t="shared" si="267"/>
        <v>224</v>
      </c>
      <c r="AY230" s="289">
        <f t="shared" si="268"/>
        <v>19</v>
      </c>
      <c r="AZ230" s="290">
        <f t="shared" si="236"/>
        <v>0</v>
      </c>
      <c r="BA230" s="290">
        <f t="shared" si="269"/>
        <v>0</v>
      </c>
      <c r="BB230" s="290">
        <f t="shared" si="237"/>
        <v>0</v>
      </c>
      <c r="BC230" s="291">
        <f t="shared" si="238"/>
        <v>0</v>
      </c>
      <c r="BD230" s="292">
        <f t="shared" si="270"/>
        <v>0</v>
      </c>
      <c r="BE230" s="307">
        <f t="shared" si="271"/>
        <v>224</v>
      </c>
      <c r="BF230" s="289">
        <f t="shared" si="272"/>
        <v>19</v>
      </c>
      <c r="BG230" s="290">
        <f t="shared" si="239"/>
        <v>0</v>
      </c>
      <c r="BH230" s="290">
        <f t="shared" si="273"/>
        <v>0</v>
      </c>
      <c r="BI230" s="290">
        <f t="shared" si="240"/>
        <v>0</v>
      </c>
      <c r="BJ230" s="291">
        <f t="shared" si="241"/>
        <v>0</v>
      </c>
      <c r="BK230" s="290">
        <f t="shared" si="274"/>
        <v>0</v>
      </c>
      <c r="BL230" s="304">
        <f t="shared" si="275"/>
        <v>224</v>
      </c>
      <c r="BM230" s="289">
        <f t="shared" si="276"/>
        <v>19</v>
      </c>
      <c r="BN230" s="290">
        <f t="shared" si="242"/>
        <v>0</v>
      </c>
      <c r="BO230" s="290">
        <f t="shared" si="277"/>
        <v>0</v>
      </c>
      <c r="BP230" s="290">
        <f t="shared" si="243"/>
        <v>0</v>
      </c>
      <c r="BQ230" s="291">
        <f t="shared" si="244"/>
        <v>0</v>
      </c>
      <c r="BR230" s="292">
        <f t="shared" si="278"/>
        <v>0</v>
      </c>
    </row>
    <row r="231" spans="1:70">
      <c r="A231" s="288">
        <v>225</v>
      </c>
      <c r="B231" s="289">
        <f t="shared" si="214"/>
        <v>19</v>
      </c>
      <c r="C231" s="290">
        <f t="shared" si="215"/>
        <v>0</v>
      </c>
      <c r="D231" s="290">
        <f t="shared" si="279"/>
        <v>0</v>
      </c>
      <c r="E231" s="290">
        <f t="shared" si="216"/>
        <v>0</v>
      </c>
      <c r="F231" s="291">
        <f t="shared" si="217"/>
        <v>0</v>
      </c>
      <c r="G231" s="290">
        <f t="shared" si="211"/>
        <v>0</v>
      </c>
      <c r="H231" s="289">
        <f t="shared" si="245"/>
        <v>225</v>
      </c>
      <c r="I231" s="289">
        <f t="shared" si="246"/>
        <v>19</v>
      </c>
      <c r="J231" s="290">
        <f t="shared" si="218"/>
        <v>0</v>
      </c>
      <c r="K231" s="290">
        <f t="shared" si="212"/>
        <v>0</v>
      </c>
      <c r="L231" s="290">
        <f t="shared" si="219"/>
        <v>0</v>
      </c>
      <c r="M231" s="291">
        <f t="shared" si="220"/>
        <v>0</v>
      </c>
      <c r="N231" s="292">
        <f t="shared" si="213"/>
        <v>0</v>
      </c>
      <c r="O231" s="307">
        <f t="shared" si="247"/>
        <v>225</v>
      </c>
      <c r="P231" s="289">
        <f t="shared" si="248"/>
        <v>19</v>
      </c>
      <c r="Q231" s="290">
        <f t="shared" si="221"/>
        <v>0</v>
      </c>
      <c r="R231" s="290">
        <f t="shared" si="249"/>
        <v>0</v>
      </c>
      <c r="S231" s="290">
        <f t="shared" si="222"/>
        <v>0</v>
      </c>
      <c r="T231" s="291">
        <f t="shared" si="223"/>
        <v>0</v>
      </c>
      <c r="U231" s="290">
        <f t="shared" si="250"/>
        <v>0</v>
      </c>
      <c r="V231" s="304">
        <f t="shared" si="251"/>
        <v>225</v>
      </c>
      <c r="W231" s="289">
        <f t="shared" si="252"/>
        <v>19</v>
      </c>
      <c r="X231" s="290">
        <f t="shared" si="224"/>
        <v>0</v>
      </c>
      <c r="Y231" s="290">
        <f t="shared" si="253"/>
        <v>0</v>
      </c>
      <c r="Z231" s="290">
        <f t="shared" si="225"/>
        <v>0</v>
      </c>
      <c r="AA231" s="291">
        <f t="shared" si="226"/>
        <v>0</v>
      </c>
      <c r="AB231" s="292">
        <f t="shared" si="254"/>
        <v>0</v>
      </c>
      <c r="AC231" s="307">
        <f t="shared" si="255"/>
        <v>225</v>
      </c>
      <c r="AD231" s="289">
        <f t="shared" si="256"/>
        <v>19</v>
      </c>
      <c r="AE231" s="290">
        <f t="shared" si="227"/>
        <v>0</v>
      </c>
      <c r="AF231" s="290">
        <f t="shared" si="257"/>
        <v>0</v>
      </c>
      <c r="AG231" s="290">
        <f t="shared" si="228"/>
        <v>0</v>
      </c>
      <c r="AH231" s="291">
        <f t="shared" si="229"/>
        <v>0</v>
      </c>
      <c r="AI231" s="290">
        <f t="shared" si="258"/>
        <v>0</v>
      </c>
      <c r="AJ231" s="304">
        <f t="shared" si="259"/>
        <v>225</v>
      </c>
      <c r="AK231" s="289">
        <f t="shared" si="260"/>
        <v>19</v>
      </c>
      <c r="AL231" s="290">
        <f t="shared" si="230"/>
        <v>0</v>
      </c>
      <c r="AM231" s="290">
        <f t="shared" si="261"/>
        <v>0</v>
      </c>
      <c r="AN231" s="290">
        <f t="shared" si="231"/>
        <v>0</v>
      </c>
      <c r="AO231" s="291">
        <f t="shared" si="232"/>
        <v>0</v>
      </c>
      <c r="AP231" s="292">
        <f t="shared" si="262"/>
        <v>0</v>
      </c>
      <c r="AQ231" s="307">
        <f t="shared" si="263"/>
        <v>225</v>
      </c>
      <c r="AR231" s="289">
        <f t="shared" si="264"/>
        <v>19</v>
      </c>
      <c r="AS231" s="290">
        <f t="shared" si="233"/>
        <v>0</v>
      </c>
      <c r="AT231" s="290">
        <f t="shared" si="265"/>
        <v>0</v>
      </c>
      <c r="AU231" s="290">
        <f t="shared" si="234"/>
        <v>0</v>
      </c>
      <c r="AV231" s="291">
        <f t="shared" si="235"/>
        <v>0</v>
      </c>
      <c r="AW231" s="290">
        <f t="shared" si="266"/>
        <v>0</v>
      </c>
      <c r="AX231" s="304">
        <f t="shared" si="267"/>
        <v>225</v>
      </c>
      <c r="AY231" s="289">
        <f t="shared" si="268"/>
        <v>19</v>
      </c>
      <c r="AZ231" s="290">
        <f t="shared" si="236"/>
        <v>0</v>
      </c>
      <c r="BA231" s="290">
        <f t="shared" si="269"/>
        <v>0</v>
      </c>
      <c r="BB231" s="290">
        <f t="shared" si="237"/>
        <v>0</v>
      </c>
      <c r="BC231" s="291">
        <f t="shared" si="238"/>
        <v>0</v>
      </c>
      <c r="BD231" s="292">
        <f t="shared" si="270"/>
        <v>0</v>
      </c>
      <c r="BE231" s="307">
        <f t="shared" si="271"/>
        <v>225</v>
      </c>
      <c r="BF231" s="289">
        <f t="shared" si="272"/>
        <v>19</v>
      </c>
      <c r="BG231" s="290">
        <f t="shared" si="239"/>
        <v>0</v>
      </c>
      <c r="BH231" s="290">
        <f t="shared" si="273"/>
        <v>0</v>
      </c>
      <c r="BI231" s="290">
        <f t="shared" si="240"/>
        <v>0</v>
      </c>
      <c r="BJ231" s="291">
        <f t="shared" si="241"/>
        <v>0</v>
      </c>
      <c r="BK231" s="290">
        <f t="shared" si="274"/>
        <v>0</v>
      </c>
      <c r="BL231" s="304">
        <f t="shared" si="275"/>
        <v>225</v>
      </c>
      <c r="BM231" s="289">
        <f t="shared" si="276"/>
        <v>19</v>
      </c>
      <c r="BN231" s="290">
        <f t="shared" si="242"/>
        <v>0</v>
      </c>
      <c r="BO231" s="290">
        <f t="shared" si="277"/>
        <v>0</v>
      </c>
      <c r="BP231" s="290">
        <f t="shared" si="243"/>
        <v>0</v>
      </c>
      <c r="BQ231" s="291">
        <f t="shared" si="244"/>
        <v>0</v>
      </c>
      <c r="BR231" s="292">
        <f t="shared" si="278"/>
        <v>0</v>
      </c>
    </row>
    <row r="232" spans="1:70">
      <c r="A232" s="288">
        <v>226</v>
      </c>
      <c r="B232" s="289">
        <f t="shared" si="214"/>
        <v>19</v>
      </c>
      <c r="C232" s="290">
        <f t="shared" si="215"/>
        <v>0</v>
      </c>
      <c r="D232" s="290">
        <f t="shared" si="279"/>
        <v>0</v>
      </c>
      <c r="E232" s="290">
        <f t="shared" si="216"/>
        <v>0</v>
      </c>
      <c r="F232" s="291">
        <f t="shared" si="217"/>
        <v>0</v>
      </c>
      <c r="G232" s="290">
        <f t="shared" ref="G232:G295" si="280">C232-F232</f>
        <v>0</v>
      </c>
      <c r="H232" s="289">
        <f t="shared" si="245"/>
        <v>226</v>
      </c>
      <c r="I232" s="289">
        <f t="shared" si="246"/>
        <v>19</v>
      </c>
      <c r="J232" s="290">
        <f t="shared" si="218"/>
        <v>0</v>
      </c>
      <c r="K232" s="290">
        <f t="shared" si="212"/>
        <v>0</v>
      </c>
      <c r="L232" s="290">
        <f t="shared" si="219"/>
        <v>0</v>
      </c>
      <c r="M232" s="291">
        <f t="shared" si="220"/>
        <v>0</v>
      </c>
      <c r="N232" s="292">
        <f t="shared" si="213"/>
        <v>0</v>
      </c>
      <c r="O232" s="307">
        <f t="shared" si="247"/>
        <v>226</v>
      </c>
      <c r="P232" s="289">
        <f t="shared" si="248"/>
        <v>19</v>
      </c>
      <c r="Q232" s="290">
        <f t="shared" si="221"/>
        <v>0</v>
      </c>
      <c r="R232" s="290">
        <f t="shared" si="249"/>
        <v>0</v>
      </c>
      <c r="S232" s="290">
        <f t="shared" si="222"/>
        <v>0</v>
      </c>
      <c r="T232" s="291">
        <f t="shared" si="223"/>
        <v>0</v>
      </c>
      <c r="U232" s="290">
        <f t="shared" si="250"/>
        <v>0</v>
      </c>
      <c r="V232" s="304">
        <f t="shared" si="251"/>
        <v>226</v>
      </c>
      <c r="W232" s="289">
        <f t="shared" si="252"/>
        <v>19</v>
      </c>
      <c r="X232" s="290">
        <f t="shared" si="224"/>
        <v>0</v>
      </c>
      <c r="Y232" s="290">
        <f t="shared" si="253"/>
        <v>0</v>
      </c>
      <c r="Z232" s="290">
        <f t="shared" si="225"/>
        <v>0</v>
      </c>
      <c r="AA232" s="291">
        <f t="shared" si="226"/>
        <v>0</v>
      </c>
      <c r="AB232" s="292">
        <f t="shared" si="254"/>
        <v>0</v>
      </c>
      <c r="AC232" s="307">
        <f t="shared" si="255"/>
        <v>226</v>
      </c>
      <c r="AD232" s="289">
        <f t="shared" si="256"/>
        <v>19</v>
      </c>
      <c r="AE232" s="290">
        <f t="shared" si="227"/>
        <v>0</v>
      </c>
      <c r="AF232" s="290">
        <f t="shared" si="257"/>
        <v>0</v>
      </c>
      <c r="AG232" s="290">
        <f t="shared" si="228"/>
        <v>0</v>
      </c>
      <c r="AH232" s="291">
        <f t="shared" si="229"/>
        <v>0</v>
      </c>
      <c r="AI232" s="290">
        <f t="shared" si="258"/>
        <v>0</v>
      </c>
      <c r="AJ232" s="304">
        <f t="shared" si="259"/>
        <v>226</v>
      </c>
      <c r="AK232" s="289">
        <f t="shared" si="260"/>
        <v>19</v>
      </c>
      <c r="AL232" s="290">
        <f t="shared" si="230"/>
        <v>0</v>
      </c>
      <c r="AM232" s="290">
        <f t="shared" si="261"/>
        <v>0</v>
      </c>
      <c r="AN232" s="290">
        <f t="shared" si="231"/>
        <v>0</v>
      </c>
      <c r="AO232" s="291">
        <f t="shared" si="232"/>
        <v>0</v>
      </c>
      <c r="AP232" s="292">
        <f t="shared" si="262"/>
        <v>0</v>
      </c>
      <c r="AQ232" s="307">
        <f t="shared" si="263"/>
        <v>226</v>
      </c>
      <c r="AR232" s="289">
        <f t="shared" si="264"/>
        <v>19</v>
      </c>
      <c r="AS232" s="290">
        <f t="shared" si="233"/>
        <v>0</v>
      </c>
      <c r="AT232" s="290">
        <f t="shared" si="265"/>
        <v>0</v>
      </c>
      <c r="AU232" s="290">
        <f t="shared" si="234"/>
        <v>0</v>
      </c>
      <c r="AV232" s="291">
        <f t="shared" si="235"/>
        <v>0</v>
      </c>
      <c r="AW232" s="290">
        <f t="shared" si="266"/>
        <v>0</v>
      </c>
      <c r="AX232" s="304">
        <f t="shared" si="267"/>
        <v>226</v>
      </c>
      <c r="AY232" s="289">
        <f t="shared" si="268"/>
        <v>19</v>
      </c>
      <c r="AZ232" s="290">
        <f t="shared" si="236"/>
        <v>0</v>
      </c>
      <c r="BA232" s="290">
        <f t="shared" si="269"/>
        <v>0</v>
      </c>
      <c r="BB232" s="290">
        <f t="shared" si="237"/>
        <v>0</v>
      </c>
      <c r="BC232" s="291">
        <f t="shared" si="238"/>
        <v>0</v>
      </c>
      <c r="BD232" s="292">
        <f t="shared" si="270"/>
        <v>0</v>
      </c>
      <c r="BE232" s="307">
        <f t="shared" si="271"/>
        <v>226</v>
      </c>
      <c r="BF232" s="289">
        <f t="shared" si="272"/>
        <v>19</v>
      </c>
      <c r="BG232" s="290">
        <f t="shared" si="239"/>
        <v>0</v>
      </c>
      <c r="BH232" s="290">
        <f t="shared" si="273"/>
        <v>0</v>
      </c>
      <c r="BI232" s="290">
        <f t="shared" si="240"/>
        <v>0</v>
      </c>
      <c r="BJ232" s="291">
        <f t="shared" si="241"/>
        <v>0</v>
      </c>
      <c r="BK232" s="290">
        <f t="shared" si="274"/>
        <v>0</v>
      </c>
      <c r="BL232" s="304">
        <f t="shared" si="275"/>
        <v>226</v>
      </c>
      <c r="BM232" s="289">
        <f t="shared" si="276"/>
        <v>19</v>
      </c>
      <c r="BN232" s="290">
        <f t="shared" si="242"/>
        <v>0</v>
      </c>
      <c r="BO232" s="290">
        <f t="shared" si="277"/>
        <v>0</v>
      </c>
      <c r="BP232" s="290">
        <f t="shared" si="243"/>
        <v>0</v>
      </c>
      <c r="BQ232" s="291">
        <f t="shared" si="244"/>
        <v>0</v>
      </c>
      <c r="BR232" s="292">
        <f t="shared" si="278"/>
        <v>0</v>
      </c>
    </row>
    <row r="233" spans="1:70">
      <c r="A233" s="288">
        <v>227</v>
      </c>
      <c r="B233" s="289">
        <f t="shared" si="214"/>
        <v>19</v>
      </c>
      <c r="C233" s="290">
        <f t="shared" si="215"/>
        <v>0</v>
      </c>
      <c r="D233" s="290">
        <f t="shared" si="279"/>
        <v>0</v>
      </c>
      <c r="E233" s="290">
        <f t="shared" si="216"/>
        <v>0</v>
      </c>
      <c r="F233" s="291">
        <f t="shared" si="217"/>
        <v>0</v>
      </c>
      <c r="G233" s="290">
        <f t="shared" si="280"/>
        <v>0</v>
      </c>
      <c r="H233" s="289">
        <f t="shared" si="245"/>
        <v>227</v>
      </c>
      <c r="I233" s="289">
        <f t="shared" si="246"/>
        <v>19</v>
      </c>
      <c r="J233" s="290">
        <f t="shared" si="218"/>
        <v>0</v>
      </c>
      <c r="K233" s="290">
        <f t="shared" si="212"/>
        <v>0</v>
      </c>
      <c r="L233" s="290">
        <f t="shared" si="219"/>
        <v>0</v>
      </c>
      <c r="M233" s="291">
        <f t="shared" si="220"/>
        <v>0</v>
      </c>
      <c r="N233" s="292">
        <f t="shared" si="213"/>
        <v>0</v>
      </c>
      <c r="O233" s="307">
        <f t="shared" si="247"/>
        <v>227</v>
      </c>
      <c r="P233" s="289">
        <f t="shared" si="248"/>
        <v>19</v>
      </c>
      <c r="Q233" s="290">
        <f t="shared" si="221"/>
        <v>0</v>
      </c>
      <c r="R233" s="290">
        <f t="shared" si="249"/>
        <v>0</v>
      </c>
      <c r="S233" s="290">
        <f t="shared" si="222"/>
        <v>0</v>
      </c>
      <c r="T233" s="291">
        <f t="shared" si="223"/>
        <v>0</v>
      </c>
      <c r="U233" s="290">
        <f t="shared" si="250"/>
        <v>0</v>
      </c>
      <c r="V233" s="304">
        <f t="shared" si="251"/>
        <v>227</v>
      </c>
      <c r="W233" s="289">
        <f t="shared" si="252"/>
        <v>19</v>
      </c>
      <c r="X233" s="290">
        <f t="shared" si="224"/>
        <v>0</v>
      </c>
      <c r="Y233" s="290">
        <f t="shared" si="253"/>
        <v>0</v>
      </c>
      <c r="Z233" s="290">
        <f t="shared" si="225"/>
        <v>0</v>
      </c>
      <c r="AA233" s="291">
        <f t="shared" si="226"/>
        <v>0</v>
      </c>
      <c r="AB233" s="292">
        <f t="shared" si="254"/>
        <v>0</v>
      </c>
      <c r="AC233" s="307">
        <f t="shared" si="255"/>
        <v>227</v>
      </c>
      <c r="AD233" s="289">
        <f t="shared" si="256"/>
        <v>19</v>
      </c>
      <c r="AE233" s="290">
        <f t="shared" si="227"/>
        <v>0</v>
      </c>
      <c r="AF233" s="290">
        <f t="shared" si="257"/>
        <v>0</v>
      </c>
      <c r="AG233" s="290">
        <f t="shared" si="228"/>
        <v>0</v>
      </c>
      <c r="AH233" s="291">
        <f t="shared" si="229"/>
        <v>0</v>
      </c>
      <c r="AI233" s="290">
        <f t="shared" si="258"/>
        <v>0</v>
      </c>
      <c r="AJ233" s="304">
        <f t="shared" si="259"/>
        <v>227</v>
      </c>
      <c r="AK233" s="289">
        <f t="shared" si="260"/>
        <v>19</v>
      </c>
      <c r="AL233" s="290">
        <f t="shared" si="230"/>
        <v>0</v>
      </c>
      <c r="AM233" s="290">
        <f t="shared" si="261"/>
        <v>0</v>
      </c>
      <c r="AN233" s="290">
        <f t="shared" si="231"/>
        <v>0</v>
      </c>
      <c r="AO233" s="291">
        <f t="shared" si="232"/>
        <v>0</v>
      </c>
      <c r="AP233" s="292">
        <f t="shared" si="262"/>
        <v>0</v>
      </c>
      <c r="AQ233" s="307">
        <f t="shared" si="263"/>
        <v>227</v>
      </c>
      <c r="AR233" s="289">
        <f t="shared" si="264"/>
        <v>19</v>
      </c>
      <c r="AS233" s="290">
        <f t="shared" si="233"/>
        <v>0</v>
      </c>
      <c r="AT233" s="290">
        <f t="shared" si="265"/>
        <v>0</v>
      </c>
      <c r="AU233" s="290">
        <f t="shared" si="234"/>
        <v>0</v>
      </c>
      <c r="AV233" s="291">
        <f t="shared" si="235"/>
        <v>0</v>
      </c>
      <c r="AW233" s="290">
        <f t="shared" si="266"/>
        <v>0</v>
      </c>
      <c r="AX233" s="304">
        <f t="shared" si="267"/>
        <v>227</v>
      </c>
      <c r="AY233" s="289">
        <f t="shared" si="268"/>
        <v>19</v>
      </c>
      <c r="AZ233" s="290">
        <f t="shared" si="236"/>
        <v>0</v>
      </c>
      <c r="BA233" s="290">
        <f t="shared" si="269"/>
        <v>0</v>
      </c>
      <c r="BB233" s="290">
        <f t="shared" si="237"/>
        <v>0</v>
      </c>
      <c r="BC233" s="291">
        <f t="shared" si="238"/>
        <v>0</v>
      </c>
      <c r="BD233" s="292">
        <f t="shared" si="270"/>
        <v>0</v>
      </c>
      <c r="BE233" s="307">
        <f t="shared" si="271"/>
        <v>227</v>
      </c>
      <c r="BF233" s="289">
        <f t="shared" si="272"/>
        <v>19</v>
      </c>
      <c r="BG233" s="290">
        <f t="shared" si="239"/>
        <v>0</v>
      </c>
      <c r="BH233" s="290">
        <f t="shared" si="273"/>
        <v>0</v>
      </c>
      <c r="BI233" s="290">
        <f t="shared" si="240"/>
        <v>0</v>
      </c>
      <c r="BJ233" s="291">
        <f t="shared" si="241"/>
        <v>0</v>
      </c>
      <c r="BK233" s="290">
        <f t="shared" si="274"/>
        <v>0</v>
      </c>
      <c r="BL233" s="304">
        <f t="shared" si="275"/>
        <v>227</v>
      </c>
      <c r="BM233" s="289">
        <f t="shared" si="276"/>
        <v>19</v>
      </c>
      <c r="BN233" s="290">
        <f t="shared" si="242"/>
        <v>0</v>
      </c>
      <c r="BO233" s="290">
        <f t="shared" si="277"/>
        <v>0</v>
      </c>
      <c r="BP233" s="290">
        <f t="shared" si="243"/>
        <v>0</v>
      </c>
      <c r="BQ233" s="291">
        <f t="shared" si="244"/>
        <v>0</v>
      </c>
      <c r="BR233" s="292">
        <f t="shared" si="278"/>
        <v>0</v>
      </c>
    </row>
    <row r="234" spans="1:70">
      <c r="A234" s="288">
        <v>228</v>
      </c>
      <c r="B234" s="289">
        <f t="shared" si="214"/>
        <v>19</v>
      </c>
      <c r="C234" s="290">
        <f t="shared" si="215"/>
        <v>0</v>
      </c>
      <c r="D234" s="290">
        <f t="shared" si="279"/>
        <v>0</v>
      </c>
      <c r="E234" s="290">
        <f t="shared" si="216"/>
        <v>0</v>
      </c>
      <c r="F234" s="291">
        <f t="shared" si="217"/>
        <v>0</v>
      </c>
      <c r="G234" s="290">
        <f t="shared" si="280"/>
        <v>0</v>
      </c>
      <c r="H234" s="289">
        <f t="shared" si="245"/>
        <v>228</v>
      </c>
      <c r="I234" s="289">
        <f t="shared" si="246"/>
        <v>19</v>
      </c>
      <c r="J234" s="290">
        <f t="shared" si="218"/>
        <v>0</v>
      </c>
      <c r="K234" s="290">
        <f t="shared" si="212"/>
        <v>0</v>
      </c>
      <c r="L234" s="290">
        <f t="shared" si="219"/>
        <v>0</v>
      </c>
      <c r="M234" s="291">
        <f t="shared" si="220"/>
        <v>0</v>
      </c>
      <c r="N234" s="292">
        <f t="shared" si="213"/>
        <v>0</v>
      </c>
      <c r="O234" s="307">
        <f t="shared" si="247"/>
        <v>228</v>
      </c>
      <c r="P234" s="289">
        <f t="shared" si="248"/>
        <v>19</v>
      </c>
      <c r="Q234" s="290">
        <f t="shared" si="221"/>
        <v>0</v>
      </c>
      <c r="R234" s="290">
        <f t="shared" si="249"/>
        <v>0</v>
      </c>
      <c r="S234" s="290">
        <f t="shared" si="222"/>
        <v>0</v>
      </c>
      <c r="T234" s="291">
        <f t="shared" si="223"/>
        <v>0</v>
      </c>
      <c r="U234" s="290">
        <f t="shared" si="250"/>
        <v>0</v>
      </c>
      <c r="V234" s="304">
        <f t="shared" si="251"/>
        <v>228</v>
      </c>
      <c r="W234" s="289">
        <f t="shared" si="252"/>
        <v>19</v>
      </c>
      <c r="X234" s="290">
        <f t="shared" si="224"/>
        <v>0</v>
      </c>
      <c r="Y234" s="290">
        <f t="shared" si="253"/>
        <v>0</v>
      </c>
      <c r="Z234" s="290">
        <f t="shared" si="225"/>
        <v>0</v>
      </c>
      <c r="AA234" s="291">
        <f t="shared" si="226"/>
        <v>0</v>
      </c>
      <c r="AB234" s="292">
        <f t="shared" si="254"/>
        <v>0</v>
      </c>
      <c r="AC234" s="307">
        <f t="shared" si="255"/>
        <v>228</v>
      </c>
      <c r="AD234" s="289">
        <f t="shared" si="256"/>
        <v>19</v>
      </c>
      <c r="AE234" s="290">
        <f t="shared" si="227"/>
        <v>0</v>
      </c>
      <c r="AF234" s="290">
        <f t="shared" si="257"/>
        <v>0</v>
      </c>
      <c r="AG234" s="290">
        <f t="shared" si="228"/>
        <v>0</v>
      </c>
      <c r="AH234" s="291">
        <f t="shared" si="229"/>
        <v>0</v>
      </c>
      <c r="AI234" s="290">
        <f t="shared" si="258"/>
        <v>0</v>
      </c>
      <c r="AJ234" s="304">
        <f t="shared" si="259"/>
        <v>228</v>
      </c>
      <c r="AK234" s="289">
        <f t="shared" si="260"/>
        <v>19</v>
      </c>
      <c r="AL234" s="290">
        <f t="shared" si="230"/>
        <v>0</v>
      </c>
      <c r="AM234" s="290">
        <f t="shared" si="261"/>
        <v>0</v>
      </c>
      <c r="AN234" s="290">
        <f t="shared" si="231"/>
        <v>0</v>
      </c>
      <c r="AO234" s="291">
        <f t="shared" si="232"/>
        <v>0</v>
      </c>
      <c r="AP234" s="292">
        <f t="shared" si="262"/>
        <v>0</v>
      </c>
      <c r="AQ234" s="307">
        <f t="shared" si="263"/>
        <v>228</v>
      </c>
      <c r="AR234" s="289">
        <f t="shared" si="264"/>
        <v>19</v>
      </c>
      <c r="AS234" s="290">
        <f t="shared" si="233"/>
        <v>0</v>
      </c>
      <c r="AT234" s="290">
        <f t="shared" si="265"/>
        <v>0</v>
      </c>
      <c r="AU234" s="290">
        <f t="shared" si="234"/>
        <v>0</v>
      </c>
      <c r="AV234" s="291">
        <f t="shared" si="235"/>
        <v>0</v>
      </c>
      <c r="AW234" s="290">
        <f t="shared" si="266"/>
        <v>0</v>
      </c>
      <c r="AX234" s="304">
        <f t="shared" si="267"/>
        <v>228</v>
      </c>
      <c r="AY234" s="289">
        <f t="shared" si="268"/>
        <v>19</v>
      </c>
      <c r="AZ234" s="290">
        <f t="shared" si="236"/>
        <v>0</v>
      </c>
      <c r="BA234" s="290">
        <f t="shared" si="269"/>
        <v>0</v>
      </c>
      <c r="BB234" s="290">
        <f t="shared" si="237"/>
        <v>0</v>
      </c>
      <c r="BC234" s="291">
        <f t="shared" si="238"/>
        <v>0</v>
      </c>
      <c r="BD234" s="292">
        <f t="shared" si="270"/>
        <v>0</v>
      </c>
      <c r="BE234" s="307">
        <f t="shared" si="271"/>
        <v>228</v>
      </c>
      <c r="BF234" s="289">
        <f t="shared" si="272"/>
        <v>19</v>
      </c>
      <c r="BG234" s="290">
        <f t="shared" si="239"/>
        <v>0</v>
      </c>
      <c r="BH234" s="290">
        <f t="shared" si="273"/>
        <v>0</v>
      </c>
      <c r="BI234" s="290">
        <f t="shared" si="240"/>
        <v>0</v>
      </c>
      <c r="BJ234" s="291">
        <f t="shared" si="241"/>
        <v>0</v>
      </c>
      <c r="BK234" s="290">
        <f t="shared" si="274"/>
        <v>0</v>
      </c>
      <c r="BL234" s="304">
        <f t="shared" si="275"/>
        <v>228</v>
      </c>
      <c r="BM234" s="289">
        <f t="shared" si="276"/>
        <v>19</v>
      </c>
      <c r="BN234" s="290">
        <f t="shared" si="242"/>
        <v>0</v>
      </c>
      <c r="BO234" s="290">
        <f t="shared" si="277"/>
        <v>0</v>
      </c>
      <c r="BP234" s="290">
        <f t="shared" si="243"/>
        <v>0</v>
      </c>
      <c r="BQ234" s="291">
        <f t="shared" si="244"/>
        <v>0</v>
      </c>
      <c r="BR234" s="292">
        <f t="shared" si="278"/>
        <v>0</v>
      </c>
    </row>
    <row r="235" spans="1:70">
      <c r="A235" s="288">
        <v>229</v>
      </c>
      <c r="B235" s="289">
        <f t="shared" si="214"/>
        <v>20</v>
      </c>
      <c r="C235" s="290">
        <f t="shared" si="215"/>
        <v>0</v>
      </c>
      <c r="D235" s="290">
        <f t="shared" si="279"/>
        <v>0</v>
      </c>
      <c r="E235" s="290">
        <f t="shared" si="216"/>
        <v>0</v>
      </c>
      <c r="F235" s="291">
        <f t="shared" si="217"/>
        <v>0</v>
      </c>
      <c r="G235" s="290">
        <f t="shared" si="280"/>
        <v>0</v>
      </c>
      <c r="H235" s="289">
        <f t="shared" si="245"/>
        <v>229</v>
      </c>
      <c r="I235" s="289">
        <f t="shared" si="246"/>
        <v>20</v>
      </c>
      <c r="J235" s="290">
        <f t="shared" si="218"/>
        <v>0</v>
      </c>
      <c r="K235" s="290">
        <f t="shared" ref="K235:K298" si="281">SUM(L235:M235)</f>
        <v>0</v>
      </c>
      <c r="L235" s="290">
        <f t="shared" si="219"/>
        <v>0</v>
      </c>
      <c r="M235" s="291">
        <f t="shared" si="220"/>
        <v>0</v>
      </c>
      <c r="N235" s="292">
        <f t="shared" ref="N235:N298" si="282">J235-M235</f>
        <v>0</v>
      </c>
      <c r="O235" s="307">
        <f t="shared" si="247"/>
        <v>229</v>
      </c>
      <c r="P235" s="289">
        <f t="shared" si="248"/>
        <v>20</v>
      </c>
      <c r="Q235" s="290">
        <f t="shared" si="221"/>
        <v>0</v>
      </c>
      <c r="R235" s="290">
        <f t="shared" si="249"/>
        <v>0</v>
      </c>
      <c r="S235" s="290">
        <f t="shared" si="222"/>
        <v>0</v>
      </c>
      <c r="T235" s="291">
        <f t="shared" si="223"/>
        <v>0</v>
      </c>
      <c r="U235" s="290">
        <f t="shared" si="250"/>
        <v>0</v>
      </c>
      <c r="V235" s="304">
        <f t="shared" si="251"/>
        <v>229</v>
      </c>
      <c r="W235" s="289">
        <f t="shared" si="252"/>
        <v>20</v>
      </c>
      <c r="X235" s="290">
        <f t="shared" si="224"/>
        <v>0</v>
      </c>
      <c r="Y235" s="290">
        <f t="shared" si="253"/>
        <v>0</v>
      </c>
      <c r="Z235" s="290">
        <f t="shared" si="225"/>
        <v>0</v>
      </c>
      <c r="AA235" s="291">
        <f t="shared" si="226"/>
        <v>0</v>
      </c>
      <c r="AB235" s="292">
        <f t="shared" si="254"/>
        <v>0</v>
      </c>
      <c r="AC235" s="307">
        <f t="shared" si="255"/>
        <v>229</v>
      </c>
      <c r="AD235" s="289">
        <f t="shared" si="256"/>
        <v>20</v>
      </c>
      <c r="AE235" s="290">
        <f t="shared" si="227"/>
        <v>0</v>
      </c>
      <c r="AF235" s="290">
        <f t="shared" si="257"/>
        <v>0</v>
      </c>
      <c r="AG235" s="290">
        <f t="shared" si="228"/>
        <v>0</v>
      </c>
      <c r="AH235" s="291">
        <f t="shared" si="229"/>
        <v>0</v>
      </c>
      <c r="AI235" s="290">
        <f t="shared" si="258"/>
        <v>0</v>
      </c>
      <c r="AJ235" s="304">
        <f t="shared" si="259"/>
        <v>229</v>
      </c>
      <c r="AK235" s="289">
        <f t="shared" si="260"/>
        <v>20</v>
      </c>
      <c r="AL235" s="290">
        <f t="shared" si="230"/>
        <v>0</v>
      </c>
      <c r="AM235" s="290">
        <f t="shared" si="261"/>
        <v>0</v>
      </c>
      <c r="AN235" s="290">
        <f t="shared" si="231"/>
        <v>0</v>
      </c>
      <c r="AO235" s="291">
        <f t="shared" si="232"/>
        <v>0</v>
      </c>
      <c r="AP235" s="292">
        <f t="shared" si="262"/>
        <v>0</v>
      </c>
      <c r="AQ235" s="307">
        <f t="shared" si="263"/>
        <v>229</v>
      </c>
      <c r="AR235" s="289">
        <f t="shared" si="264"/>
        <v>20</v>
      </c>
      <c r="AS235" s="290">
        <f t="shared" si="233"/>
        <v>0</v>
      </c>
      <c r="AT235" s="290">
        <f t="shared" si="265"/>
        <v>0</v>
      </c>
      <c r="AU235" s="290">
        <f t="shared" si="234"/>
        <v>0</v>
      </c>
      <c r="AV235" s="291">
        <f t="shared" si="235"/>
        <v>0</v>
      </c>
      <c r="AW235" s="290">
        <f t="shared" si="266"/>
        <v>0</v>
      </c>
      <c r="AX235" s="304">
        <f t="shared" si="267"/>
        <v>229</v>
      </c>
      <c r="AY235" s="289">
        <f t="shared" si="268"/>
        <v>20</v>
      </c>
      <c r="AZ235" s="290">
        <f t="shared" si="236"/>
        <v>0</v>
      </c>
      <c r="BA235" s="290">
        <f t="shared" si="269"/>
        <v>0</v>
      </c>
      <c r="BB235" s="290">
        <f t="shared" si="237"/>
        <v>0</v>
      </c>
      <c r="BC235" s="291">
        <f t="shared" si="238"/>
        <v>0</v>
      </c>
      <c r="BD235" s="292">
        <f t="shared" si="270"/>
        <v>0</v>
      </c>
      <c r="BE235" s="307">
        <f t="shared" si="271"/>
        <v>229</v>
      </c>
      <c r="BF235" s="289">
        <f t="shared" si="272"/>
        <v>20</v>
      </c>
      <c r="BG235" s="290">
        <f t="shared" si="239"/>
        <v>0</v>
      </c>
      <c r="BH235" s="290">
        <f t="shared" si="273"/>
        <v>0</v>
      </c>
      <c r="BI235" s="290">
        <f t="shared" si="240"/>
        <v>0</v>
      </c>
      <c r="BJ235" s="291">
        <f t="shared" si="241"/>
        <v>0</v>
      </c>
      <c r="BK235" s="290">
        <f t="shared" si="274"/>
        <v>0</v>
      </c>
      <c r="BL235" s="304">
        <f t="shared" si="275"/>
        <v>229</v>
      </c>
      <c r="BM235" s="289">
        <f t="shared" si="276"/>
        <v>20</v>
      </c>
      <c r="BN235" s="290">
        <f t="shared" si="242"/>
        <v>0</v>
      </c>
      <c r="BO235" s="290">
        <f t="shared" si="277"/>
        <v>0</v>
      </c>
      <c r="BP235" s="290">
        <f t="shared" si="243"/>
        <v>0</v>
      </c>
      <c r="BQ235" s="291">
        <f t="shared" si="244"/>
        <v>0</v>
      </c>
      <c r="BR235" s="292">
        <f t="shared" si="278"/>
        <v>0</v>
      </c>
    </row>
    <row r="236" spans="1:70">
      <c r="A236" s="288">
        <v>230</v>
      </c>
      <c r="B236" s="289">
        <f t="shared" si="214"/>
        <v>20</v>
      </c>
      <c r="C236" s="290">
        <f t="shared" si="215"/>
        <v>0</v>
      </c>
      <c r="D236" s="290">
        <f t="shared" si="279"/>
        <v>0</v>
      </c>
      <c r="E236" s="290">
        <f t="shared" si="216"/>
        <v>0</v>
      </c>
      <c r="F236" s="291">
        <f t="shared" si="217"/>
        <v>0</v>
      </c>
      <c r="G236" s="290">
        <f t="shared" si="280"/>
        <v>0</v>
      </c>
      <c r="H236" s="289">
        <f t="shared" si="245"/>
        <v>230</v>
      </c>
      <c r="I236" s="289">
        <f t="shared" si="246"/>
        <v>20</v>
      </c>
      <c r="J236" s="290">
        <f t="shared" si="218"/>
        <v>0</v>
      </c>
      <c r="K236" s="290">
        <f t="shared" si="281"/>
        <v>0</v>
      </c>
      <c r="L236" s="290">
        <f t="shared" si="219"/>
        <v>0</v>
      </c>
      <c r="M236" s="291">
        <f t="shared" si="220"/>
        <v>0</v>
      </c>
      <c r="N236" s="292">
        <f t="shared" si="282"/>
        <v>0</v>
      </c>
      <c r="O236" s="307">
        <f t="shared" si="247"/>
        <v>230</v>
      </c>
      <c r="P236" s="289">
        <f t="shared" si="248"/>
        <v>20</v>
      </c>
      <c r="Q236" s="290">
        <f t="shared" si="221"/>
        <v>0</v>
      </c>
      <c r="R236" s="290">
        <f t="shared" si="249"/>
        <v>0</v>
      </c>
      <c r="S236" s="290">
        <f t="shared" si="222"/>
        <v>0</v>
      </c>
      <c r="T236" s="291">
        <f t="shared" si="223"/>
        <v>0</v>
      </c>
      <c r="U236" s="290">
        <f t="shared" si="250"/>
        <v>0</v>
      </c>
      <c r="V236" s="304">
        <f t="shared" si="251"/>
        <v>230</v>
      </c>
      <c r="W236" s="289">
        <f t="shared" si="252"/>
        <v>20</v>
      </c>
      <c r="X236" s="290">
        <f t="shared" si="224"/>
        <v>0</v>
      </c>
      <c r="Y236" s="290">
        <f t="shared" si="253"/>
        <v>0</v>
      </c>
      <c r="Z236" s="290">
        <f t="shared" si="225"/>
        <v>0</v>
      </c>
      <c r="AA236" s="291">
        <f t="shared" si="226"/>
        <v>0</v>
      </c>
      <c r="AB236" s="292">
        <f t="shared" si="254"/>
        <v>0</v>
      </c>
      <c r="AC236" s="307">
        <f t="shared" si="255"/>
        <v>230</v>
      </c>
      <c r="AD236" s="289">
        <f t="shared" si="256"/>
        <v>20</v>
      </c>
      <c r="AE236" s="290">
        <f t="shared" si="227"/>
        <v>0</v>
      </c>
      <c r="AF236" s="290">
        <f t="shared" si="257"/>
        <v>0</v>
      </c>
      <c r="AG236" s="290">
        <f t="shared" si="228"/>
        <v>0</v>
      </c>
      <c r="AH236" s="291">
        <f t="shared" si="229"/>
        <v>0</v>
      </c>
      <c r="AI236" s="290">
        <f t="shared" si="258"/>
        <v>0</v>
      </c>
      <c r="AJ236" s="304">
        <f t="shared" si="259"/>
        <v>230</v>
      </c>
      <c r="AK236" s="289">
        <f t="shared" si="260"/>
        <v>20</v>
      </c>
      <c r="AL236" s="290">
        <f t="shared" si="230"/>
        <v>0</v>
      </c>
      <c r="AM236" s="290">
        <f t="shared" si="261"/>
        <v>0</v>
      </c>
      <c r="AN236" s="290">
        <f t="shared" si="231"/>
        <v>0</v>
      </c>
      <c r="AO236" s="291">
        <f t="shared" si="232"/>
        <v>0</v>
      </c>
      <c r="AP236" s="292">
        <f t="shared" si="262"/>
        <v>0</v>
      </c>
      <c r="AQ236" s="307">
        <f t="shared" si="263"/>
        <v>230</v>
      </c>
      <c r="AR236" s="289">
        <f t="shared" si="264"/>
        <v>20</v>
      </c>
      <c r="AS236" s="290">
        <f t="shared" si="233"/>
        <v>0</v>
      </c>
      <c r="AT236" s="290">
        <f t="shared" si="265"/>
        <v>0</v>
      </c>
      <c r="AU236" s="290">
        <f t="shared" si="234"/>
        <v>0</v>
      </c>
      <c r="AV236" s="291">
        <f t="shared" si="235"/>
        <v>0</v>
      </c>
      <c r="AW236" s="290">
        <f t="shared" si="266"/>
        <v>0</v>
      </c>
      <c r="AX236" s="304">
        <f t="shared" si="267"/>
        <v>230</v>
      </c>
      <c r="AY236" s="289">
        <f t="shared" si="268"/>
        <v>20</v>
      </c>
      <c r="AZ236" s="290">
        <f t="shared" si="236"/>
        <v>0</v>
      </c>
      <c r="BA236" s="290">
        <f t="shared" si="269"/>
        <v>0</v>
      </c>
      <c r="BB236" s="290">
        <f t="shared" si="237"/>
        <v>0</v>
      </c>
      <c r="BC236" s="291">
        <f t="shared" si="238"/>
        <v>0</v>
      </c>
      <c r="BD236" s="292">
        <f t="shared" si="270"/>
        <v>0</v>
      </c>
      <c r="BE236" s="307">
        <f t="shared" si="271"/>
        <v>230</v>
      </c>
      <c r="BF236" s="289">
        <f t="shared" si="272"/>
        <v>20</v>
      </c>
      <c r="BG236" s="290">
        <f t="shared" si="239"/>
        <v>0</v>
      </c>
      <c r="BH236" s="290">
        <f t="shared" si="273"/>
        <v>0</v>
      </c>
      <c r="BI236" s="290">
        <f t="shared" si="240"/>
        <v>0</v>
      </c>
      <c r="BJ236" s="291">
        <f t="shared" si="241"/>
        <v>0</v>
      </c>
      <c r="BK236" s="290">
        <f t="shared" si="274"/>
        <v>0</v>
      </c>
      <c r="BL236" s="304">
        <f t="shared" si="275"/>
        <v>230</v>
      </c>
      <c r="BM236" s="289">
        <f t="shared" si="276"/>
        <v>20</v>
      </c>
      <c r="BN236" s="290">
        <f t="shared" si="242"/>
        <v>0</v>
      </c>
      <c r="BO236" s="290">
        <f t="shared" si="277"/>
        <v>0</v>
      </c>
      <c r="BP236" s="290">
        <f t="shared" si="243"/>
        <v>0</v>
      </c>
      <c r="BQ236" s="291">
        <f t="shared" si="244"/>
        <v>0</v>
      </c>
      <c r="BR236" s="292">
        <f t="shared" si="278"/>
        <v>0</v>
      </c>
    </row>
    <row r="237" spans="1:70">
      <c r="A237" s="288">
        <v>231</v>
      </c>
      <c r="B237" s="289">
        <f t="shared" si="214"/>
        <v>20</v>
      </c>
      <c r="C237" s="290">
        <f t="shared" si="215"/>
        <v>0</v>
      </c>
      <c r="D237" s="290">
        <f t="shared" si="279"/>
        <v>0</v>
      </c>
      <c r="E237" s="290">
        <f t="shared" si="216"/>
        <v>0</v>
      </c>
      <c r="F237" s="291">
        <f t="shared" si="217"/>
        <v>0</v>
      </c>
      <c r="G237" s="290">
        <f t="shared" si="280"/>
        <v>0</v>
      </c>
      <c r="H237" s="289">
        <f t="shared" si="245"/>
        <v>231</v>
      </c>
      <c r="I237" s="289">
        <f t="shared" si="246"/>
        <v>20</v>
      </c>
      <c r="J237" s="290">
        <f t="shared" si="218"/>
        <v>0</v>
      </c>
      <c r="K237" s="290">
        <f t="shared" si="281"/>
        <v>0</v>
      </c>
      <c r="L237" s="290">
        <f t="shared" si="219"/>
        <v>0</v>
      </c>
      <c r="M237" s="291">
        <f t="shared" si="220"/>
        <v>0</v>
      </c>
      <c r="N237" s="292">
        <f t="shared" si="282"/>
        <v>0</v>
      </c>
      <c r="O237" s="307">
        <f t="shared" si="247"/>
        <v>231</v>
      </c>
      <c r="P237" s="289">
        <f t="shared" si="248"/>
        <v>20</v>
      </c>
      <c r="Q237" s="290">
        <f t="shared" si="221"/>
        <v>0</v>
      </c>
      <c r="R237" s="290">
        <f t="shared" si="249"/>
        <v>0</v>
      </c>
      <c r="S237" s="290">
        <f t="shared" si="222"/>
        <v>0</v>
      </c>
      <c r="T237" s="291">
        <f t="shared" si="223"/>
        <v>0</v>
      </c>
      <c r="U237" s="290">
        <f t="shared" si="250"/>
        <v>0</v>
      </c>
      <c r="V237" s="304">
        <f t="shared" si="251"/>
        <v>231</v>
      </c>
      <c r="W237" s="289">
        <f t="shared" si="252"/>
        <v>20</v>
      </c>
      <c r="X237" s="290">
        <f t="shared" si="224"/>
        <v>0</v>
      </c>
      <c r="Y237" s="290">
        <f t="shared" si="253"/>
        <v>0</v>
      </c>
      <c r="Z237" s="290">
        <f t="shared" si="225"/>
        <v>0</v>
      </c>
      <c r="AA237" s="291">
        <f t="shared" si="226"/>
        <v>0</v>
      </c>
      <c r="AB237" s="292">
        <f t="shared" si="254"/>
        <v>0</v>
      </c>
      <c r="AC237" s="307">
        <f t="shared" si="255"/>
        <v>231</v>
      </c>
      <c r="AD237" s="289">
        <f t="shared" si="256"/>
        <v>20</v>
      </c>
      <c r="AE237" s="290">
        <f t="shared" si="227"/>
        <v>0</v>
      </c>
      <c r="AF237" s="290">
        <f t="shared" si="257"/>
        <v>0</v>
      </c>
      <c r="AG237" s="290">
        <f t="shared" si="228"/>
        <v>0</v>
      </c>
      <c r="AH237" s="291">
        <f t="shared" si="229"/>
        <v>0</v>
      </c>
      <c r="AI237" s="290">
        <f t="shared" si="258"/>
        <v>0</v>
      </c>
      <c r="AJ237" s="304">
        <f t="shared" si="259"/>
        <v>231</v>
      </c>
      <c r="AK237" s="289">
        <f t="shared" si="260"/>
        <v>20</v>
      </c>
      <c r="AL237" s="290">
        <f t="shared" si="230"/>
        <v>0</v>
      </c>
      <c r="AM237" s="290">
        <f t="shared" si="261"/>
        <v>0</v>
      </c>
      <c r="AN237" s="290">
        <f t="shared" si="231"/>
        <v>0</v>
      </c>
      <c r="AO237" s="291">
        <f t="shared" si="232"/>
        <v>0</v>
      </c>
      <c r="AP237" s="292">
        <f t="shared" si="262"/>
        <v>0</v>
      </c>
      <c r="AQ237" s="307">
        <f t="shared" si="263"/>
        <v>231</v>
      </c>
      <c r="AR237" s="289">
        <f t="shared" si="264"/>
        <v>20</v>
      </c>
      <c r="AS237" s="290">
        <f t="shared" si="233"/>
        <v>0</v>
      </c>
      <c r="AT237" s="290">
        <f t="shared" si="265"/>
        <v>0</v>
      </c>
      <c r="AU237" s="290">
        <f t="shared" si="234"/>
        <v>0</v>
      </c>
      <c r="AV237" s="291">
        <f t="shared" si="235"/>
        <v>0</v>
      </c>
      <c r="AW237" s="290">
        <f t="shared" si="266"/>
        <v>0</v>
      </c>
      <c r="AX237" s="304">
        <f t="shared" si="267"/>
        <v>231</v>
      </c>
      <c r="AY237" s="289">
        <f t="shared" si="268"/>
        <v>20</v>
      </c>
      <c r="AZ237" s="290">
        <f t="shared" si="236"/>
        <v>0</v>
      </c>
      <c r="BA237" s="290">
        <f t="shared" si="269"/>
        <v>0</v>
      </c>
      <c r="BB237" s="290">
        <f t="shared" si="237"/>
        <v>0</v>
      </c>
      <c r="BC237" s="291">
        <f t="shared" si="238"/>
        <v>0</v>
      </c>
      <c r="BD237" s="292">
        <f t="shared" si="270"/>
        <v>0</v>
      </c>
      <c r="BE237" s="307">
        <f t="shared" si="271"/>
        <v>231</v>
      </c>
      <c r="BF237" s="289">
        <f t="shared" si="272"/>
        <v>20</v>
      </c>
      <c r="BG237" s="290">
        <f t="shared" si="239"/>
        <v>0</v>
      </c>
      <c r="BH237" s="290">
        <f t="shared" si="273"/>
        <v>0</v>
      </c>
      <c r="BI237" s="290">
        <f t="shared" si="240"/>
        <v>0</v>
      </c>
      <c r="BJ237" s="291">
        <f t="shared" si="241"/>
        <v>0</v>
      </c>
      <c r="BK237" s="290">
        <f t="shared" si="274"/>
        <v>0</v>
      </c>
      <c r="BL237" s="304">
        <f t="shared" si="275"/>
        <v>231</v>
      </c>
      <c r="BM237" s="289">
        <f t="shared" si="276"/>
        <v>20</v>
      </c>
      <c r="BN237" s="290">
        <f t="shared" si="242"/>
        <v>0</v>
      </c>
      <c r="BO237" s="290">
        <f t="shared" si="277"/>
        <v>0</v>
      </c>
      <c r="BP237" s="290">
        <f t="shared" si="243"/>
        <v>0</v>
      </c>
      <c r="BQ237" s="291">
        <f t="shared" si="244"/>
        <v>0</v>
      </c>
      <c r="BR237" s="292">
        <f t="shared" si="278"/>
        <v>0</v>
      </c>
    </row>
    <row r="238" spans="1:70">
      <c r="A238" s="288">
        <v>232</v>
      </c>
      <c r="B238" s="289">
        <f t="shared" si="214"/>
        <v>20</v>
      </c>
      <c r="C238" s="290">
        <f t="shared" si="215"/>
        <v>0</v>
      </c>
      <c r="D238" s="290">
        <f t="shared" si="279"/>
        <v>0</v>
      </c>
      <c r="E238" s="290">
        <f t="shared" si="216"/>
        <v>0</v>
      </c>
      <c r="F238" s="291">
        <f t="shared" si="217"/>
        <v>0</v>
      </c>
      <c r="G238" s="290">
        <f t="shared" si="280"/>
        <v>0</v>
      </c>
      <c r="H238" s="289">
        <f t="shared" si="245"/>
        <v>232</v>
      </c>
      <c r="I238" s="289">
        <f t="shared" si="246"/>
        <v>20</v>
      </c>
      <c r="J238" s="290">
        <f t="shared" si="218"/>
        <v>0</v>
      </c>
      <c r="K238" s="290">
        <f t="shared" si="281"/>
        <v>0</v>
      </c>
      <c r="L238" s="290">
        <f t="shared" si="219"/>
        <v>0</v>
      </c>
      <c r="M238" s="291">
        <f t="shared" si="220"/>
        <v>0</v>
      </c>
      <c r="N238" s="292">
        <f t="shared" si="282"/>
        <v>0</v>
      </c>
      <c r="O238" s="307">
        <f t="shared" si="247"/>
        <v>232</v>
      </c>
      <c r="P238" s="289">
        <f t="shared" si="248"/>
        <v>20</v>
      </c>
      <c r="Q238" s="290">
        <f t="shared" si="221"/>
        <v>0</v>
      </c>
      <c r="R238" s="290">
        <f t="shared" si="249"/>
        <v>0</v>
      </c>
      <c r="S238" s="290">
        <f t="shared" si="222"/>
        <v>0</v>
      </c>
      <c r="T238" s="291">
        <f t="shared" si="223"/>
        <v>0</v>
      </c>
      <c r="U238" s="290">
        <f t="shared" si="250"/>
        <v>0</v>
      </c>
      <c r="V238" s="304">
        <f t="shared" si="251"/>
        <v>232</v>
      </c>
      <c r="W238" s="289">
        <f t="shared" si="252"/>
        <v>20</v>
      </c>
      <c r="X238" s="290">
        <f t="shared" si="224"/>
        <v>0</v>
      </c>
      <c r="Y238" s="290">
        <f t="shared" si="253"/>
        <v>0</v>
      </c>
      <c r="Z238" s="290">
        <f t="shared" si="225"/>
        <v>0</v>
      </c>
      <c r="AA238" s="291">
        <f t="shared" si="226"/>
        <v>0</v>
      </c>
      <c r="AB238" s="292">
        <f t="shared" si="254"/>
        <v>0</v>
      </c>
      <c r="AC238" s="307">
        <f t="shared" si="255"/>
        <v>232</v>
      </c>
      <c r="AD238" s="289">
        <f t="shared" si="256"/>
        <v>20</v>
      </c>
      <c r="AE238" s="290">
        <f t="shared" si="227"/>
        <v>0</v>
      </c>
      <c r="AF238" s="290">
        <f t="shared" si="257"/>
        <v>0</v>
      </c>
      <c r="AG238" s="290">
        <f t="shared" si="228"/>
        <v>0</v>
      </c>
      <c r="AH238" s="291">
        <f t="shared" si="229"/>
        <v>0</v>
      </c>
      <c r="AI238" s="290">
        <f t="shared" si="258"/>
        <v>0</v>
      </c>
      <c r="AJ238" s="304">
        <f t="shared" si="259"/>
        <v>232</v>
      </c>
      <c r="AK238" s="289">
        <f t="shared" si="260"/>
        <v>20</v>
      </c>
      <c r="AL238" s="290">
        <f t="shared" si="230"/>
        <v>0</v>
      </c>
      <c r="AM238" s="290">
        <f t="shared" si="261"/>
        <v>0</v>
      </c>
      <c r="AN238" s="290">
        <f t="shared" si="231"/>
        <v>0</v>
      </c>
      <c r="AO238" s="291">
        <f t="shared" si="232"/>
        <v>0</v>
      </c>
      <c r="AP238" s="292">
        <f t="shared" si="262"/>
        <v>0</v>
      </c>
      <c r="AQ238" s="307">
        <f t="shared" si="263"/>
        <v>232</v>
      </c>
      <c r="AR238" s="289">
        <f t="shared" si="264"/>
        <v>20</v>
      </c>
      <c r="AS238" s="290">
        <f t="shared" si="233"/>
        <v>0</v>
      </c>
      <c r="AT238" s="290">
        <f t="shared" si="265"/>
        <v>0</v>
      </c>
      <c r="AU238" s="290">
        <f t="shared" si="234"/>
        <v>0</v>
      </c>
      <c r="AV238" s="291">
        <f t="shared" si="235"/>
        <v>0</v>
      </c>
      <c r="AW238" s="290">
        <f t="shared" si="266"/>
        <v>0</v>
      </c>
      <c r="AX238" s="304">
        <f t="shared" si="267"/>
        <v>232</v>
      </c>
      <c r="AY238" s="289">
        <f t="shared" si="268"/>
        <v>20</v>
      </c>
      <c r="AZ238" s="290">
        <f t="shared" si="236"/>
        <v>0</v>
      </c>
      <c r="BA238" s="290">
        <f t="shared" si="269"/>
        <v>0</v>
      </c>
      <c r="BB238" s="290">
        <f t="shared" si="237"/>
        <v>0</v>
      </c>
      <c r="BC238" s="291">
        <f t="shared" si="238"/>
        <v>0</v>
      </c>
      <c r="BD238" s="292">
        <f t="shared" si="270"/>
        <v>0</v>
      </c>
      <c r="BE238" s="307">
        <f t="shared" si="271"/>
        <v>232</v>
      </c>
      <c r="BF238" s="289">
        <f t="shared" si="272"/>
        <v>20</v>
      </c>
      <c r="BG238" s="290">
        <f t="shared" si="239"/>
        <v>0</v>
      </c>
      <c r="BH238" s="290">
        <f t="shared" si="273"/>
        <v>0</v>
      </c>
      <c r="BI238" s="290">
        <f t="shared" si="240"/>
        <v>0</v>
      </c>
      <c r="BJ238" s="291">
        <f t="shared" si="241"/>
        <v>0</v>
      </c>
      <c r="BK238" s="290">
        <f t="shared" si="274"/>
        <v>0</v>
      </c>
      <c r="BL238" s="304">
        <f t="shared" si="275"/>
        <v>232</v>
      </c>
      <c r="BM238" s="289">
        <f t="shared" si="276"/>
        <v>20</v>
      </c>
      <c r="BN238" s="290">
        <f t="shared" si="242"/>
        <v>0</v>
      </c>
      <c r="BO238" s="290">
        <f t="shared" si="277"/>
        <v>0</v>
      </c>
      <c r="BP238" s="290">
        <f t="shared" si="243"/>
        <v>0</v>
      </c>
      <c r="BQ238" s="291">
        <f t="shared" si="244"/>
        <v>0</v>
      </c>
      <c r="BR238" s="292">
        <f t="shared" si="278"/>
        <v>0</v>
      </c>
    </row>
    <row r="239" spans="1:70">
      <c r="A239" s="288">
        <v>233</v>
      </c>
      <c r="B239" s="289">
        <f t="shared" si="214"/>
        <v>20</v>
      </c>
      <c r="C239" s="290">
        <f t="shared" si="215"/>
        <v>0</v>
      </c>
      <c r="D239" s="290">
        <f t="shared" si="279"/>
        <v>0</v>
      </c>
      <c r="E239" s="290">
        <f t="shared" si="216"/>
        <v>0</v>
      </c>
      <c r="F239" s="291">
        <f t="shared" si="217"/>
        <v>0</v>
      </c>
      <c r="G239" s="290">
        <f t="shared" si="280"/>
        <v>0</v>
      </c>
      <c r="H239" s="289">
        <f t="shared" si="245"/>
        <v>233</v>
      </c>
      <c r="I239" s="289">
        <f t="shared" si="246"/>
        <v>20</v>
      </c>
      <c r="J239" s="290">
        <f t="shared" si="218"/>
        <v>0</v>
      </c>
      <c r="K239" s="290">
        <f t="shared" si="281"/>
        <v>0</v>
      </c>
      <c r="L239" s="290">
        <f t="shared" si="219"/>
        <v>0</v>
      </c>
      <c r="M239" s="291">
        <f t="shared" si="220"/>
        <v>0</v>
      </c>
      <c r="N239" s="292">
        <f t="shared" si="282"/>
        <v>0</v>
      </c>
      <c r="O239" s="307">
        <f t="shared" si="247"/>
        <v>233</v>
      </c>
      <c r="P239" s="289">
        <f t="shared" si="248"/>
        <v>20</v>
      </c>
      <c r="Q239" s="290">
        <f t="shared" si="221"/>
        <v>0</v>
      </c>
      <c r="R239" s="290">
        <f t="shared" si="249"/>
        <v>0</v>
      </c>
      <c r="S239" s="290">
        <f t="shared" si="222"/>
        <v>0</v>
      </c>
      <c r="T239" s="291">
        <f t="shared" si="223"/>
        <v>0</v>
      </c>
      <c r="U239" s="290">
        <f t="shared" si="250"/>
        <v>0</v>
      </c>
      <c r="V239" s="304">
        <f t="shared" si="251"/>
        <v>233</v>
      </c>
      <c r="W239" s="289">
        <f t="shared" si="252"/>
        <v>20</v>
      </c>
      <c r="X239" s="290">
        <f t="shared" si="224"/>
        <v>0</v>
      </c>
      <c r="Y239" s="290">
        <f t="shared" si="253"/>
        <v>0</v>
      </c>
      <c r="Z239" s="290">
        <f t="shared" si="225"/>
        <v>0</v>
      </c>
      <c r="AA239" s="291">
        <f t="shared" si="226"/>
        <v>0</v>
      </c>
      <c r="AB239" s="292">
        <f t="shared" si="254"/>
        <v>0</v>
      </c>
      <c r="AC239" s="307">
        <f t="shared" si="255"/>
        <v>233</v>
      </c>
      <c r="AD239" s="289">
        <f t="shared" si="256"/>
        <v>20</v>
      </c>
      <c r="AE239" s="290">
        <f t="shared" si="227"/>
        <v>0</v>
      </c>
      <c r="AF239" s="290">
        <f t="shared" si="257"/>
        <v>0</v>
      </c>
      <c r="AG239" s="290">
        <f t="shared" si="228"/>
        <v>0</v>
      </c>
      <c r="AH239" s="291">
        <f t="shared" si="229"/>
        <v>0</v>
      </c>
      <c r="AI239" s="290">
        <f t="shared" si="258"/>
        <v>0</v>
      </c>
      <c r="AJ239" s="304">
        <f t="shared" si="259"/>
        <v>233</v>
      </c>
      <c r="AK239" s="289">
        <f t="shared" si="260"/>
        <v>20</v>
      </c>
      <c r="AL239" s="290">
        <f t="shared" si="230"/>
        <v>0</v>
      </c>
      <c r="AM239" s="290">
        <f t="shared" si="261"/>
        <v>0</v>
      </c>
      <c r="AN239" s="290">
        <f t="shared" si="231"/>
        <v>0</v>
      </c>
      <c r="AO239" s="291">
        <f t="shared" si="232"/>
        <v>0</v>
      </c>
      <c r="AP239" s="292">
        <f t="shared" si="262"/>
        <v>0</v>
      </c>
      <c r="AQ239" s="307">
        <f t="shared" si="263"/>
        <v>233</v>
      </c>
      <c r="AR239" s="289">
        <f t="shared" si="264"/>
        <v>20</v>
      </c>
      <c r="AS239" s="290">
        <f t="shared" si="233"/>
        <v>0</v>
      </c>
      <c r="AT239" s="290">
        <f t="shared" si="265"/>
        <v>0</v>
      </c>
      <c r="AU239" s="290">
        <f t="shared" si="234"/>
        <v>0</v>
      </c>
      <c r="AV239" s="291">
        <f t="shared" si="235"/>
        <v>0</v>
      </c>
      <c r="AW239" s="290">
        <f t="shared" si="266"/>
        <v>0</v>
      </c>
      <c r="AX239" s="304">
        <f t="shared" si="267"/>
        <v>233</v>
      </c>
      <c r="AY239" s="289">
        <f t="shared" si="268"/>
        <v>20</v>
      </c>
      <c r="AZ239" s="290">
        <f t="shared" si="236"/>
        <v>0</v>
      </c>
      <c r="BA239" s="290">
        <f t="shared" si="269"/>
        <v>0</v>
      </c>
      <c r="BB239" s="290">
        <f t="shared" si="237"/>
        <v>0</v>
      </c>
      <c r="BC239" s="291">
        <f t="shared" si="238"/>
        <v>0</v>
      </c>
      <c r="BD239" s="292">
        <f t="shared" si="270"/>
        <v>0</v>
      </c>
      <c r="BE239" s="307">
        <f t="shared" si="271"/>
        <v>233</v>
      </c>
      <c r="BF239" s="289">
        <f t="shared" si="272"/>
        <v>20</v>
      </c>
      <c r="BG239" s="290">
        <f t="shared" si="239"/>
        <v>0</v>
      </c>
      <c r="BH239" s="290">
        <f t="shared" si="273"/>
        <v>0</v>
      </c>
      <c r="BI239" s="290">
        <f t="shared" si="240"/>
        <v>0</v>
      </c>
      <c r="BJ239" s="291">
        <f t="shared" si="241"/>
        <v>0</v>
      </c>
      <c r="BK239" s="290">
        <f t="shared" si="274"/>
        <v>0</v>
      </c>
      <c r="BL239" s="304">
        <f t="shared" si="275"/>
        <v>233</v>
      </c>
      <c r="BM239" s="289">
        <f t="shared" si="276"/>
        <v>20</v>
      </c>
      <c r="BN239" s="290">
        <f t="shared" si="242"/>
        <v>0</v>
      </c>
      <c r="BO239" s="290">
        <f t="shared" si="277"/>
        <v>0</v>
      </c>
      <c r="BP239" s="290">
        <f t="shared" si="243"/>
        <v>0</v>
      </c>
      <c r="BQ239" s="291">
        <f t="shared" si="244"/>
        <v>0</v>
      </c>
      <c r="BR239" s="292">
        <f t="shared" si="278"/>
        <v>0</v>
      </c>
    </row>
    <row r="240" spans="1:70">
      <c r="A240" s="288">
        <v>234</v>
      </c>
      <c r="B240" s="289">
        <f t="shared" si="214"/>
        <v>20</v>
      </c>
      <c r="C240" s="290">
        <f t="shared" si="215"/>
        <v>0</v>
      </c>
      <c r="D240" s="290">
        <f t="shared" si="279"/>
        <v>0</v>
      </c>
      <c r="E240" s="290">
        <f t="shared" si="216"/>
        <v>0</v>
      </c>
      <c r="F240" s="291">
        <f t="shared" si="217"/>
        <v>0</v>
      </c>
      <c r="G240" s="290">
        <f t="shared" si="280"/>
        <v>0</v>
      </c>
      <c r="H240" s="289">
        <f t="shared" si="245"/>
        <v>234</v>
      </c>
      <c r="I240" s="289">
        <f t="shared" si="246"/>
        <v>20</v>
      </c>
      <c r="J240" s="290">
        <f t="shared" si="218"/>
        <v>0</v>
      </c>
      <c r="K240" s="290">
        <f t="shared" si="281"/>
        <v>0</v>
      </c>
      <c r="L240" s="290">
        <f t="shared" si="219"/>
        <v>0</v>
      </c>
      <c r="M240" s="291">
        <f t="shared" si="220"/>
        <v>0</v>
      </c>
      <c r="N240" s="292">
        <f t="shared" si="282"/>
        <v>0</v>
      </c>
      <c r="O240" s="307">
        <f t="shared" si="247"/>
        <v>234</v>
      </c>
      <c r="P240" s="289">
        <f t="shared" si="248"/>
        <v>20</v>
      </c>
      <c r="Q240" s="290">
        <f t="shared" si="221"/>
        <v>0</v>
      </c>
      <c r="R240" s="290">
        <f t="shared" si="249"/>
        <v>0</v>
      </c>
      <c r="S240" s="290">
        <f t="shared" si="222"/>
        <v>0</v>
      </c>
      <c r="T240" s="291">
        <f t="shared" si="223"/>
        <v>0</v>
      </c>
      <c r="U240" s="290">
        <f t="shared" si="250"/>
        <v>0</v>
      </c>
      <c r="V240" s="304">
        <f t="shared" si="251"/>
        <v>234</v>
      </c>
      <c r="W240" s="289">
        <f t="shared" si="252"/>
        <v>20</v>
      </c>
      <c r="X240" s="290">
        <f t="shared" si="224"/>
        <v>0</v>
      </c>
      <c r="Y240" s="290">
        <f t="shared" si="253"/>
        <v>0</v>
      </c>
      <c r="Z240" s="290">
        <f t="shared" si="225"/>
        <v>0</v>
      </c>
      <c r="AA240" s="291">
        <f t="shared" si="226"/>
        <v>0</v>
      </c>
      <c r="AB240" s="292">
        <f t="shared" si="254"/>
        <v>0</v>
      </c>
      <c r="AC240" s="307">
        <f t="shared" si="255"/>
        <v>234</v>
      </c>
      <c r="AD240" s="289">
        <f t="shared" si="256"/>
        <v>20</v>
      </c>
      <c r="AE240" s="290">
        <f t="shared" si="227"/>
        <v>0</v>
      </c>
      <c r="AF240" s="290">
        <f t="shared" si="257"/>
        <v>0</v>
      </c>
      <c r="AG240" s="290">
        <f t="shared" si="228"/>
        <v>0</v>
      </c>
      <c r="AH240" s="291">
        <f t="shared" si="229"/>
        <v>0</v>
      </c>
      <c r="AI240" s="290">
        <f t="shared" si="258"/>
        <v>0</v>
      </c>
      <c r="AJ240" s="304">
        <f t="shared" si="259"/>
        <v>234</v>
      </c>
      <c r="AK240" s="289">
        <f t="shared" si="260"/>
        <v>20</v>
      </c>
      <c r="AL240" s="290">
        <f t="shared" si="230"/>
        <v>0</v>
      </c>
      <c r="AM240" s="290">
        <f t="shared" si="261"/>
        <v>0</v>
      </c>
      <c r="AN240" s="290">
        <f t="shared" si="231"/>
        <v>0</v>
      </c>
      <c r="AO240" s="291">
        <f t="shared" si="232"/>
        <v>0</v>
      </c>
      <c r="AP240" s="292">
        <f t="shared" si="262"/>
        <v>0</v>
      </c>
      <c r="AQ240" s="307">
        <f t="shared" si="263"/>
        <v>234</v>
      </c>
      <c r="AR240" s="289">
        <f t="shared" si="264"/>
        <v>20</v>
      </c>
      <c r="AS240" s="290">
        <f t="shared" si="233"/>
        <v>0</v>
      </c>
      <c r="AT240" s="290">
        <f t="shared" si="265"/>
        <v>0</v>
      </c>
      <c r="AU240" s="290">
        <f t="shared" si="234"/>
        <v>0</v>
      </c>
      <c r="AV240" s="291">
        <f t="shared" si="235"/>
        <v>0</v>
      </c>
      <c r="AW240" s="290">
        <f t="shared" si="266"/>
        <v>0</v>
      </c>
      <c r="AX240" s="304">
        <f t="shared" si="267"/>
        <v>234</v>
      </c>
      <c r="AY240" s="289">
        <f t="shared" si="268"/>
        <v>20</v>
      </c>
      <c r="AZ240" s="290">
        <f t="shared" si="236"/>
        <v>0</v>
      </c>
      <c r="BA240" s="290">
        <f t="shared" si="269"/>
        <v>0</v>
      </c>
      <c r="BB240" s="290">
        <f t="shared" si="237"/>
        <v>0</v>
      </c>
      <c r="BC240" s="291">
        <f t="shared" si="238"/>
        <v>0</v>
      </c>
      <c r="BD240" s="292">
        <f t="shared" si="270"/>
        <v>0</v>
      </c>
      <c r="BE240" s="307">
        <f t="shared" si="271"/>
        <v>234</v>
      </c>
      <c r="BF240" s="289">
        <f t="shared" si="272"/>
        <v>20</v>
      </c>
      <c r="BG240" s="290">
        <f t="shared" si="239"/>
        <v>0</v>
      </c>
      <c r="BH240" s="290">
        <f t="shared" si="273"/>
        <v>0</v>
      </c>
      <c r="BI240" s="290">
        <f t="shared" si="240"/>
        <v>0</v>
      </c>
      <c r="BJ240" s="291">
        <f t="shared" si="241"/>
        <v>0</v>
      </c>
      <c r="BK240" s="290">
        <f t="shared" si="274"/>
        <v>0</v>
      </c>
      <c r="BL240" s="304">
        <f t="shared" si="275"/>
        <v>234</v>
      </c>
      <c r="BM240" s="289">
        <f t="shared" si="276"/>
        <v>20</v>
      </c>
      <c r="BN240" s="290">
        <f t="shared" si="242"/>
        <v>0</v>
      </c>
      <c r="BO240" s="290">
        <f t="shared" si="277"/>
        <v>0</v>
      </c>
      <c r="BP240" s="290">
        <f t="shared" si="243"/>
        <v>0</v>
      </c>
      <c r="BQ240" s="291">
        <f t="shared" si="244"/>
        <v>0</v>
      </c>
      <c r="BR240" s="292">
        <f t="shared" si="278"/>
        <v>0</v>
      </c>
    </row>
    <row r="241" spans="1:70">
      <c r="A241" s="288">
        <v>235</v>
      </c>
      <c r="B241" s="289">
        <f t="shared" si="214"/>
        <v>20</v>
      </c>
      <c r="C241" s="290">
        <f t="shared" si="215"/>
        <v>0</v>
      </c>
      <c r="D241" s="290">
        <f t="shared" si="279"/>
        <v>0</v>
      </c>
      <c r="E241" s="290">
        <f t="shared" si="216"/>
        <v>0</v>
      </c>
      <c r="F241" s="291">
        <f t="shared" si="217"/>
        <v>0</v>
      </c>
      <c r="G241" s="290">
        <f t="shared" si="280"/>
        <v>0</v>
      </c>
      <c r="H241" s="289">
        <f t="shared" si="245"/>
        <v>235</v>
      </c>
      <c r="I241" s="289">
        <f t="shared" si="246"/>
        <v>20</v>
      </c>
      <c r="J241" s="290">
        <f t="shared" si="218"/>
        <v>0</v>
      </c>
      <c r="K241" s="290">
        <f t="shared" si="281"/>
        <v>0</v>
      </c>
      <c r="L241" s="290">
        <f t="shared" si="219"/>
        <v>0</v>
      </c>
      <c r="M241" s="291">
        <f t="shared" si="220"/>
        <v>0</v>
      </c>
      <c r="N241" s="292">
        <f t="shared" si="282"/>
        <v>0</v>
      </c>
      <c r="O241" s="307">
        <f t="shared" si="247"/>
        <v>235</v>
      </c>
      <c r="P241" s="289">
        <f t="shared" si="248"/>
        <v>20</v>
      </c>
      <c r="Q241" s="290">
        <f t="shared" si="221"/>
        <v>0</v>
      </c>
      <c r="R241" s="290">
        <f t="shared" si="249"/>
        <v>0</v>
      </c>
      <c r="S241" s="290">
        <f t="shared" si="222"/>
        <v>0</v>
      </c>
      <c r="T241" s="291">
        <f t="shared" si="223"/>
        <v>0</v>
      </c>
      <c r="U241" s="290">
        <f t="shared" si="250"/>
        <v>0</v>
      </c>
      <c r="V241" s="304">
        <f t="shared" si="251"/>
        <v>235</v>
      </c>
      <c r="W241" s="289">
        <f t="shared" si="252"/>
        <v>20</v>
      </c>
      <c r="X241" s="290">
        <f t="shared" si="224"/>
        <v>0</v>
      </c>
      <c r="Y241" s="290">
        <f t="shared" si="253"/>
        <v>0</v>
      </c>
      <c r="Z241" s="290">
        <f t="shared" si="225"/>
        <v>0</v>
      </c>
      <c r="AA241" s="291">
        <f t="shared" si="226"/>
        <v>0</v>
      </c>
      <c r="AB241" s="292">
        <f t="shared" si="254"/>
        <v>0</v>
      </c>
      <c r="AC241" s="307">
        <f t="shared" si="255"/>
        <v>235</v>
      </c>
      <c r="AD241" s="289">
        <f t="shared" si="256"/>
        <v>20</v>
      </c>
      <c r="AE241" s="290">
        <f t="shared" si="227"/>
        <v>0</v>
      </c>
      <c r="AF241" s="290">
        <f t="shared" si="257"/>
        <v>0</v>
      </c>
      <c r="AG241" s="290">
        <f t="shared" si="228"/>
        <v>0</v>
      </c>
      <c r="AH241" s="291">
        <f t="shared" si="229"/>
        <v>0</v>
      </c>
      <c r="AI241" s="290">
        <f t="shared" si="258"/>
        <v>0</v>
      </c>
      <c r="AJ241" s="304">
        <f t="shared" si="259"/>
        <v>235</v>
      </c>
      <c r="AK241" s="289">
        <f t="shared" si="260"/>
        <v>20</v>
      </c>
      <c r="AL241" s="290">
        <f t="shared" si="230"/>
        <v>0</v>
      </c>
      <c r="AM241" s="290">
        <f t="shared" si="261"/>
        <v>0</v>
      </c>
      <c r="AN241" s="290">
        <f t="shared" si="231"/>
        <v>0</v>
      </c>
      <c r="AO241" s="291">
        <f t="shared" si="232"/>
        <v>0</v>
      </c>
      <c r="AP241" s="292">
        <f t="shared" si="262"/>
        <v>0</v>
      </c>
      <c r="AQ241" s="307">
        <f t="shared" si="263"/>
        <v>235</v>
      </c>
      <c r="AR241" s="289">
        <f t="shared" si="264"/>
        <v>20</v>
      </c>
      <c r="AS241" s="290">
        <f t="shared" si="233"/>
        <v>0</v>
      </c>
      <c r="AT241" s="290">
        <f t="shared" si="265"/>
        <v>0</v>
      </c>
      <c r="AU241" s="290">
        <f t="shared" si="234"/>
        <v>0</v>
      </c>
      <c r="AV241" s="291">
        <f t="shared" si="235"/>
        <v>0</v>
      </c>
      <c r="AW241" s="290">
        <f t="shared" si="266"/>
        <v>0</v>
      </c>
      <c r="AX241" s="304">
        <f t="shared" si="267"/>
        <v>235</v>
      </c>
      <c r="AY241" s="289">
        <f t="shared" si="268"/>
        <v>20</v>
      </c>
      <c r="AZ241" s="290">
        <f t="shared" si="236"/>
        <v>0</v>
      </c>
      <c r="BA241" s="290">
        <f t="shared" si="269"/>
        <v>0</v>
      </c>
      <c r="BB241" s="290">
        <f t="shared" si="237"/>
        <v>0</v>
      </c>
      <c r="BC241" s="291">
        <f t="shared" si="238"/>
        <v>0</v>
      </c>
      <c r="BD241" s="292">
        <f t="shared" si="270"/>
        <v>0</v>
      </c>
      <c r="BE241" s="307">
        <f t="shared" si="271"/>
        <v>235</v>
      </c>
      <c r="BF241" s="289">
        <f t="shared" si="272"/>
        <v>20</v>
      </c>
      <c r="BG241" s="290">
        <f t="shared" si="239"/>
        <v>0</v>
      </c>
      <c r="BH241" s="290">
        <f t="shared" si="273"/>
        <v>0</v>
      </c>
      <c r="BI241" s="290">
        <f t="shared" si="240"/>
        <v>0</v>
      </c>
      <c r="BJ241" s="291">
        <f t="shared" si="241"/>
        <v>0</v>
      </c>
      <c r="BK241" s="290">
        <f t="shared" si="274"/>
        <v>0</v>
      </c>
      <c r="BL241" s="304">
        <f t="shared" si="275"/>
        <v>235</v>
      </c>
      <c r="BM241" s="289">
        <f t="shared" si="276"/>
        <v>20</v>
      </c>
      <c r="BN241" s="290">
        <f t="shared" si="242"/>
        <v>0</v>
      </c>
      <c r="BO241" s="290">
        <f t="shared" si="277"/>
        <v>0</v>
      </c>
      <c r="BP241" s="290">
        <f t="shared" si="243"/>
        <v>0</v>
      </c>
      <c r="BQ241" s="291">
        <f t="shared" si="244"/>
        <v>0</v>
      </c>
      <c r="BR241" s="292">
        <f t="shared" si="278"/>
        <v>0</v>
      </c>
    </row>
    <row r="242" spans="1:70">
      <c r="A242" s="288">
        <v>236</v>
      </c>
      <c r="B242" s="289">
        <f t="shared" si="214"/>
        <v>20</v>
      </c>
      <c r="C242" s="290">
        <f t="shared" si="215"/>
        <v>0</v>
      </c>
      <c r="D242" s="290">
        <f t="shared" si="279"/>
        <v>0</v>
      </c>
      <c r="E242" s="290">
        <f t="shared" si="216"/>
        <v>0</v>
      </c>
      <c r="F242" s="291">
        <f t="shared" si="217"/>
        <v>0</v>
      </c>
      <c r="G242" s="290">
        <f t="shared" si="280"/>
        <v>0</v>
      </c>
      <c r="H242" s="289">
        <f t="shared" si="245"/>
        <v>236</v>
      </c>
      <c r="I242" s="289">
        <f t="shared" si="246"/>
        <v>20</v>
      </c>
      <c r="J242" s="290">
        <f t="shared" si="218"/>
        <v>0</v>
      </c>
      <c r="K242" s="290">
        <f t="shared" si="281"/>
        <v>0</v>
      </c>
      <c r="L242" s="290">
        <f t="shared" si="219"/>
        <v>0</v>
      </c>
      <c r="M242" s="291">
        <f t="shared" si="220"/>
        <v>0</v>
      </c>
      <c r="N242" s="292">
        <f t="shared" si="282"/>
        <v>0</v>
      </c>
      <c r="O242" s="307">
        <f t="shared" si="247"/>
        <v>236</v>
      </c>
      <c r="P242" s="289">
        <f t="shared" si="248"/>
        <v>20</v>
      </c>
      <c r="Q242" s="290">
        <f t="shared" si="221"/>
        <v>0</v>
      </c>
      <c r="R242" s="290">
        <f t="shared" si="249"/>
        <v>0</v>
      </c>
      <c r="S242" s="290">
        <f t="shared" si="222"/>
        <v>0</v>
      </c>
      <c r="T242" s="291">
        <f t="shared" si="223"/>
        <v>0</v>
      </c>
      <c r="U242" s="290">
        <f t="shared" si="250"/>
        <v>0</v>
      </c>
      <c r="V242" s="304">
        <f t="shared" si="251"/>
        <v>236</v>
      </c>
      <c r="W242" s="289">
        <f t="shared" si="252"/>
        <v>20</v>
      </c>
      <c r="X242" s="290">
        <f t="shared" si="224"/>
        <v>0</v>
      </c>
      <c r="Y242" s="290">
        <f t="shared" si="253"/>
        <v>0</v>
      </c>
      <c r="Z242" s="290">
        <f t="shared" si="225"/>
        <v>0</v>
      </c>
      <c r="AA242" s="291">
        <f t="shared" si="226"/>
        <v>0</v>
      </c>
      <c r="AB242" s="292">
        <f t="shared" si="254"/>
        <v>0</v>
      </c>
      <c r="AC242" s="307">
        <f t="shared" si="255"/>
        <v>236</v>
      </c>
      <c r="AD242" s="289">
        <f t="shared" si="256"/>
        <v>20</v>
      </c>
      <c r="AE242" s="290">
        <f t="shared" si="227"/>
        <v>0</v>
      </c>
      <c r="AF242" s="290">
        <f t="shared" si="257"/>
        <v>0</v>
      </c>
      <c r="AG242" s="290">
        <f t="shared" si="228"/>
        <v>0</v>
      </c>
      <c r="AH242" s="291">
        <f t="shared" si="229"/>
        <v>0</v>
      </c>
      <c r="AI242" s="290">
        <f t="shared" si="258"/>
        <v>0</v>
      </c>
      <c r="AJ242" s="304">
        <f t="shared" si="259"/>
        <v>236</v>
      </c>
      <c r="AK242" s="289">
        <f t="shared" si="260"/>
        <v>20</v>
      </c>
      <c r="AL242" s="290">
        <f t="shared" si="230"/>
        <v>0</v>
      </c>
      <c r="AM242" s="290">
        <f t="shared" si="261"/>
        <v>0</v>
      </c>
      <c r="AN242" s="290">
        <f t="shared" si="231"/>
        <v>0</v>
      </c>
      <c r="AO242" s="291">
        <f t="shared" si="232"/>
        <v>0</v>
      </c>
      <c r="AP242" s="292">
        <f t="shared" si="262"/>
        <v>0</v>
      </c>
      <c r="AQ242" s="307">
        <f t="shared" si="263"/>
        <v>236</v>
      </c>
      <c r="AR242" s="289">
        <f t="shared" si="264"/>
        <v>20</v>
      </c>
      <c r="AS242" s="290">
        <f t="shared" si="233"/>
        <v>0</v>
      </c>
      <c r="AT242" s="290">
        <f t="shared" si="265"/>
        <v>0</v>
      </c>
      <c r="AU242" s="290">
        <f t="shared" si="234"/>
        <v>0</v>
      </c>
      <c r="AV242" s="291">
        <f t="shared" si="235"/>
        <v>0</v>
      </c>
      <c r="AW242" s="290">
        <f t="shared" si="266"/>
        <v>0</v>
      </c>
      <c r="AX242" s="304">
        <f t="shared" si="267"/>
        <v>236</v>
      </c>
      <c r="AY242" s="289">
        <f t="shared" si="268"/>
        <v>20</v>
      </c>
      <c r="AZ242" s="290">
        <f t="shared" si="236"/>
        <v>0</v>
      </c>
      <c r="BA242" s="290">
        <f t="shared" si="269"/>
        <v>0</v>
      </c>
      <c r="BB242" s="290">
        <f t="shared" si="237"/>
        <v>0</v>
      </c>
      <c r="BC242" s="291">
        <f t="shared" si="238"/>
        <v>0</v>
      </c>
      <c r="BD242" s="292">
        <f t="shared" si="270"/>
        <v>0</v>
      </c>
      <c r="BE242" s="307">
        <f t="shared" si="271"/>
        <v>236</v>
      </c>
      <c r="BF242" s="289">
        <f t="shared" si="272"/>
        <v>20</v>
      </c>
      <c r="BG242" s="290">
        <f t="shared" si="239"/>
        <v>0</v>
      </c>
      <c r="BH242" s="290">
        <f t="shared" si="273"/>
        <v>0</v>
      </c>
      <c r="BI242" s="290">
        <f t="shared" si="240"/>
        <v>0</v>
      </c>
      <c r="BJ242" s="291">
        <f t="shared" si="241"/>
        <v>0</v>
      </c>
      <c r="BK242" s="290">
        <f t="shared" si="274"/>
        <v>0</v>
      </c>
      <c r="BL242" s="304">
        <f t="shared" si="275"/>
        <v>236</v>
      </c>
      <c r="BM242" s="289">
        <f t="shared" si="276"/>
        <v>20</v>
      </c>
      <c r="BN242" s="290">
        <f t="shared" si="242"/>
        <v>0</v>
      </c>
      <c r="BO242" s="290">
        <f t="shared" si="277"/>
        <v>0</v>
      </c>
      <c r="BP242" s="290">
        <f t="shared" si="243"/>
        <v>0</v>
      </c>
      <c r="BQ242" s="291">
        <f t="shared" si="244"/>
        <v>0</v>
      </c>
      <c r="BR242" s="292">
        <f t="shared" si="278"/>
        <v>0</v>
      </c>
    </row>
    <row r="243" spans="1:70">
      <c r="A243" s="288">
        <v>237</v>
      </c>
      <c r="B243" s="289">
        <f t="shared" si="214"/>
        <v>20</v>
      </c>
      <c r="C243" s="290">
        <f t="shared" si="215"/>
        <v>0</v>
      </c>
      <c r="D243" s="290">
        <f t="shared" si="279"/>
        <v>0</v>
      </c>
      <c r="E243" s="290">
        <f t="shared" si="216"/>
        <v>0</v>
      </c>
      <c r="F243" s="291">
        <f t="shared" si="217"/>
        <v>0</v>
      </c>
      <c r="G243" s="290">
        <f t="shared" si="280"/>
        <v>0</v>
      </c>
      <c r="H243" s="289">
        <f t="shared" si="245"/>
        <v>237</v>
      </c>
      <c r="I243" s="289">
        <f t="shared" si="246"/>
        <v>20</v>
      </c>
      <c r="J243" s="290">
        <f t="shared" si="218"/>
        <v>0</v>
      </c>
      <c r="K243" s="290">
        <f t="shared" si="281"/>
        <v>0</v>
      </c>
      <c r="L243" s="290">
        <f t="shared" si="219"/>
        <v>0</v>
      </c>
      <c r="M243" s="291">
        <f t="shared" si="220"/>
        <v>0</v>
      </c>
      <c r="N243" s="292">
        <f t="shared" si="282"/>
        <v>0</v>
      </c>
      <c r="O243" s="307">
        <f t="shared" si="247"/>
        <v>237</v>
      </c>
      <c r="P243" s="289">
        <f t="shared" si="248"/>
        <v>20</v>
      </c>
      <c r="Q243" s="290">
        <f t="shared" si="221"/>
        <v>0</v>
      </c>
      <c r="R243" s="290">
        <f t="shared" si="249"/>
        <v>0</v>
      </c>
      <c r="S243" s="290">
        <f t="shared" si="222"/>
        <v>0</v>
      </c>
      <c r="T243" s="291">
        <f t="shared" si="223"/>
        <v>0</v>
      </c>
      <c r="U243" s="290">
        <f t="shared" si="250"/>
        <v>0</v>
      </c>
      <c r="V243" s="304">
        <f t="shared" si="251"/>
        <v>237</v>
      </c>
      <c r="W243" s="289">
        <f t="shared" si="252"/>
        <v>20</v>
      </c>
      <c r="X243" s="290">
        <f t="shared" si="224"/>
        <v>0</v>
      </c>
      <c r="Y243" s="290">
        <f t="shared" si="253"/>
        <v>0</v>
      </c>
      <c r="Z243" s="290">
        <f t="shared" si="225"/>
        <v>0</v>
      </c>
      <c r="AA243" s="291">
        <f t="shared" si="226"/>
        <v>0</v>
      </c>
      <c r="AB243" s="292">
        <f t="shared" si="254"/>
        <v>0</v>
      </c>
      <c r="AC243" s="307">
        <f t="shared" si="255"/>
        <v>237</v>
      </c>
      <c r="AD243" s="289">
        <f t="shared" si="256"/>
        <v>20</v>
      </c>
      <c r="AE243" s="290">
        <f t="shared" si="227"/>
        <v>0</v>
      </c>
      <c r="AF243" s="290">
        <f t="shared" si="257"/>
        <v>0</v>
      </c>
      <c r="AG243" s="290">
        <f t="shared" si="228"/>
        <v>0</v>
      </c>
      <c r="AH243" s="291">
        <f t="shared" si="229"/>
        <v>0</v>
      </c>
      <c r="AI243" s="290">
        <f t="shared" si="258"/>
        <v>0</v>
      </c>
      <c r="AJ243" s="304">
        <f t="shared" si="259"/>
        <v>237</v>
      </c>
      <c r="AK243" s="289">
        <f t="shared" si="260"/>
        <v>20</v>
      </c>
      <c r="AL243" s="290">
        <f t="shared" si="230"/>
        <v>0</v>
      </c>
      <c r="AM243" s="290">
        <f t="shared" si="261"/>
        <v>0</v>
      </c>
      <c r="AN243" s="290">
        <f t="shared" si="231"/>
        <v>0</v>
      </c>
      <c r="AO243" s="291">
        <f t="shared" si="232"/>
        <v>0</v>
      </c>
      <c r="AP243" s="292">
        <f t="shared" si="262"/>
        <v>0</v>
      </c>
      <c r="AQ243" s="307">
        <f t="shared" si="263"/>
        <v>237</v>
      </c>
      <c r="AR243" s="289">
        <f t="shared" si="264"/>
        <v>20</v>
      </c>
      <c r="AS243" s="290">
        <f t="shared" si="233"/>
        <v>0</v>
      </c>
      <c r="AT243" s="290">
        <f t="shared" si="265"/>
        <v>0</v>
      </c>
      <c r="AU243" s="290">
        <f t="shared" si="234"/>
        <v>0</v>
      </c>
      <c r="AV243" s="291">
        <f t="shared" si="235"/>
        <v>0</v>
      </c>
      <c r="AW243" s="290">
        <f t="shared" si="266"/>
        <v>0</v>
      </c>
      <c r="AX243" s="304">
        <f t="shared" si="267"/>
        <v>237</v>
      </c>
      <c r="AY243" s="289">
        <f t="shared" si="268"/>
        <v>20</v>
      </c>
      <c r="AZ243" s="290">
        <f t="shared" si="236"/>
        <v>0</v>
      </c>
      <c r="BA243" s="290">
        <f t="shared" si="269"/>
        <v>0</v>
      </c>
      <c r="BB243" s="290">
        <f t="shared" si="237"/>
        <v>0</v>
      </c>
      <c r="BC243" s="291">
        <f t="shared" si="238"/>
        <v>0</v>
      </c>
      <c r="BD243" s="292">
        <f t="shared" si="270"/>
        <v>0</v>
      </c>
      <c r="BE243" s="307">
        <f t="shared" si="271"/>
        <v>237</v>
      </c>
      <c r="BF243" s="289">
        <f t="shared" si="272"/>
        <v>20</v>
      </c>
      <c r="BG243" s="290">
        <f t="shared" si="239"/>
        <v>0</v>
      </c>
      <c r="BH243" s="290">
        <f t="shared" si="273"/>
        <v>0</v>
      </c>
      <c r="BI243" s="290">
        <f t="shared" si="240"/>
        <v>0</v>
      </c>
      <c r="BJ243" s="291">
        <f t="shared" si="241"/>
        <v>0</v>
      </c>
      <c r="BK243" s="290">
        <f t="shared" si="274"/>
        <v>0</v>
      </c>
      <c r="BL243" s="304">
        <f t="shared" si="275"/>
        <v>237</v>
      </c>
      <c r="BM243" s="289">
        <f t="shared" si="276"/>
        <v>20</v>
      </c>
      <c r="BN243" s="290">
        <f t="shared" si="242"/>
        <v>0</v>
      </c>
      <c r="BO243" s="290">
        <f t="shared" si="277"/>
        <v>0</v>
      </c>
      <c r="BP243" s="290">
        <f t="shared" si="243"/>
        <v>0</v>
      </c>
      <c r="BQ243" s="291">
        <f t="shared" si="244"/>
        <v>0</v>
      </c>
      <c r="BR243" s="292">
        <f t="shared" si="278"/>
        <v>0</v>
      </c>
    </row>
    <row r="244" spans="1:70">
      <c r="A244" s="288">
        <v>238</v>
      </c>
      <c r="B244" s="289">
        <f t="shared" si="214"/>
        <v>20</v>
      </c>
      <c r="C244" s="290">
        <f t="shared" si="215"/>
        <v>0</v>
      </c>
      <c r="D244" s="290">
        <f t="shared" si="279"/>
        <v>0</v>
      </c>
      <c r="E244" s="290">
        <f t="shared" si="216"/>
        <v>0</v>
      </c>
      <c r="F244" s="291">
        <f t="shared" si="217"/>
        <v>0</v>
      </c>
      <c r="G244" s="290">
        <f t="shared" si="280"/>
        <v>0</v>
      </c>
      <c r="H244" s="289">
        <f t="shared" si="245"/>
        <v>238</v>
      </c>
      <c r="I244" s="289">
        <f t="shared" si="246"/>
        <v>20</v>
      </c>
      <c r="J244" s="290">
        <f t="shared" si="218"/>
        <v>0</v>
      </c>
      <c r="K244" s="290">
        <f t="shared" si="281"/>
        <v>0</v>
      </c>
      <c r="L244" s="290">
        <f t="shared" si="219"/>
        <v>0</v>
      </c>
      <c r="M244" s="291">
        <f t="shared" si="220"/>
        <v>0</v>
      </c>
      <c r="N244" s="292">
        <f t="shared" si="282"/>
        <v>0</v>
      </c>
      <c r="O244" s="307">
        <f t="shared" si="247"/>
        <v>238</v>
      </c>
      <c r="P244" s="289">
        <f t="shared" si="248"/>
        <v>20</v>
      </c>
      <c r="Q244" s="290">
        <f t="shared" si="221"/>
        <v>0</v>
      </c>
      <c r="R244" s="290">
        <f t="shared" si="249"/>
        <v>0</v>
      </c>
      <c r="S244" s="290">
        <f t="shared" si="222"/>
        <v>0</v>
      </c>
      <c r="T244" s="291">
        <f t="shared" si="223"/>
        <v>0</v>
      </c>
      <c r="U244" s="290">
        <f t="shared" si="250"/>
        <v>0</v>
      </c>
      <c r="V244" s="304">
        <f t="shared" si="251"/>
        <v>238</v>
      </c>
      <c r="W244" s="289">
        <f t="shared" si="252"/>
        <v>20</v>
      </c>
      <c r="X244" s="290">
        <f t="shared" si="224"/>
        <v>0</v>
      </c>
      <c r="Y244" s="290">
        <f t="shared" si="253"/>
        <v>0</v>
      </c>
      <c r="Z244" s="290">
        <f t="shared" si="225"/>
        <v>0</v>
      </c>
      <c r="AA244" s="291">
        <f t="shared" si="226"/>
        <v>0</v>
      </c>
      <c r="AB244" s="292">
        <f t="shared" si="254"/>
        <v>0</v>
      </c>
      <c r="AC244" s="307">
        <f t="shared" si="255"/>
        <v>238</v>
      </c>
      <c r="AD244" s="289">
        <f t="shared" si="256"/>
        <v>20</v>
      </c>
      <c r="AE244" s="290">
        <f t="shared" si="227"/>
        <v>0</v>
      </c>
      <c r="AF244" s="290">
        <f t="shared" si="257"/>
        <v>0</v>
      </c>
      <c r="AG244" s="290">
        <f t="shared" si="228"/>
        <v>0</v>
      </c>
      <c r="AH244" s="291">
        <f t="shared" si="229"/>
        <v>0</v>
      </c>
      <c r="AI244" s="290">
        <f t="shared" si="258"/>
        <v>0</v>
      </c>
      <c r="AJ244" s="304">
        <f t="shared" si="259"/>
        <v>238</v>
      </c>
      <c r="AK244" s="289">
        <f t="shared" si="260"/>
        <v>20</v>
      </c>
      <c r="AL244" s="290">
        <f t="shared" si="230"/>
        <v>0</v>
      </c>
      <c r="AM244" s="290">
        <f t="shared" si="261"/>
        <v>0</v>
      </c>
      <c r="AN244" s="290">
        <f t="shared" si="231"/>
        <v>0</v>
      </c>
      <c r="AO244" s="291">
        <f t="shared" si="232"/>
        <v>0</v>
      </c>
      <c r="AP244" s="292">
        <f t="shared" si="262"/>
        <v>0</v>
      </c>
      <c r="AQ244" s="307">
        <f t="shared" si="263"/>
        <v>238</v>
      </c>
      <c r="AR244" s="289">
        <f t="shared" si="264"/>
        <v>20</v>
      </c>
      <c r="AS244" s="290">
        <f t="shared" si="233"/>
        <v>0</v>
      </c>
      <c r="AT244" s="290">
        <f t="shared" si="265"/>
        <v>0</v>
      </c>
      <c r="AU244" s="290">
        <f t="shared" si="234"/>
        <v>0</v>
      </c>
      <c r="AV244" s="291">
        <f t="shared" si="235"/>
        <v>0</v>
      </c>
      <c r="AW244" s="290">
        <f t="shared" si="266"/>
        <v>0</v>
      </c>
      <c r="AX244" s="304">
        <f t="shared" si="267"/>
        <v>238</v>
      </c>
      <c r="AY244" s="289">
        <f t="shared" si="268"/>
        <v>20</v>
      </c>
      <c r="AZ244" s="290">
        <f t="shared" si="236"/>
        <v>0</v>
      </c>
      <c r="BA244" s="290">
        <f t="shared" si="269"/>
        <v>0</v>
      </c>
      <c r="BB244" s="290">
        <f t="shared" si="237"/>
        <v>0</v>
      </c>
      <c r="BC244" s="291">
        <f t="shared" si="238"/>
        <v>0</v>
      </c>
      <c r="BD244" s="292">
        <f t="shared" si="270"/>
        <v>0</v>
      </c>
      <c r="BE244" s="307">
        <f t="shared" si="271"/>
        <v>238</v>
      </c>
      <c r="BF244" s="289">
        <f t="shared" si="272"/>
        <v>20</v>
      </c>
      <c r="BG244" s="290">
        <f t="shared" si="239"/>
        <v>0</v>
      </c>
      <c r="BH244" s="290">
        <f t="shared" si="273"/>
        <v>0</v>
      </c>
      <c r="BI244" s="290">
        <f t="shared" si="240"/>
        <v>0</v>
      </c>
      <c r="BJ244" s="291">
        <f t="shared" si="241"/>
        <v>0</v>
      </c>
      <c r="BK244" s="290">
        <f t="shared" si="274"/>
        <v>0</v>
      </c>
      <c r="BL244" s="304">
        <f t="shared" si="275"/>
        <v>238</v>
      </c>
      <c r="BM244" s="289">
        <f t="shared" si="276"/>
        <v>20</v>
      </c>
      <c r="BN244" s="290">
        <f t="shared" si="242"/>
        <v>0</v>
      </c>
      <c r="BO244" s="290">
        <f t="shared" si="277"/>
        <v>0</v>
      </c>
      <c r="BP244" s="290">
        <f t="shared" si="243"/>
        <v>0</v>
      </c>
      <c r="BQ244" s="291">
        <f t="shared" si="244"/>
        <v>0</v>
      </c>
      <c r="BR244" s="292">
        <f t="shared" si="278"/>
        <v>0</v>
      </c>
    </row>
    <row r="245" spans="1:70">
      <c r="A245" s="288">
        <v>239</v>
      </c>
      <c r="B245" s="289">
        <f t="shared" si="214"/>
        <v>20</v>
      </c>
      <c r="C245" s="290">
        <f t="shared" si="215"/>
        <v>0</v>
      </c>
      <c r="D245" s="290">
        <f t="shared" si="279"/>
        <v>0</v>
      </c>
      <c r="E245" s="290">
        <f t="shared" si="216"/>
        <v>0</v>
      </c>
      <c r="F245" s="291">
        <f t="shared" si="217"/>
        <v>0</v>
      </c>
      <c r="G245" s="290">
        <f t="shared" si="280"/>
        <v>0</v>
      </c>
      <c r="H245" s="289">
        <f t="shared" si="245"/>
        <v>239</v>
      </c>
      <c r="I245" s="289">
        <f t="shared" si="246"/>
        <v>20</v>
      </c>
      <c r="J245" s="290">
        <f t="shared" si="218"/>
        <v>0</v>
      </c>
      <c r="K245" s="290">
        <f t="shared" si="281"/>
        <v>0</v>
      </c>
      <c r="L245" s="290">
        <f t="shared" si="219"/>
        <v>0</v>
      </c>
      <c r="M245" s="291">
        <f t="shared" si="220"/>
        <v>0</v>
      </c>
      <c r="N245" s="292">
        <f t="shared" si="282"/>
        <v>0</v>
      </c>
      <c r="O245" s="307">
        <f t="shared" si="247"/>
        <v>239</v>
      </c>
      <c r="P245" s="289">
        <f t="shared" si="248"/>
        <v>20</v>
      </c>
      <c r="Q245" s="290">
        <f t="shared" si="221"/>
        <v>0</v>
      </c>
      <c r="R245" s="290">
        <f t="shared" si="249"/>
        <v>0</v>
      </c>
      <c r="S245" s="290">
        <f t="shared" si="222"/>
        <v>0</v>
      </c>
      <c r="T245" s="291">
        <f t="shared" si="223"/>
        <v>0</v>
      </c>
      <c r="U245" s="290">
        <f t="shared" si="250"/>
        <v>0</v>
      </c>
      <c r="V245" s="304">
        <f t="shared" si="251"/>
        <v>239</v>
      </c>
      <c r="W245" s="289">
        <f t="shared" si="252"/>
        <v>20</v>
      </c>
      <c r="X245" s="290">
        <f t="shared" si="224"/>
        <v>0</v>
      </c>
      <c r="Y245" s="290">
        <f t="shared" si="253"/>
        <v>0</v>
      </c>
      <c r="Z245" s="290">
        <f t="shared" si="225"/>
        <v>0</v>
      </c>
      <c r="AA245" s="291">
        <f t="shared" si="226"/>
        <v>0</v>
      </c>
      <c r="AB245" s="292">
        <f t="shared" si="254"/>
        <v>0</v>
      </c>
      <c r="AC245" s="307">
        <f t="shared" si="255"/>
        <v>239</v>
      </c>
      <c r="AD245" s="289">
        <f t="shared" si="256"/>
        <v>20</v>
      </c>
      <c r="AE245" s="290">
        <f t="shared" si="227"/>
        <v>0</v>
      </c>
      <c r="AF245" s="290">
        <f t="shared" si="257"/>
        <v>0</v>
      </c>
      <c r="AG245" s="290">
        <f t="shared" si="228"/>
        <v>0</v>
      </c>
      <c r="AH245" s="291">
        <f t="shared" si="229"/>
        <v>0</v>
      </c>
      <c r="AI245" s="290">
        <f t="shared" si="258"/>
        <v>0</v>
      </c>
      <c r="AJ245" s="304">
        <f t="shared" si="259"/>
        <v>239</v>
      </c>
      <c r="AK245" s="289">
        <f t="shared" si="260"/>
        <v>20</v>
      </c>
      <c r="AL245" s="290">
        <f t="shared" si="230"/>
        <v>0</v>
      </c>
      <c r="AM245" s="290">
        <f t="shared" si="261"/>
        <v>0</v>
      </c>
      <c r="AN245" s="290">
        <f t="shared" si="231"/>
        <v>0</v>
      </c>
      <c r="AO245" s="291">
        <f t="shared" si="232"/>
        <v>0</v>
      </c>
      <c r="AP245" s="292">
        <f t="shared" si="262"/>
        <v>0</v>
      </c>
      <c r="AQ245" s="307">
        <f t="shared" si="263"/>
        <v>239</v>
      </c>
      <c r="AR245" s="289">
        <f t="shared" si="264"/>
        <v>20</v>
      </c>
      <c r="AS245" s="290">
        <f t="shared" si="233"/>
        <v>0</v>
      </c>
      <c r="AT245" s="290">
        <f t="shared" si="265"/>
        <v>0</v>
      </c>
      <c r="AU245" s="290">
        <f t="shared" si="234"/>
        <v>0</v>
      </c>
      <c r="AV245" s="291">
        <f t="shared" si="235"/>
        <v>0</v>
      </c>
      <c r="AW245" s="290">
        <f t="shared" si="266"/>
        <v>0</v>
      </c>
      <c r="AX245" s="304">
        <f t="shared" si="267"/>
        <v>239</v>
      </c>
      <c r="AY245" s="289">
        <f t="shared" si="268"/>
        <v>20</v>
      </c>
      <c r="AZ245" s="290">
        <f t="shared" si="236"/>
        <v>0</v>
      </c>
      <c r="BA245" s="290">
        <f t="shared" si="269"/>
        <v>0</v>
      </c>
      <c r="BB245" s="290">
        <f t="shared" si="237"/>
        <v>0</v>
      </c>
      <c r="BC245" s="291">
        <f t="shared" si="238"/>
        <v>0</v>
      </c>
      <c r="BD245" s="292">
        <f t="shared" si="270"/>
        <v>0</v>
      </c>
      <c r="BE245" s="307">
        <f t="shared" si="271"/>
        <v>239</v>
      </c>
      <c r="BF245" s="289">
        <f t="shared" si="272"/>
        <v>20</v>
      </c>
      <c r="BG245" s="290">
        <f t="shared" si="239"/>
        <v>0</v>
      </c>
      <c r="BH245" s="290">
        <f t="shared" si="273"/>
        <v>0</v>
      </c>
      <c r="BI245" s="290">
        <f t="shared" si="240"/>
        <v>0</v>
      </c>
      <c r="BJ245" s="291">
        <f t="shared" si="241"/>
        <v>0</v>
      </c>
      <c r="BK245" s="290">
        <f t="shared" si="274"/>
        <v>0</v>
      </c>
      <c r="BL245" s="304">
        <f t="shared" si="275"/>
        <v>239</v>
      </c>
      <c r="BM245" s="289">
        <f t="shared" si="276"/>
        <v>20</v>
      </c>
      <c r="BN245" s="290">
        <f t="shared" si="242"/>
        <v>0</v>
      </c>
      <c r="BO245" s="290">
        <f t="shared" si="277"/>
        <v>0</v>
      </c>
      <c r="BP245" s="290">
        <f t="shared" si="243"/>
        <v>0</v>
      </c>
      <c r="BQ245" s="291">
        <f t="shared" si="244"/>
        <v>0</v>
      </c>
      <c r="BR245" s="292">
        <f t="shared" si="278"/>
        <v>0</v>
      </c>
    </row>
    <row r="246" spans="1:70">
      <c r="A246" s="288">
        <v>240</v>
      </c>
      <c r="B246" s="289">
        <f t="shared" si="214"/>
        <v>20</v>
      </c>
      <c r="C246" s="290">
        <f t="shared" si="215"/>
        <v>0</v>
      </c>
      <c r="D246" s="290">
        <f t="shared" si="279"/>
        <v>0</v>
      </c>
      <c r="E246" s="290">
        <f t="shared" si="216"/>
        <v>0</v>
      </c>
      <c r="F246" s="291">
        <f t="shared" si="217"/>
        <v>0</v>
      </c>
      <c r="G246" s="290">
        <f t="shared" si="280"/>
        <v>0</v>
      </c>
      <c r="H246" s="289">
        <f t="shared" si="245"/>
        <v>240</v>
      </c>
      <c r="I246" s="289">
        <f t="shared" si="246"/>
        <v>20</v>
      </c>
      <c r="J246" s="290">
        <f t="shared" si="218"/>
        <v>0</v>
      </c>
      <c r="K246" s="290">
        <f t="shared" si="281"/>
        <v>0</v>
      </c>
      <c r="L246" s="290">
        <f t="shared" si="219"/>
        <v>0</v>
      </c>
      <c r="M246" s="291">
        <f t="shared" si="220"/>
        <v>0</v>
      </c>
      <c r="N246" s="292">
        <f t="shared" si="282"/>
        <v>0</v>
      </c>
      <c r="O246" s="307">
        <f t="shared" si="247"/>
        <v>240</v>
      </c>
      <c r="P246" s="289">
        <f t="shared" si="248"/>
        <v>20</v>
      </c>
      <c r="Q246" s="290">
        <f t="shared" si="221"/>
        <v>0</v>
      </c>
      <c r="R246" s="290">
        <f t="shared" si="249"/>
        <v>0</v>
      </c>
      <c r="S246" s="290">
        <f t="shared" si="222"/>
        <v>0</v>
      </c>
      <c r="T246" s="291">
        <f t="shared" si="223"/>
        <v>0</v>
      </c>
      <c r="U246" s="290">
        <f t="shared" si="250"/>
        <v>0</v>
      </c>
      <c r="V246" s="304">
        <f t="shared" si="251"/>
        <v>240</v>
      </c>
      <c r="W246" s="289">
        <f t="shared" si="252"/>
        <v>20</v>
      </c>
      <c r="X246" s="290">
        <f t="shared" si="224"/>
        <v>0</v>
      </c>
      <c r="Y246" s="290">
        <f t="shared" si="253"/>
        <v>0</v>
      </c>
      <c r="Z246" s="290">
        <f t="shared" si="225"/>
        <v>0</v>
      </c>
      <c r="AA246" s="291">
        <f t="shared" si="226"/>
        <v>0</v>
      </c>
      <c r="AB246" s="292">
        <f t="shared" si="254"/>
        <v>0</v>
      </c>
      <c r="AC246" s="307">
        <f t="shared" si="255"/>
        <v>240</v>
      </c>
      <c r="AD246" s="289">
        <f t="shared" si="256"/>
        <v>20</v>
      </c>
      <c r="AE246" s="290">
        <f t="shared" si="227"/>
        <v>0</v>
      </c>
      <c r="AF246" s="290">
        <f t="shared" si="257"/>
        <v>0</v>
      </c>
      <c r="AG246" s="290">
        <f t="shared" si="228"/>
        <v>0</v>
      </c>
      <c r="AH246" s="291">
        <f t="shared" si="229"/>
        <v>0</v>
      </c>
      <c r="AI246" s="290">
        <f t="shared" si="258"/>
        <v>0</v>
      </c>
      <c r="AJ246" s="304">
        <f t="shared" si="259"/>
        <v>240</v>
      </c>
      <c r="AK246" s="289">
        <f t="shared" si="260"/>
        <v>20</v>
      </c>
      <c r="AL246" s="290">
        <f t="shared" si="230"/>
        <v>0</v>
      </c>
      <c r="AM246" s="290">
        <f t="shared" si="261"/>
        <v>0</v>
      </c>
      <c r="AN246" s="290">
        <f t="shared" si="231"/>
        <v>0</v>
      </c>
      <c r="AO246" s="291">
        <f t="shared" si="232"/>
        <v>0</v>
      </c>
      <c r="AP246" s="292">
        <f t="shared" si="262"/>
        <v>0</v>
      </c>
      <c r="AQ246" s="307">
        <f t="shared" si="263"/>
        <v>240</v>
      </c>
      <c r="AR246" s="289">
        <f t="shared" si="264"/>
        <v>20</v>
      </c>
      <c r="AS246" s="290">
        <f t="shared" si="233"/>
        <v>0</v>
      </c>
      <c r="AT246" s="290">
        <f t="shared" si="265"/>
        <v>0</v>
      </c>
      <c r="AU246" s="290">
        <f t="shared" si="234"/>
        <v>0</v>
      </c>
      <c r="AV246" s="291">
        <f t="shared" si="235"/>
        <v>0</v>
      </c>
      <c r="AW246" s="290">
        <f t="shared" si="266"/>
        <v>0</v>
      </c>
      <c r="AX246" s="304">
        <f t="shared" si="267"/>
        <v>240</v>
      </c>
      <c r="AY246" s="289">
        <f t="shared" si="268"/>
        <v>20</v>
      </c>
      <c r="AZ246" s="290">
        <f t="shared" si="236"/>
        <v>0</v>
      </c>
      <c r="BA246" s="290">
        <f t="shared" si="269"/>
        <v>0</v>
      </c>
      <c r="BB246" s="290">
        <f t="shared" si="237"/>
        <v>0</v>
      </c>
      <c r="BC246" s="291">
        <f t="shared" si="238"/>
        <v>0</v>
      </c>
      <c r="BD246" s="292">
        <f t="shared" si="270"/>
        <v>0</v>
      </c>
      <c r="BE246" s="307">
        <f t="shared" si="271"/>
        <v>240</v>
      </c>
      <c r="BF246" s="289">
        <f t="shared" si="272"/>
        <v>20</v>
      </c>
      <c r="BG246" s="290">
        <f t="shared" si="239"/>
        <v>0</v>
      </c>
      <c r="BH246" s="290">
        <f t="shared" si="273"/>
        <v>0</v>
      </c>
      <c r="BI246" s="290">
        <f t="shared" si="240"/>
        <v>0</v>
      </c>
      <c r="BJ246" s="291">
        <f t="shared" si="241"/>
        <v>0</v>
      </c>
      <c r="BK246" s="290">
        <f t="shared" si="274"/>
        <v>0</v>
      </c>
      <c r="BL246" s="304">
        <f t="shared" si="275"/>
        <v>240</v>
      </c>
      <c r="BM246" s="289">
        <f t="shared" si="276"/>
        <v>20</v>
      </c>
      <c r="BN246" s="290">
        <f t="shared" si="242"/>
        <v>0</v>
      </c>
      <c r="BO246" s="290">
        <f t="shared" si="277"/>
        <v>0</v>
      </c>
      <c r="BP246" s="290">
        <f t="shared" si="243"/>
        <v>0</v>
      </c>
      <c r="BQ246" s="291">
        <f t="shared" si="244"/>
        <v>0</v>
      </c>
      <c r="BR246" s="292">
        <f t="shared" si="278"/>
        <v>0</v>
      </c>
    </row>
    <row r="247" spans="1:70">
      <c r="A247" s="288">
        <v>241</v>
      </c>
      <c r="B247" s="289">
        <f t="shared" si="214"/>
        <v>21</v>
      </c>
      <c r="C247" s="290">
        <f t="shared" si="215"/>
        <v>0</v>
      </c>
      <c r="D247" s="290">
        <f t="shared" si="279"/>
        <v>0</v>
      </c>
      <c r="E247" s="290">
        <f t="shared" si="216"/>
        <v>0</v>
      </c>
      <c r="F247" s="291">
        <f t="shared" si="217"/>
        <v>0</v>
      </c>
      <c r="G247" s="290">
        <f t="shared" si="280"/>
        <v>0</v>
      </c>
      <c r="H247" s="289">
        <f t="shared" si="245"/>
        <v>241</v>
      </c>
      <c r="I247" s="289">
        <f t="shared" si="246"/>
        <v>21</v>
      </c>
      <c r="J247" s="290">
        <f t="shared" si="218"/>
        <v>0</v>
      </c>
      <c r="K247" s="290">
        <f t="shared" si="281"/>
        <v>0</v>
      </c>
      <c r="L247" s="290">
        <f t="shared" si="219"/>
        <v>0</v>
      </c>
      <c r="M247" s="291">
        <f t="shared" si="220"/>
        <v>0</v>
      </c>
      <c r="N247" s="292">
        <f t="shared" si="282"/>
        <v>0</v>
      </c>
      <c r="O247" s="307">
        <f t="shared" si="247"/>
        <v>241</v>
      </c>
      <c r="P247" s="289">
        <f t="shared" si="248"/>
        <v>21</v>
      </c>
      <c r="Q247" s="290">
        <f t="shared" si="221"/>
        <v>0</v>
      </c>
      <c r="R247" s="290">
        <f t="shared" si="249"/>
        <v>0</v>
      </c>
      <c r="S247" s="290">
        <f t="shared" si="222"/>
        <v>0</v>
      </c>
      <c r="T247" s="291">
        <f t="shared" si="223"/>
        <v>0</v>
      </c>
      <c r="U247" s="290">
        <f t="shared" si="250"/>
        <v>0</v>
      </c>
      <c r="V247" s="304">
        <f t="shared" si="251"/>
        <v>241</v>
      </c>
      <c r="W247" s="289">
        <f t="shared" si="252"/>
        <v>21</v>
      </c>
      <c r="X247" s="290">
        <f t="shared" si="224"/>
        <v>0</v>
      </c>
      <c r="Y247" s="290">
        <f t="shared" si="253"/>
        <v>0</v>
      </c>
      <c r="Z247" s="290">
        <f t="shared" si="225"/>
        <v>0</v>
      </c>
      <c r="AA247" s="291">
        <f t="shared" si="226"/>
        <v>0</v>
      </c>
      <c r="AB247" s="292">
        <f t="shared" si="254"/>
        <v>0</v>
      </c>
      <c r="AC247" s="307">
        <f t="shared" si="255"/>
        <v>241</v>
      </c>
      <c r="AD247" s="289">
        <f t="shared" si="256"/>
        <v>21</v>
      </c>
      <c r="AE247" s="290">
        <f t="shared" si="227"/>
        <v>0</v>
      </c>
      <c r="AF247" s="290">
        <f t="shared" si="257"/>
        <v>0</v>
      </c>
      <c r="AG247" s="290">
        <f t="shared" si="228"/>
        <v>0</v>
      </c>
      <c r="AH247" s="291">
        <f t="shared" si="229"/>
        <v>0</v>
      </c>
      <c r="AI247" s="290">
        <f t="shared" si="258"/>
        <v>0</v>
      </c>
      <c r="AJ247" s="304">
        <f t="shared" si="259"/>
        <v>241</v>
      </c>
      <c r="AK247" s="289">
        <f t="shared" si="260"/>
        <v>21</v>
      </c>
      <c r="AL247" s="290">
        <f t="shared" si="230"/>
        <v>0</v>
      </c>
      <c r="AM247" s="290">
        <f t="shared" si="261"/>
        <v>0</v>
      </c>
      <c r="AN247" s="290">
        <f t="shared" si="231"/>
        <v>0</v>
      </c>
      <c r="AO247" s="291">
        <f t="shared" si="232"/>
        <v>0</v>
      </c>
      <c r="AP247" s="292">
        <f t="shared" si="262"/>
        <v>0</v>
      </c>
      <c r="AQ247" s="307">
        <f t="shared" si="263"/>
        <v>241</v>
      </c>
      <c r="AR247" s="289">
        <f t="shared" si="264"/>
        <v>21</v>
      </c>
      <c r="AS247" s="290">
        <f t="shared" si="233"/>
        <v>0</v>
      </c>
      <c r="AT247" s="290">
        <f t="shared" si="265"/>
        <v>0</v>
      </c>
      <c r="AU247" s="290">
        <f t="shared" si="234"/>
        <v>0</v>
      </c>
      <c r="AV247" s="291">
        <f t="shared" si="235"/>
        <v>0</v>
      </c>
      <c r="AW247" s="290">
        <f t="shared" si="266"/>
        <v>0</v>
      </c>
      <c r="AX247" s="304">
        <f t="shared" si="267"/>
        <v>241</v>
      </c>
      <c r="AY247" s="289">
        <f t="shared" si="268"/>
        <v>21</v>
      </c>
      <c r="AZ247" s="290">
        <f t="shared" si="236"/>
        <v>0</v>
      </c>
      <c r="BA247" s="290">
        <f t="shared" si="269"/>
        <v>0</v>
      </c>
      <c r="BB247" s="290">
        <f t="shared" si="237"/>
        <v>0</v>
      </c>
      <c r="BC247" s="291">
        <f t="shared" si="238"/>
        <v>0</v>
      </c>
      <c r="BD247" s="292">
        <f t="shared" si="270"/>
        <v>0</v>
      </c>
      <c r="BE247" s="307">
        <f t="shared" si="271"/>
        <v>241</v>
      </c>
      <c r="BF247" s="289">
        <f t="shared" si="272"/>
        <v>21</v>
      </c>
      <c r="BG247" s="290">
        <f t="shared" si="239"/>
        <v>0</v>
      </c>
      <c r="BH247" s="290">
        <f t="shared" si="273"/>
        <v>0</v>
      </c>
      <c r="BI247" s="290">
        <f t="shared" si="240"/>
        <v>0</v>
      </c>
      <c r="BJ247" s="291">
        <f t="shared" si="241"/>
        <v>0</v>
      </c>
      <c r="BK247" s="290">
        <f t="shared" si="274"/>
        <v>0</v>
      </c>
      <c r="BL247" s="304">
        <f t="shared" si="275"/>
        <v>241</v>
      </c>
      <c r="BM247" s="289">
        <f t="shared" si="276"/>
        <v>21</v>
      </c>
      <c r="BN247" s="290">
        <f t="shared" si="242"/>
        <v>0</v>
      </c>
      <c r="BO247" s="290">
        <f t="shared" si="277"/>
        <v>0</v>
      </c>
      <c r="BP247" s="290">
        <f t="shared" si="243"/>
        <v>0</v>
      </c>
      <c r="BQ247" s="291">
        <f t="shared" si="244"/>
        <v>0</v>
      </c>
      <c r="BR247" s="292">
        <f t="shared" si="278"/>
        <v>0</v>
      </c>
    </row>
    <row r="248" spans="1:70">
      <c r="A248" s="288">
        <v>242</v>
      </c>
      <c r="B248" s="289">
        <f t="shared" si="214"/>
        <v>21</v>
      </c>
      <c r="C248" s="290">
        <f t="shared" si="215"/>
        <v>0</v>
      </c>
      <c r="D248" s="290">
        <f t="shared" si="279"/>
        <v>0</v>
      </c>
      <c r="E248" s="290">
        <f t="shared" si="216"/>
        <v>0</v>
      </c>
      <c r="F248" s="291">
        <f t="shared" si="217"/>
        <v>0</v>
      </c>
      <c r="G248" s="290">
        <f t="shared" si="280"/>
        <v>0</v>
      </c>
      <c r="H248" s="289">
        <f t="shared" si="245"/>
        <v>242</v>
      </c>
      <c r="I248" s="289">
        <f t="shared" si="246"/>
        <v>21</v>
      </c>
      <c r="J248" s="290">
        <f t="shared" si="218"/>
        <v>0</v>
      </c>
      <c r="K248" s="290">
        <f t="shared" si="281"/>
        <v>0</v>
      </c>
      <c r="L248" s="290">
        <f t="shared" si="219"/>
        <v>0</v>
      </c>
      <c r="M248" s="291">
        <f t="shared" si="220"/>
        <v>0</v>
      </c>
      <c r="N248" s="292">
        <f t="shared" si="282"/>
        <v>0</v>
      </c>
      <c r="O248" s="307">
        <f t="shared" si="247"/>
        <v>242</v>
      </c>
      <c r="P248" s="289">
        <f t="shared" si="248"/>
        <v>21</v>
      </c>
      <c r="Q248" s="290">
        <f t="shared" si="221"/>
        <v>0</v>
      </c>
      <c r="R248" s="290">
        <f t="shared" si="249"/>
        <v>0</v>
      </c>
      <c r="S248" s="290">
        <f t="shared" si="222"/>
        <v>0</v>
      </c>
      <c r="T248" s="291">
        <f t="shared" si="223"/>
        <v>0</v>
      </c>
      <c r="U248" s="290">
        <f t="shared" si="250"/>
        <v>0</v>
      </c>
      <c r="V248" s="304">
        <f t="shared" si="251"/>
        <v>242</v>
      </c>
      <c r="W248" s="289">
        <f t="shared" si="252"/>
        <v>21</v>
      </c>
      <c r="X248" s="290">
        <f t="shared" si="224"/>
        <v>0</v>
      </c>
      <c r="Y248" s="290">
        <f t="shared" si="253"/>
        <v>0</v>
      </c>
      <c r="Z248" s="290">
        <f t="shared" si="225"/>
        <v>0</v>
      </c>
      <c r="AA248" s="291">
        <f t="shared" si="226"/>
        <v>0</v>
      </c>
      <c r="AB248" s="292">
        <f t="shared" si="254"/>
        <v>0</v>
      </c>
      <c r="AC248" s="307">
        <f t="shared" si="255"/>
        <v>242</v>
      </c>
      <c r="AD248" s="289">
        <f t="shared" si="256"/>
        <v>21</v>
      </c>
      <c r="AE248" s="290">
        <f t="shared" si="227"/>
        <v>0</v>
      </c>
      <c r="AF248" s="290">
        <f t="shared" si="257"/>
        <v>0</v>
      </c>
      <c r="AG248" s="290">
        <f t="shared" si="228"/>
        <v>0</v>
      </c>
      <c r="AH248" s="291">
        <f t="shared" si="229"/>
        <v>0</v>
      </c>
      <c r="AI248" s="290">
        <f t="shared" si="258"/>
        <v>0</v>
      </c>
      <c r="AJ248" s="304">
        <f t="shared" si="259"/>
        <v>242</v>
      </c>
      <c r="AK248" s="289">
        <f t="shared" si="260"/>
        <v>21</v>
      </c>
      <c r="AL248" s="290">
        <f t="shared" si="230"/>
        <v>0</v>
      </c>
      <c r="AM248" s="290">
        <f t="shared" si="261"/>
        <v>0</v>
      </c>
      <c r="AN248" s="290">
        <f t="shared" si="231"/>
        <v>0</v>
      </c>
      <c r="AO248" s="291">
        <f t="shared" si="232"/>
        <v>0</v>
      </c>
      <c r="AP248" s="292">
        <f t="shared" si="262"/>
        <v>0</v>
      </c>
      <c r="AQ248" s="307">
        <f t="shared" si="263"/>
        <v>242</v>
      </c>
      <c r="AR248" s="289">
        <f t="shared" si="264"/>
        <v>21</v>
      </c>
      <c r="AS248" s="290">
        <f t="shared" si="233"/>
        <v>0</v>
      </c>
      <c r="AT248" s="290">
        <f t="shared" si="265"/>
        <v>0</v>
      </c>
      <c r="AU248" s="290">
        <f t="shared" si="234"/>
        <v>0</v>
      </c>
      <c r="AV248" s="291">
        <f t="shared" si="235"/>
        <v>0</v>
      </c>
      <c r="AW248" s="290">
        <f t="shared" si="266"/>
        <v>0</v>
      </c>
      <c r="AX248" s="304">
        <f t="shared" si="267"/>
        <v>242</v>
      </c>
      <c r="AY248" s="289">
        <f t="shared" si="268"/>
        <v>21</v>
      </c>
      <c r="AZ248" s="290">
        <f t="shared" si="236"/>
        <v>0</v>
      </c>
      <c r="BA248" s="290">
        <f t="shared" si="269"/>
        <v>0</v>
      </c>
      <c r="BB248" s="290">
        <f t="shared" si="237"/>
        <v>0</v>
      </c>
      <c r="BC248" s="291">
        <f t="shared" si="238"/>
        <v>0</v>
      </c>
      <c r="BD248" s="292">
        <f t="shared" si="270"/>
        <v>0</v>
      </c>
      <c r="BE248" s="307">
        <f t="shared" si="271"/>
        <v>242</v>
      </c>
      <c r="BF248" s="289">
        <f t="shared" si="272"/>
        <v>21</v>
      </c>
      <c r="BG248" s="290">
        <f t="shared" si="239"/>
        <v>0</v>
      </c>
      <c r="BH248" s="290">
        <f t="shared" si="273"/>
        <v>0</v>
      </c>
      <c r="BI248" s="290">
        <f t="shared" si="240"/>
        <v>0</v>
      </c>
      <c r="BJ248" s="291">
        <f t="shared" si="241"/>
        <v>0</v>
      </c>
      <c r="BK248" s="290">
        <f t="shared" si="274"/>
        <v>0</v>
      </c>
      <c r="BL248" s="304">
        <f t="shared" si="275"/>
        <v>242</v>
      </c>
      <c r="BM248" s="289">
        <f t="shared" si="276"/>
        <v>21</v>
      </c>
      <c r="BN248" s="290">
        <f t="shared" si="242"/>
        <v>0</v>
      </c>
      <c r="BO248" s="290">
        <f t="shared" si="277"/>
        <v>0</v>
      </c>
      <c r="BP248" s="290">
        <f t="shared" si="243"/>
        <v>0</v>
      </c>
      <c r="BQ248" s="291">
        <f t="shared" si="244"/>
        <v>0</v>
      </c>
      <c r="BR248" s="292">
        <f t="shared" si="278"/>
        <v>0</v>
      </c>
    </row>
    <row r="249" spans="1:70">
      <c r="A249" s="288">
        <v>243</v>
      </c>
      <c r="B249" s="289">
        <f t="shared" si="214"/>
        <v>21</v>
      </c>
      <c r="C249" s="290">
        <f t="shared" si="215"/>
        <v>0</v>
      </c>
      <c r="D249" s="290">
        <f t="shared" si="279"/>
        <v>0</v>
      </c>
      <c r="E249" s="290">
        <f t="shared" si="216"/>
        <v>0</v>
      </c>
      <c r="F249" s="291">
        <f t="shared" si="217"/>
        <v>0</v>
      </c>
      <c r="G249" s="290">
        <f t="shared" si="280"/>
        <v>0</v>
      </c>
      <c r="H249" s="289">
        <f t="shared" si="245"/>
        <v>243</v>
      </c>
      <c r="I249" s="289">
        <f t="shared" si="246"/>
        <v>21</v>
      </c>
      <c r="J249" s="290">
        <f t="shared" si="218"/>
        <v>0</v>
      </c>
      <c r="K249" s="290">
        <f t="shared" si="281"/>
        <v>0</v>
      </c>
      <c r="L249" s="290">
        <f t="shared" si="219"/>
        <v>0</v>
      </c>
      <c r="M249" s="291">
        <f t="shared" si="220"/>
        <v>0</v>
      </c>
      <c r="N249" s="292">
        <f t="shared" si="282"/>
        <v>0</v>
      </c>
      <c r="O249" s="307">
        <f t="shared" si="247"/>
        <v>243</v>
      </c>
      <c r="P249" s="289">
        <f t="shared" si="248"/>
        <v>21</v>
      </c>
      <c r="Q249" s="290">
        <f t="shared" si="221"/>
        <v>0</v>
      </c>
      <c r="R249" s="290">
        <f t="shared" si="249"/>
        <v>0</v>
      </c>
      <c r="S249" s="290">
        <f t="shared" si="222"/>
        <v>0</v>
      </c>
      <c r="T249" s="291">
        <f t="shared" si="223"/>
        <v>0</v>
      </c>
      <c r="U249" s="290">
        <f t="shared" si="250"/>
        <v>0</v>
      </c>
      <c r="V249" s="304">
        <f t="shared" si="251"/>
        <v>243</v>
      </c>
      <c r="W249" s="289">
        <f t="shared" si="252"/>
        <v>21</v>
      </c>
      <c r="X249" s="290">
        <f t="shared" si="224"/>
        <v>0</v>
      </c>
      <c r="Y249" s="290">
        <f t="shared" si="253"/>
        <v>0</v>
      </c>
      <c r="Z249" s="290">
        <f t="shared" si="225"/>
        <v>0</v>
      </c>
      <c r="AA249" s="291">
        <f t="shared" si="226"/>
        <v>0</v>
      </c>
      <c r="AB249" s="292">
        <f t="shared" si="254"/>
        <v>0</v>
      </c>
      <c r="AC249" s="307">
        <f t="shared" si="255"/>
        <v>243</v>
      </c>
      <c r="AD249" s="289">
        <f t="shared" si="256"/>
        <v>21</v>
      </c>
      <c r="AE249" s="290">
        <f t="shared" si="227"/>
        <v>0</v>
      </c>
      <c r="AF249" s="290">
        <f t="shared" si="257"/>
        <v>0</v>
      </c>
      <c r="AG249" s="290">
        <f t="shared" si="228"/>
        <v>0</v>
      </c>
      <c r="AH249" s="291">
        <f t="shared" si="229"/>
        <v>0</v>
      </c>
      <c r="AI249" s="290">
        <f t="shared" si="258"/>
        <v>0</v>
      </c>
      <c r="AJ249" s="304">
        <f t="shared" si="259"/>
        <v>243</v>
      </c>
      <c r="AK249" s="289">
        <f t="shared" si="260"/>
        <v>21</v>
      </c>
      <c r="AL249" s="290">
        <f t="shared" si="230"/>
        <v>0</v>
      </c>
      <c r="AM249" s="290">
        <f t="shared" si="261"/>
        <v>0</v>
      </c>
      <c r="AN249" s="290">
        <f t="shared" si="231"/>
        <v>0</v>
      </c>
      <c r="AO249" s="291">
        <f t="shared" si="232"/>
        <v>0</v>
      </c>
      <c r="AP249" s="292">
        <f t="shared" si="262"/>
        <v>0</v>
      </c>
      <c r="AQ249" s="307">
        <f t="shared" si="263"/>
        <v>243</v>
      </c>
      <c r="AR249" s="289">
        <f t="shared" si="264"/>
        <v>21</v>
      </c>
      <c r="AS249" s="290">
        <f t="shared" si="233"/>
        <v>0</v>
      </c>
      <c r="AT249" s="290">
        <f t="shared" si="265"/>
        <v>0</v>
      </c>
      <c r="AU249" s="290">
        <f t="shared" si="234"/>
        <v>0</v>
      </c>
      <c r="AV249" s="291">
        <f t="shared" si="235"/>
        <v>0</v>
      </c>
      <c r="AW249" s="290">
        <f t="shared" si="266"/>
        <v>0</v>
      </c>
      <c r="AX249" s="304">
        <f t="shared" si="267"/>
        <v>243</v>
      </c>
      <c r="AY249" s="289">
        <f t="shared" si="268"/>
        <v>21</v>
      </c>
      <c r="AZ249" s="290">
        <f t="shared" si="236"/>
        <v>0</v>
      </c>
      <c r="BA249" s="290">
        <f t="shared" si="269"/>
        <v>0</v>
      </c>
      <c r="BB249" s="290">
        <f t="shared" si="237"/>
        <v>0</v>
      </c>
      <c r="BC249" s="291">
        <f t="shared" si="238"/>
        <v>0</v>
      </c>
      <c r="BD249" s="292">
        <f t="shared" si="270"/>
        <v>0</v>
      </c>
      <c r="BE249" s="307">
        <f t="shared" si="271"/>
        <v>243</v>
      </c>
      <c r="BF249" s="289">
        <f t="shared" si="272"/>
        <v>21</v>
      </c>
      <c r="BG249" s="290">
        <f t="shared" si="239"/>
        <v>0</v>
      </c>
      <c r="BH249" s="290">
        <f t="shared" si="273"/>
        <v>0</v>
      </c>
      <c r="BI249" s="290">
        <f t="shared" si="240"/>
        <v>0</v>
      </c>
      <c r="BJ249" s="291">
        <f t="shared" si="241"/>
        <v>0</v>
      </c>
      <c r="BK249" s="290">
        <f t="shared" si="274"/>
        <v>0</v>
      </c>
      <c r="BL249" s="304">
        <f t="shared" si="275"/>
        <v>243</v>
      </c>
      <c r="BM249" s="289">
        <f t="shared" si="276"/>
        <v>21</v>
      </c>
      <c r="BN249" s="290">
        <f t="shared" si="242"/>
        <v>0</v>
      </c>
      <c r="BO249" s="290">
        <f t="shared" si="277"/>
        <v>0</v>
      </c>
      <c r="BP249" s="290">
        <f t="shared" si="243"/>
        <v>0</v>
      </c>
      <c r="BQ249" s="291">
        <f t="shared" si="244"/>
        <v>0</v>
      </c>
      <c r="BR249" s="292">
        <f t="shared" si="278"/>
        <v>0</v>
      </c>
    </row>
    <row r="250" spans="1:70">
      <c r="A250" s="288">
        <v>244</v>
      </c>
      <c r="B250" s="289">
        <f t="shared" si="214"/>
        <v>21</v>
      </c>
      <c r="C250" s="290">
        <f t="shared" si="215"/>
        <v>0</v>
      </c>
      <c r="D250" s="290">
        <f t="shared" si="279"/>
        <v>0</v>
      </c>
      <c r="E250" s="290">
        <f t="shared" si="216"/>
        <v>0</v>
      </c>
      <c r="F250" s="291">
        <f t="shared" si="217"/>
        <v>0</v>
      </c>
      <c r="G250" s="290">
        <f t="shared" si="280"/>
        <v>0</v>
      </c>
      <c r="H250" s="289">
        <f t="shared" si="245"/>
        <v>244</v>
      </c>
      <c r="I250" s="289">
        <f t="shared" si="246"/>
        <v>21</v>
      </c>
      <c r="J250" s="290">
        <f t="shared" si="218"/>
        <v>0</v>
      </c>
      <c r="K250" s="290">
        <f t="shared" si="281"/>
        <v>0</v>
      </c>
      <c r="L250" s="290">
        <f t="shared" si="219"/>
        <v>0</v>
      </c>
      <c r="M250" s="291">
        <f t="shared" si="220"/>
        <v>0</v>
      </c>
      <c r="N250" s="292">
        <f t="shared" si="282"/>
        <v>0</v>
      </c>
      <c r="O250" s="307">
        <f t="shared" si="247"/>
        <v>244</v>
      </c>
      <c r="P250" s="289">
        <f t="shared" si="248"/>
        <v>21</v>
      </c>
      <c r="Q250" s="290">
        <f t="shared" si="221"/>
        <v>0</v>
      </c>
      <c r="R250" s="290">
        <f t="shared" si="249"/>
        <v>0</v>
      </c>
      <c r="S250" s="290">
        <f t="shared" si="222"/>
        <v>0</v>
      </c>
      <c r="T250" s="291">
        <f t="shared" si="223"/>
        <v>0</v>
      </c>
      <c r="U250" s="290">
        <f t="shared" si="250"/>
        <v>0</v>
      </c>
      <c r="V250" s="304">
        <f t="shared" si="251"/>
        <v>244</v>
      </c>
      <c r="W250" s="289">
        <f t="shared" si="252"/>
        <v>21</v>
      </c>
      <c r="X250" s="290">
        <f t="shared" si="224"/>
        <v>0</v>
      </c>
      <c r="Y250" s="290">
        <f t="shared" si="253"/>
        <v>0</v>
      </c>
      <c r="Z250" s="290">
        <f t="shared" si="225"/>
        <v>0</v>
      </c>
      <c r="AA250" s="291">
        <f t="shared" si="226"/>
        <v>0</v>
      </c>
      <c r="AB250" s="292">
        <f t="shared" si="254"/>
        <v>0</v>
      </c>
      <c r="AC250" s="307">
        <f t="shared" si="255"/>
        <v>244</v>
      </c>
      <c r="AD250" s="289">
        <f t="shared" si="256"/>
        <v>21</v>
      </c>
      <c r="AE250" s="290">
        <f t="shared" si="227"/>
        <v>0</v>
      </c>
      <c r="AF250" s="290">
        <f t="shared" si="257"/>
        <v>0</v>
      </c>
      <c r="AG250" s="290">
        <f t="shared" si="228"/>
        <v>0</v>
      </c>
      <c r="AH250" s="291">
        <f t="shared" si="229"/>
        <v>0</v>
      </c>
      <c r="AI250" s="290">
        <f t="shared" si="258"/>
        <v>0</v>
      </c>
      <c r="AJ250" s="304">
        <f t="shared" si="259"/>
        <v>244</v>
      </c>
      <c r="AK250" s="289">
        <f t="shared" si="260"/>
        <v>21</v>
      </c>
      <c r="AL250" s="290">
        <f t="shared" si="230"/>
        <v>0</v>
      </c>
      <c r="AM250" s="290">
        <f t="shared" si="261"/>
        <v>0</v>
      </c>
      <c r="AN250" s="290">
        <f t="shared" si="231"/>
        <v>0</v>
      </c>
      <c r="AO250" s="291">
        <f t="shared" si="232"/>
        <v>0</v>
      </c>
      <c r="AP250" s="292">
        <f t="shared" si="262"/>
        <v>0</v>
      </c>
      <c r="AQ250" s="307">
        <f t="shared" si="263"/>
        <v>244</v>
      </c>
      <c r="AR250" s="289">
        <f t="shared" si="264"/>
        <v>21</v>
      </c>
      <c r="AS250" s="290">
        <f t="shared" si="233"/>
        <v>0</v>
      </c>
      <c r="AT250" s="290">
        <f t="shared" si="265"/>
        <v>0</v>
      </c>
      <c r="AU250" s="290">
        <f t="shared" si="234"/>
        <v>0</v>
      </c>
      <c r="AV250" s="291">
        <f t="shared" si="235"/>
        <v>0</v>
      </c>
      <c r="AW250" s="290">
        <f t="shared" si="266"/>
        <v>0</v>
      </c>
      <c r="AX250" s="304">
        <f t="shared" si="267"/>
        <v>244</v>
      </c>
      <c r="AY250" s="289">
        <f t="shared" si="268"/>
        <v>21</v>
      </c>
      <c r="AZ250" s="290">
        <f t="shared" si="236"/>
        <v>0</v>
      </c>
      <c r="BA250" s="290">
        <f t="shared" si="269"/>
        <v>0</v>
      </c>
      <c r="BB250" s="290">
        <f t="shared" si="237"/>
        <v>0</v>
      </c>
      <c r="BC250" s="291">
        <f t="shared" si="238"/>
        <v>0</v>
      </c>
      <c r="BD250" s="292">
        <f t="shared" si="270"/>
        <v>0</v>
      </c>
      <c r="BE250" s="307">
        <f t="shared" si="271"/>
        <v>244</v>
      </c>
      <c r="BF250" s="289">
        <f t="shared" si="272"/>
        <v>21</v>
      </c>
      <c r="BG250" s="290">
        <f t="shared" si="239"/>
        <v>0</v>
      </c>
      <c r="BH250" s="290">
        <f t="shared" si="273"/>
        <v>0</v>
      </c>
      <c r="BI250" s="290">
        <f t="shared" si="240"/>
        <v>0</v>
      </c>
      <c r="BJ250" s="291">
        <f t="shared" si="241"/>
        <v>0</v>
      </c>
      <c r="BK250" s="290">
        <f t="shared" si="274"/>
        <v>0</v>
      </c>
      <c r="BL250" s="304">
        <f t="shared" si="275"/>
        <v>244</v>
      </c>
      <c r="BM250" s="289">
        <f t="shared" si="276"/>
        <v>21</v>
      </c>
      <c r="BN250" s="290">
        <f t="shared" si="242"/>
        <v>0</v>
      </c>
      <c r="BO250" s="290">
        <f t="shared" si="277"/>
        <v>0</v>
      </c>
      <c r="BP250" s="290">
        <f t="shared" si="243"/>
        <v>0</v>
      </c>
      <c r="BQ250" s="291">
        <f t="shared" si="244"/>
        <v>0</v>
      </c>
      <c r="BR250" s="292">
        <f t="shared" si="278"/>
        <v>0</v>
      </c>
    </row>
    <row r="251" spans="1:70">
      <c r="A251" s="288">
        <v>245</v>
      </c>
      <c r="B251" s="289">
        <f t="shared" si="214"/>
        <v>21</v>
      </c>
      <c r="C251" s="290">
        <f t="shared" si="215"/>
        <v>0</v>
      </c>
      <c r="D251" s="290">
        <f t="shared" si="279"/>
        <v>0</v>
      </c>
      <c r="E251" s="290">
        <f t="shared" si="216"/>
        <v>0</v>
      </c>
      <c r="F251" s="291">
        <f t="shared" si="217"/>
        <v>0</v>
      </c>
      <c r="G251" s="290">
        <f t="shared" si="280"/>
        <v>0</v>
      </c>
      <c r="H251" s="289">
        <f t="shared" si="245"/>
        <v>245</v>
      </c>
      <c r="I251" s="289">
        <f t="shared" si="246"/>
        <v>21</v>
      </c>
      <c r="J251" s="290">
        <f t="shared" si="218"/>
        <v>0</v>
      </c>
      <c r="K251" s="290">
        <f t="shared" si="281"/>
        <v>0</v>
      </c>
      <c r="L251" s="290">
        <f t="shared" si="219"/>
        <v>0</v>
      </c>
      <c r="M251" s="291">
        <f t="shared" si="220"/>
        <v>0</v>
      </c>
      <c r="N251" s="292">
        <f t="shared" si="282"/>
        <v>0</v>
      </c>
      <c r="O251" s="307">
        <f t="shared" si="247"/>
        <v>245</v>
      </c>
      <c r="P251" s="289">
        <f t="shared" si="248"/>
        <v>21</v>
      </c>
      <c r="Q251" s="290">
        <f t="shared" si="221"/>
        <v>0</v>
      </c>
      <c r="R251" s="290">
        <f t="shared" si="249"/>
        <v>0</v>
      </c>
      <c r="S251" s="290">
        <f t="shared" si="222"/>
        <v>0</v>
      </c>
      <c r="T251" s="291">
        <f t="shared" si="223"/>
        <v>0</v>
      </c>
      <c r="U251" s="290">
        <f t="shared" si="250"/>
        <v>0</v>
      </c>
      <c r="V251" s="304">
        <f t="shared" si="251"/>
        <v>245</v>
      </c>
      <c r="W251" s="289">
        <f t="shared" si="252"/>
        <v>21</v>
      </c>
      <c r="X251" s="290">
        <f t="shared" si="224"/>
        <v>0</v>
      </c>
      <c r="Y251" s="290">
        <f t="shared" si="253"/>
        <v>0</v>
      </c>
      <c r="Z251" s="290">
        <f t="shared" si="225"/>
        <v>0</v>
      </c>
      <c r="AA251" s="291">
        <f t="shared" si="226"/>
        <v>0</v>
      </c>
      <c r="AB251" s="292">
        <f t="shared" si="254"/>
        <v>0</v>
      </c>
      <c r="AC251" s="307">
        <f t="shared" si="255"/>
        <v>245</v>
      </c>
      <c r="AD251" s="289">
        <f t="shared" si="256"/>
        <v>21</v>
      </c>
      <c r="AE251" s="290">
        <f t="shared" si="227"/>
        <v>0</v>
      </c>
      <c r="AF251" s="290">
        <f t="shared" si="257"/>
        <v>0</v>
      </c>
      <c r="AG251" s="290">
        <f t="shared" si="228"/>
        <v>0</v>
      </c>
      <c r="AH251" s="291">
        <f t="shared" si="229"/>
        <v>0</v>
      </c>
      <c r="AI251" s="290">
        <f t="shared" si="258"/>
        <v>0</v>
      </c>
      <c r="AJ251" s="304">
        <f t="shared" si="259"/>
        <v>245</v>
      </c>
      <c r="AK251" s="289">
        <f t="shared" si="260"/>
        <v>21</v>
      </c>
      <c r="AL251" s="290">
        <f t="shared" si="230"/>
        <v>0</v>
      </c>
      <c r="AM251" s="290">
        <f t="shared" si="261"/>
        <v>0</v>
      </c>
      <c r="AN251" s="290">
        <f t="shared" si="231"/>
        <v>0</v>
      </c>
      <c r="AO251" s="291">
        <f t="shared" si="232"/>
        <v>0</v>
      </c>
      <c r="AP251" s="292">
        <f t="shared" si="262"/>
        <v>0</v>
      </c>
      <c r="AQ251" s="307">
        <f t="shared" si="263"/>
        <v>245</v>
      </c>
      <c r="AR251" s="289">
        <f t="shared" si="264"/>
        <v>21</v>
      </c>
      <c r="AS251" s="290">
        <f t="shared" si="233"/>
        <v>0</v>
      </c>
      <c r="AT251" s="290">
        <f t="shared" si="265"/>
        <v>0</v>
      </c>
      <c r="AU251" s="290">
        <f t="shared" si="234"/>
        <v>0</v>
      </c>
      <c r="AV251" s="291">
        <f t="shared" si="235"/>
        <v>0</v>
      </c>
      <c r="AW251" s="290">
        <f t="shared" si="266"/>
        <v>0</v>
      </c>
      <c r="AX251" s="304">
        <f t="shared" si="267"/>
        <v>245</v>
      </c>
      <c r="AY251" s="289">
        <f t="shared" si="268"/>
        <v>21</v>
      </c>
      <c r="AZ251" s="290">
        <f t="shared" si="236"/>
        <v>0</v>
      </c>
      <c r="BA251" s="290">
        <f t="shared" si="269"/>
        <v>0</v>
      </c>
      <c r="BB251" s="290">
        <f t="shared" si="237"/>
        <v>0</v>
      </c>
      <c r="BC251" s="291">
        <f t="shared" si="238"/>
        <v>0</v>
      </c>
      <c r="BD251" s="292">
        <f t="shared" si="270"/>
        <v>0</v>
      </c>
      <c r="BE251" s="307">
        <f t="shared" si="271"/>
        <v>245</v>
      </c>
      <c r="BF251" s="289">
        <f t="shared" si="272"/>
        <v>21</v>
      </c>
      <c r="BG251" s="290">
        <f t="shared" si="239"/>
        <v>0</v>
      </c>
      <c r="BH251" s="290">
        <f t="shared" si="273"/>
        <v>0</v>
      </c>
      <c r="BI251" s="290">
        <f t="shared" si="240"/>
        <v>0</v>
      </c>
      <c r="BJ251" s="291">
        <f t="shared" si="241"/>
        <v>0</v>
      </c>
      <c r="BK251" s="290">
        <f t="shared" si="274"/>
        <v>0</v>
      </c>
      <c r="BL251" s="304">
        <f t="shared" si="275"/>
        <v>245</v>
      </c>
      <c r="BM251" s="289">
        <f t="shared" si="276"/>
        <v>21</v>
      </c>
      <c r="BN251" s="290">
        <f t="shared" si="242"/>
        <v>0</v>
      </c>
      <c r="BO251" s="290">
        <f t="shared" si="277"/>
        <v>0</v>
      </c>
      <c r="BP251" s="290">
        <f t="shared" si="243"/>
        <v>0</v>
      </c>
      <c r="BQ251" s="291">
        <f t="shared" si="244"/>
        <v>0</v>
      </c>
      <c r="BR251" s="292">
        <f t="shared" si="278"/>
        <v>0</v>
      </c>
    </row>
    <row r="252" spans="1:70">
      <c r="A252" s="288">
        <v>246</v>
      </c>
      <c r="B252" s="289">
        <f t="shared" si="214"/>
        <v>21</v>
      </c>
      <c r="C252" s="290">
        <f t="shared" si="215"/>
        <v>0</v>
      </c>
      <c r="D252" s="290">
        <f t="shared" si="279"/>
        <v>0</v>
      </c>
      <c r="E252" s="290">
        <f t="shared" si="216"/>
        <v>0</v>
      </c>
      <c r="F252" s="291">
        <f t="shared" si="217"/>
        <v>0</v>
      </c>
      <c r="G252" s="290">
        <f t="shared" si="280"/>
        <v>0</v>
      </c>
      <c r="H252" s="289">
        <f t="shared" si="245"/>
        <v>246</v>
      </c>
      <c r="I252" s="289">
        <f t="shared" si="246"/>
        <v>21</v>
      </c>
      <c r="J252" s="290">
        <f t="shared" si="218"/>
        <v>0</v>
      </c>
      <c r="K252" s="290">
        <f t="shared" si="281"/>
        <v>0</v>
      </c>
      <c r="L252" s="290">
        <f t="shared" si="219"/>
        <v>0</v>
      </c>
      <c r="M252" s="291">
        <f t="shared" si="220"/>
        <v>0</v>
      </c>
      <c r="N252" s="292">
        <f t="shared" si="282"/>
        <v>0</v>
      </c>
      <c r="O252" s="307">
        <f t="shared" si="247"/>
        <v>246</v>
      </c>
      <c r="P252" s="289">
        <f t="shared" si="248"/>
        <v>21</v>
      </c>
      <c r="Q252" s="290">
        <f t="shared" si="221"/>
        <v>0</v>
      </c>
      <c r="R252" s="290">
        <f t="shared" si="249"/>
        <v>0</v>
      </c>
      <c r="S252" s="290">
        <f t="shared" si="222"/>
        <v>0</v>
      </c>
      <c r="T252" s="291">
        <f t="shared" si="223"/>
        <v>0</v>
      </c>
      <c r="U252" s="290">
        <f t="shared" si="250"/>
        <v>0</v>
      </c>
      <c r="V252" s="304">
        <f t="shared" si="251"/>
        <v>246</v>
      </c>
      <c r="W252" s="289">
        <f t="shared" si="252"/>
        <v>21</v>
      </c>
      <c r="X252" s="290">
        <f t="shared" si="224"/>
        <v>0</v>
      </c>
      <c r="Y252" s="290">
        <f t="shared" si="253"/>
        <v>0</v>
      </c>
      <c r="Z252" s="290">
        <f t="shared" si="225"/>
        <v>0</v>
      </c>
      <c r="AA252" s="291">
        <f t="shared" si="226"/>
        <v>0</v>
      </c>
      <c r="AB252" s="292">
        <f t="shared" si="254"/>
        <v>0</v>
      </c>
      <c r="AC252" s="307">
        <f t="shared" si="255"/>
        <v>246</v>
      </c>
      <c r="AD252" s="289">
        <f t="shared" si="256"/>
        <v>21</v>
      </c>
      <c r="AE252" s="290">
        <f t="shared" si="227"/>
        <v>0</v>
      </c>
      <c r="AF252" s="290">
        <f t="shared" si="257"/>
        <v>0</v>
      </c>
      <c r="AG252" s="290">
        <f t="shared" si="228"/>
        <v>0</v>
      </c>
      <c r="AH252" s="291">
        <f t="shared" si="229"/>
        <v>0</v>
      </c>
      <c r="AI252" s="290">
        <f t="shared" si="258"/>
        <v>0</v>
      </c>
      <c r="AJ252" s="304">
        <f t="shared" si="259"/>
        <v>246</v>
      </c>
      <c r="AK252" s="289">
        <f t="shared" si="260"/>
        <v>21</v>
      </c>
      <c r="AL252" s="290">
        <f t="shared" si="230"/>
        <v>0</v>
      </c>
      <c r="AM252" s="290">
        <f t="shared" si="261"/>
        <v>0</v>
      </c>
      <c r="AN252" s="290">
        <f t="shared" si="231"/>
        <v>0</v>
      </c>
      <c r="AO252" s="291">
        <f t="shared" si="232"/>
        <v>0</v>
      </c>
      <c r="AP252" s="292">
        <f t="shared" si="262"/>
        <v>0</v>
      </c>
      <c r="AQ252" s="307">
        <f t="shared" si="263"/>
        <v>246</v>
      </c>
      <c r="AR252" s="289">
        <f t="shared" si="264"/>
        <v>21</v>
      </c>
      <c r="AS252" s="290">
        <f t="shared" si="233"/>
        <v>0</v>
      </c>
      <c r="AT252" s="290">
        <f t="shared" si="265"/>
        <v>0</v>
      </c>
      <c r="AU252" s="290">
        <f t="shared" si="234"/>
        <v>0</v>
      </c>
      <c r="AV252" s="291">
        <f t="shared" si="235"/>
        <v>0</v>
      </c>
      <c r="AW252" s="290">
        <f t="shared" si="266"/>
        <v>0</v>
      </c>
      <c r="AX252" s="304">
        <f t="shared" si="267"/>
        <v>246</v>
      </c>
      <c r="AY252" s="289">
        <f t="shared" si="268"/>
        <v>21</v>
      </c>
      <c r="AZ252" s="290">
        <f t="shared" si="236"/>
        <v>0</v>
      </c>
      <c r="BA252" s="290">
        <f t="shared" si="269"/>
        <v>0</v>
      </c>
      <c r="BB252" s="290">
        <f t="shared" si="237"/>
        <v>0</v>
      </c>
      <c r="BC252" s="291">
        <f t="shared" si="238"/>
        <v>0</v>
      </c>
      <c r="BD252" s="292">
        <f t="shared" si="270"/>
        <v>0</v>
      </c>
      <c r="BE252" s="307">
        <f t="shared" si="271"/>
        <v>246</v>
      </c>
      <c r="BF252" s="289">
        <f t="shared" si="272"/>
        <v>21</v>
      </c>
      <c r="BG252" s="290">
        <f t="shared" si="239"/>
        <v>0</v>
      </c>
      <c r="BH252" s="290">
        <f t="shared" si="273"/>
        <v>0</v>
      </c>
      <c r="BI252" s="290">
        <f t="shared" si="240"/>
        <v>0</v>
      </c>
      <c r="BJ252" s="291">
        <f t="shared" si="241"/>
        <v>0</v>
      </c>
      <c r="BK252" s="290">
        <f t="shared" si="274"/>
        <v>0</v>
      </c>
      <c r="BL252" s="304">
        <f t="shared" si="275"/>
        <v>246</v>
      </c>
      <c r="BM252" s="289">
        <f t="shared" si="276"/>
        <v>21</v>
      </c>
      <c r="BN252" s="290">
        <f t="shared" si="242"/>
        <v>0</v>
      </c>
      <c r="BO252" s="290">
        <f t="shared" si="277"/>
        <v>0</v>
      </c>
      <c r="BP252" s="290">
        <f t="shared" si="243"/>
        <v>0</v>
      </c>
      <c r="BQ252" s="291">
        <f t="shared" si="244"/>
        <v>0</v>
      </c>
      <c r="BR252" s="292">
        <f t="shared" si="278"/>
        <v>0</v>
      </c>
    </row>
    <row r="253" spans="1:70">
      <c r="A253" s="288">
        <v>247</v>
      </c>
      <c r="B253" s="289">
        <f t="shared" si="214"/>
        <v>21</v>
      </c>
      <c r="C253" s="290">
        <f t="shared" si="215"/>
        <v>0</v>
      </c>
      <c r="D253" s="290">
        <f t="shared" si="279"/>
        <v>0</v>
      </c>
      <c r="E253" s="290">
        <f t="shared" si="216"/>
        <v>0</v>
      </c>
      <c r="F253" s="291">
        <f t="shared" si="217"/>
        <v>0</v>
      </c>
      <c r="G253" s="290">
        <f t="shared" si="280"/>
        <v>0</v>
      </c>
      <c r="H253" s="289">
        <f t="shared" si="245"/>
        <v>247</v>
      </c>
      <c r="I253" s="289">
        <f t="shared" si="246"/>
        <v>21</v>
      </c>
      <c r="J253" s="290">
        <f t="shared" si="218"/>
        <v>0</v>
      </c>
      <c r="K253" s="290">
        <f t="shared" si="281"/>
        <v>0</v>
      </c>
      <c r="L253" s="290">
        <f t="shared" si="219"/>
        <v>0</v>
      </c>
      <c r="M253" s="291">
        <f t="shared" si="220"/>
        <v>0</v>
      </c>
      <c r="N253" s="292">
        <f t="shared" si="282"/>
        <v>0</v>
      </c>
      <c r="O253" s="307">
        <f t="shared" si="247"/>
        <v>247</v>
      </c>
      <c r="P253" s="289">
        <f t="shared" si="248"/>
        <v>21</v>
      </c>
      <c r="Q253" s="290">
        <f t="shared" si="221"/>
        <v>0</v>
      </c>
      <c r="R253" s="290">
        <f t="shared" si="249"/>
        <v>0</v>
      </c>
      <c r="S253" s="290">
        <f t="shared" si="222"/>
        <v>0</v>
      </c>
      <c r="T253" s="291">
        <f t="shared" si="223"/>
        <v>0</v>
      </c>
      <c r="U253" s="290">
        <f t="shared" si="250"/>
        <v>0</v>
      </c>
      <c r="V253" s="304">
        <f t="shared" si="251"/>
        <v>247</v>
      </c>
      <c r="W253" s="289">
        <f t="shared" si="252"/>
        <v>21</v>
      </c>
      <c r="X253" s="290">
        <f t="shared" si="224"/>
        <v>0</v>
      </c>
      <c r="Y253" s="290">
        <f t="shared" si="253"/>
        <v>0</v>
      </c>
      <c r="Z253" s="290">
        <f t="shared" si="225"/>
        <v>0</v>
      </c>
      <c r="AA253" s="291">
        <f t="shared" si="226"/>
        <v>0</v>
      </c>
      <c r="AB253" s="292">
        <f t="shared" si="254"/>
        <v>0</v>
      </c>
      <c r="AC253" s="307">
        <f t="shared" si="255"/>
        <v>247</v>
      </c>
      <c r="AD253" s="289">
        <f t="shared" si="256"/>
        <v>21</v>
      </c>
      <c r="AE253" s="290">
        <f t="shared" si="227"/>
        <v>0</v>
      </c>
      <c r="AF253" s="290">
        <f t="shared" si="257"/>
        <v>0</v>
      </c>
      <c r="AG253" s="290">
        <f t="shared" si="228"/>
        <v>0</v>
      </c>
      <c r="AH253" s="291">
        <f t="shared" si="229"/>
        <v>0</v>
      </c>
      <c r="AI253" s="290">
        <f t="shared" si="258"/>
        <v>0</v>
      </c>
      <c r="AJ253" s="304">
        <f t="shared" si="259"/>
        <v>247</v>
      </c>
      <c r="AK253" s="289">
        <f t="shared" si="260"/>
        <v>21</v>
      </c>
      <c r="AL253" s="290">
        <f t="shared" si="230"/>
        <v>0</v>
      </c>
      <c r="AM253" s="290">
        <f t="shared" si="261"/>
        <v>0</v>
      </c>
      <c r="AN253" s="290">
        <f t="shared" si="231"/>
        <v>0</v>
      </c>
      <c r="AO253" s="291">
        <f t="shared" si="232"/>
        <v>0</v>
      </c>
      <c r="AP253" s="292">
        <f t="shared" si="262"/>
        <v>0</v>
      </c>
      <c r="AQ253" s="307">
        <f t="shared" si="263"/>
        <v>247</v>
      </c>
      <c r="AR253" s="289">
        <f t="shared" si="264"/>
        <v>21</v>
      </c>
      <c r="AS253" s="290">
        <f t="shared" si="233"/>
        <v>0</v>
      </c>
      <c r="AT253" s="290">
        <f t="shared" si="265"/>
        <v>0</v>
      </c>
      <c r="AU253" s="290">
        <f t="shared" si="234"/>
        <v>0</v>
      </c>
      <c r="AV253" s="291">
        <f t="shared" si="235"/>
        <v>0</v>
      </c>
      <c r="AW253" s="290">
        <f t="shared" si="266"/>
        <v>0</v>
      </c>
      <c r="AX253" s="304">
        <f t="shared" si="267"/>
        <v>247</v>
      </c>
      <c r="AY253" s="289">
        <f t="shared" si="268"/>
        <v>21</v>
      </c>
      <c r="AZ253" s="290">
        <f t="shared" si="236"/>
        <v>0</v>
      </c>
      <c r="BA253" s="290">
        <f t="shared" si="269"/>
        <v>0</v>
      </c>
      <c r="BB253" s="290">
        <f t="shared" si="237"/>
        <v>0</v>
      </c>
      <c r="BC253" s="291">
        <f t="shared" si="238"/>
        <v>0</v>
      </c>
      <c r="BD253" s="292">
        <f t="shared" si="270"/>
        <v>0</v>
      </c>
      <c r="BE253" s="307">
        <f t="shared" si="271"/>
        <v>247</v>
      </c>
      <c r="BF253" s="289">
        <f t="shared" si="272"/>
        <v>21</v>
      </c>
      <c r="BG253" s="290">
        <f t="shared" si="239"/>
        <v>0</v>
      </c>
      <c r="BH253" s="290">
        <f t="shared" si="273"/>
        <v>0</v>
      </c>
      <c r="BI253" s="290">
        <f t="shared" si="240"/>
        <v>0</v>
      </c>
      <c r="BJ253" s="291">
        <f t="shared" si="241"/>
        <v>0</v>
      </c>
      <c r="BK253" s="290">
        <f t="shared" si="274"/>
        <v>0</v>
      </c>
      <c r="BL253" s="304">
        <f t="shared" si="275"/>
        <v>247</v>
      </c>
      <c r="BM253" s="289">
        <f t="shared" si="276"/>
        <v>21</v>
      </c>
      <c r="BN253" s="290">
        <f t="shared" si="242"/>
        <v>0</v>
      </c>
      <c r="BO253" s="290">
        <f t="shared" si="277"/>
        <v>0</v>
      </c>
      <c r="BP253" s="290">
        <f t="shared" si="243"/>
        <v>0</v>
      </c>
      <c r="BQ253" s="291">
        <f t="shared" si="244"/>
        <v>0</v>
      </c>
      <c r="BR253" s="292">
        <f t="shared" si="278"/>
        <v>0</v>
      </c>
    </row>
    <row r="254" spans="1:70">
      <c r="A254" s="288">
        <v>248</v>
      </c>
      <c r="B254" s="289">
        <f t="shared" si="214"/>
        <v>21</v>
      </c>
      <c r="C254" s="290">
        <f t="shared" si="215"/>
        <v>0</v>
      </c>
      <c r="D254" s="290">
        <f t="shared" si="279"/>
        <v>0</v>
      </c>
      <c r="E254" s="290">
        <f t="shared" si="216"/>
        <v>0</v>
      </c>
      <c r="F254" s="291">
        <f t="shared" si="217"/>
        <v>0</v>
      </c>
      <c r="G254" s="290">
        <f t="shared" si="280"/>
        <v>0</v>
      </c>
      <c r="H254" s="289">
        <f t="shared" si="245"/>
        <v>248</v>
      </c>
      <c r="I254" s="289">
        <f t="shared" si="246"/>
        <v>21</v>
      </c>
      <c r="J254" s="290">
        <f t="shared" si="218"/>
        <v>0</v>
      </c>
      <c r="K254" s="290">
        <f t="shared" si="281"/>
        <v>0</v>
      </c>
      <c r="L254" s="290">
        <f t="shared" si="219"/>
        <v>0</v>
      </c>
      <c r="M254" s="291">
        <f t="shared" si="220"/>
        <v>0</v>
      </c>
      <c r="N254" s="292">
        <f t="shared" si="282"/>
        <v>0</v>
      </c>
      <c r="O254" s="307">
        <f t="shared" si="247"/>
        <v>248</v>
      </c>
      <c r="P254" s="289">
        <f t="shared" si="248"/>
        <v>21</v>
      </c>
      <c r="Q254" s="290">
        <f t="shared" si="221"/>
        <v>0</v>
      </c>
      <c r="R254" s="290">
        <f t="shared" si="249"/>
        <v>0</v>
      </c>
      <c r="S254" s="290">
        <f t="shared" si="222"/>
        <v>0</v>
      </c>
      <c r="T254" s="291">
        <f t="shared" si="223"/>
        <v>0</v>
      </c>
      <c r="U254" s="290">
        <f t="shared" si="250"/>
        <v>0</v>
      </c>
      <c r="V254" s="304">
        <f t="shared" si="251"/>
        <v>248</v>
      </c>
      <c r="W254" s="289">
        <f t="shared" si="252"/>
        <v>21</v>
      </c>
      <c r="X254" s="290">
        <f t="shared" si="224"/>
        <v>0</v>
      </c>
      <c r="Y254" s="290">
        <f t="shared" si="253"/>
        <v>0</v>
      </c>
      <c r="Z254" s="290">
        <f t="shared" si="225"/>
        <v>0</v>
      </c>
      <c r="AA254" s="291">
        <f t="shared" si="226"/>
        <v>0</v>
      </c>
      <c r="AB254" s="292">
        <f t="shared" si="254"/>
        <v>0</v>
      </c>
      <c r="AC254" s="307">
        <f t="shared" si="255"/>
        <v>248</v>
      </c>
      <c r="AD254" s="289">
        <f t="shared" si="256"/>
        <v>21</v>
      </c>
      <c r="AE254" s="290">
        <f t="shared" si="227"/>
        <v>0</v>
      </c>
      <c r="AF254" s="290">
        <f t="shared" si="257"/>
        <v>0</v>
      </c>
      <c r="AG254" s="290">
        <f t="shared" si="228"/>
        <v>0</v>
      </c>
      <c r="AH254" s="291">
        <f t="shared" si="229"/>
        <v>0</v>
      </c>
      <c r="AI254" s="290">
        <f t="shared" si="258"/>
        <v>0</v>
      </c>
      <c r="AJ254" s="304">
        <f t="shared" si="259"/>
        <v>248</v>
      </c>
      <c r="AK254" s="289">
        <f t="shared" si="260"/>
        <v>21</v>
      </c>
      <c r="AL254" s="290">
        <f t="shared" si="230"/>
        <v>0</v>
      </c>
      <c r="AM254" s="290">
        <f t="shared" si="261"/>
        <v>0</v>
      </c>
      <c r="AN254" s="290">
        <f t="shared" si="231"/>
        <v>0</v>
      </c>
      <c r="AO254" s="291">
        <f t="shared" si="232"/>
        <v>0</v>
      </c>
      <c r="AP254" s="292">
        <f t="shared" si="262"/>
        <v>0</v>
      </c>
      <c r="AQ254" s="307">
        <f t="shared" si="263"/>
        <v>248</v>
      </c>
      <c r="AR254" s="289">
        <f t="shared" si="264"/>
        <v>21</v>
      </c>
      <c r="AS254" s="290">
        <f t="shared" si="233"/>
        <v>0</v>
      </c>
      <c r="AT254" s="290">
        <f t="shared" si="265"/>
        <v>0</v>
      </c>
      <c r="AU254" s="290">
        <f t="shared" si="234"/>
        <v>0</v>
      </c>
      <c r="AV254" s="291">
        <f t="shared" si="235"/>
        <v>0</v>
      </c>
      <c r="AW254" s="290">
        <f t="shared" si="266"/>
        <v>0</v>
      </c>
      <c r="AX254" s="304">
        <f t="shared" si="267"/>
        <v>248</v>
      </c>
      <c r="AY254" s="289">
        <f t="shared" si="268"/>
        <v>21</v>
      </c>
      <c r="AZ254" s="290">
        <f t="shared" si="236"/>
        <v>0</v>
      </c>
      <c r="BA254" s="290">
        <f t="shared" si="269"/>
        <v>0</v>
      </c>
      <c r="BB254" s="290">
        <f t="shared" si="237"/>
        <v>0</v>
      </c>
      <c r="BC254" s="291">
        <f t="shared" si="238"/>
        <v>0</v>
      </c>
      <c r="BD254" s="292">
        <f t="shared" si="270"/>
        <v>0</v>
      </c>
      <c r="BE254" s="307">
        <f t="shared" si="271"/>
        <v>248</v>
      </c>
      <c r="BF254" s="289">
        <f t="shared" si="272"/>
        <v>21</v>
      </c>
      <c r="BG254" s="290">
        <f t="shared" si="239"/>
        <v>0</v>
      </c>
      <c r="BH254" s="290">
        <f t="shared" si="273"/>
        <v>0</v>
      </c>
      <c r="BI254" s="290">
        <f t="shared" si="240"/>
        <v>0</v>
      </c>
      <c r="BJ254" s="291">
        <f t="shared" si="241"/>
        <v>0</v>
      </c>
      <c r="BK254" s="290">
        <f t="shared" si="274"/>
        <v>0</v>
      </c>
      <c r="BL254" s="304">
        <f t="shared" si="275"/>
        <v>248</v>
      </c>
      <c r="BM254" s="289">
        <f t="shared" si="276"/>
        <v>21</v>
      </c>
      <c r="BN254" s="290">
        <f t="shared" si="242"/>
        <v>0</v>
      </c>
      <c r="BO254" s="290">
        <f t="shared" si="277"/>
        <v>0</v>
      </c>
      <c r="BP254" s="290">
        <f t="shared" si="243"/>
        <v>0</v>
      </c>
      <c r="BQ254" s="291">
        <f t="shared" si="244"/>
        <v>0</v>
      </c>
      <c r="BR254" s="292">
        <f t="shared" si="278"/>
        <v>0</v>
      </c>
    </row>
    <row r="255" spans="1:70">
      <c r="A255" s="288">
        <v>249</v>
      </c>
      <c r="B255" s="289">
        <f t="shared" si="214"/>
        <v>21</v>
      </c>
      <c r="C255" s="290">
        <f t="shared" si="215"/>
        <v>0</v>
      </c>
      <c r="D255" s="290">
        <f t="shared" si="279"/>
        <v>0</v>
      </c>
      <c r="E255" s="290">
        <f t="shared" si="216"/>
        <v>0</v>
      </c>
      <c r="F255" s="291">
        <f t="shared" si="217"/>
        <v>0</v>
      </c>
      <c r="G255" s="290">
        <f t="shared" si="280"/>
        <v>0</v>
      </c>
      <c r="H255" s="289">
        <f t="shared" si="245"/>
        <v>249</v>
      </c>
      <c r="I255" s="289">
        <f t="shared" si="246"/>
        <v>21</v>
      </c>
      <c r="J255" s="290">
        <f t="shared" si="218"/>
        <v>0</v>
      </c>
      <c r="K255" s="290">
        <f t="shared" si="281"/>
        <v>0</v>
      </c>
      <c r="L255" s="290">
        <f t="shared" si="219"/>
        <v>0</v>
      </c>
      <c r="M255" s="291">
        <f t="shared" si="220"/>
        <v>0</v>
      </c>
      <c r="N255" s="292">
        <f t="shared" si="282"/>
        <v>0</v>
      </c>
      <c r="O255" s="307">
        <f t="shared" si="247"/>
        <v>249</v>
      </c>
      <c r="P255" s="289">
        <f t="shared" si="248"/>
        <v>21</v>
      </c>
      <c r="Q255" s="290">
        <f t="shared" si="221"/>
        <v>0</v>
      </c>
      <c r="R255" s="290">
        <f t="shared" si="249"/>
        <v>0</v>
      </c>
      <c r="S255" s="290">
        <f t="shared" si="222"/>
        <v>0</v>
      </c>
      <c r="T255" s="291">
        <f t="shared" si="223"/>
        <v>0</v>
      </c>
      <c r="U255" s="290">
        <f t="shared" si="250"/>
        <v>0</v>
      </c>
      <c r="V255" s="304">
        <f t="shared" si="251"/>
        <v>249</v>
      </c>
      <c r="W255" s="289">
        <f t="shared" si="252"/>
        <v>21</v>
      </c>
      <c r="X255" s="290">
        <f t="shared" si="224"/>
        <v>0</v>
      </c>
      <c r="Y255" s="290">
        <f t="shared" si="253"/>
        <v>0</v>
      </c>
      <c r="Z255" s="290">
        <f t="shared" si="225"/>
        <v>0</v>
      </c>
      <c r="AA255" s="291">
        <f t="shared" si="226"/>
        <v>0</v>
      </c>
      <c r="AB255" s="292">
        <f t="shared" si="254"/>
        <v>0</v>
      </c>
      <c r="AC255" s="307">
        <f t="shared" si="255"/>
        <v>249</v>
      </c>
      <c r="AD255" s="289">
        <f t="shared" si="256"/>
        <v>21</v>
      </c>
      <c r="AE255" s="290">
        <f t="shared" si="227"/>
        <v>0</v>
      </c>
      <c r="AF255" s="290">
        <f t="shared" si="257"/>
        <v>0</v>
      </c>
      <c r="AG255" s="290">
        <f t="shared" si="228"/>
        <v>0</v>
      </c>
      <c r="AH255" s="291">
        <f t="shared" si="229"/>
        <v>0</v>
      </c>
      <c r="AI255" s="290">
        <f t="shared" si="258"/>
        <v>0</v>
      </c>
      <c r="AJ255" s="304">
        <f t="shared" si="259"/>
        <v>249</v>
      </c>
      <c r="AK255" s="289">
        <f t="shared" si="260"/>
        <v>21</v>
      </c>
      <c r="AL255" s="290">
        <f t="shared" si="230"/>
        <v>0</v>
      </c>
      <c r="AM255" s="290">
        <f t="shared" si="261"/>
        <v>0</v>
      </c>
      <c r="AN255" s="290">
        <f t="shared" si="231"/>
        <v>0</v>
      </c>
      <c r="AO255" s="291">
        <f t="shared" si="232"/>
        <v>0</v>
      </c>
      <c r="AP255" s="292">
        <f t="shared" si="262"/>
        <v>0</v>
      </c>
      <c r="AQ255" s="307">
        <f t="shared" si="263"/>
        <v>249</v>
      </c>
      <c r="AR255" s="289">
        <f t="shared" si="264"/>
        <v>21</v>
      </c>
      <c r="AS255" s="290">
        <f t="shared" si="233"/>
        <v>0</v>
      </c>
      <c r="AT255" s="290">
        <f t="shared" si="265"/>
        <v>0</v>
      </c>
      <c r="AU255" s="290">
        <f t="shared" si="234"/>
        <v>0</v>
      </c>
      <c r="AV255" s="291">
        <f t="shared" si="235"/>
        <v>0</v>
      </c>
      <c r="AW255" s="290">
        <f t="shared" si="266"/>
        <v>0</v>
      </c>
      <c r="AX255" s="304">
        <f t="shared" si="267"/>
        <v>249</v>
      </c>
      <c r="AY255" s="289">
        <f t="shared" si="268"/>
        <v>21</v>
      </c>
      <c r="AZ255" s="290">
        <f t="shared" si="236"/>
        <v>0</v>
      </c>
      <c r="BA255" s="290">
        <f t="shared" si="269"/>
        <v>0</v>
      </c>
      <c r="BB255" s="290">
        <f t="shared" si="237"/>
        <v>0</v>
      </c>
      <c r="BC255" s="291">
        <f t="shared" si="238"/>
        <v>0</v>
      </c>
      <c r="BD255" s="292">
        <f t="shared" si="270"/>
        <v>0</v>
      </c>
      <c r="BE255" s="307">
        <f t="shared" si="271"/>
        <v>249</v>
      </c>
      <c r="BF255" s="289">
        <f t="shared" si="272"/>
        <v>21</v>
      </c>
      <c r="BG255" s="290">
        <f t="shared" si="239"/>
        <v>0</v>
      </c>
      <c r="BH255" s="290">
        <f t="shared" si="273"/>
        <v>0</v>
      </c>
      <c r="BI255" s="290">
        <f t="shared" si="240"/>
        <v>0</v>
      </c>
      <c r="BJ255" s="291">
        <f t="shared" si="241"/>
        <v>0</v>
      </c>
      <c r="BK255" s="290">
        <f t="shared" si="274"/>
        <v>0</v>
      </c>
      <c r="BL255" s="304">
        <f t="shared" si="275"/>
        <v>249</v>
      </c>
      <c r="BM255" s="289">
        <f t="shared" si="276"/>
        <v>21</v>
      </c>
      <c r="BN255" s="290">
        <f t="shared" si="242"/>
        <v>0</v>
      </c>
      <c r="BO255" s="290">
        <f t="shared" si="277"/>
        <v>0</v>
      </c>
      <c r="BP255" s="290">
        <f t="shared" si="243"/>
        <v>0</v>
      </c>
      <c r="BQ255" s="291">
        <f t="shared" si="244"/>
        <v>0</v>
      </c>
      <c r="BR255" s="292">
        <f t="shared" si="278"/>
        <v>0</v>
      </c>
    </row>
    <row r="256" spans="1:70">
      <c r="A256" s="288">
        <v>250</v>
      </c>
      <c r="B256" s="289">
        <f t="shared" si="214"/>
        <v>21</v>
      </c>
      <c r="C256" s="290">
        <f t="shared" si="215"/>
        <v>0</v>
      </c>
      <c r="D256" s="290">
        <f t="shared" si="279"/>
        <v>0</v>
      </c>
      <c r="E256" s="290">
        <f t="shared" si="216"/>
        <v>0</v>
      </c>
      <c r="F256" s="291">
        <f t="shared" si="217"/>
        <v>0</v>
      </c>
      <c r="G256" s="290">
        <f t="shared" si="280"/>
        <v>0</v>
      </c>
      <c r="H256" s="289">
        <f t="shared" si="245"/>
        <v>250</v>
      </c>
      <c r="I256" s="289">
        <f t="shared" si="246"/>
        <v>21</v>
      </c>
      <c r="J256" s="290">
        <f t="shared" si="218"/>
        <v>0</v>
      </c>
      <c r="K256" s="290">
        <f t="shared" si="281"/>
        <v>0</v>
      </c>
      <c r="L256" s="290">
        <f t="shared" si="219"/>
        <v>0</v>
      </c>
      <c r="M256" s="291">
        <f t="shared" si="220"/>
        <v>0</v>
      </c>
      <c r="N256" s="292">
        <f t="shared" si="282"/>
        <v>0</v>
      </c>
      <c r="O256" s="307">
        <f t="shared" si="247"/>
        <v>250</v>
      </c>
      <c r="P256" s="289">
        <f t="shared" si="248"/>
        <v>21</v>
      </c>
      <c r="Q256" s="290">
        <f t="shared" si="221"/>
        <v>0</v>
      </c>
      <c r="R256" s="290">
        <f t="shared" si="249"/>
        <v>0</v>
      </c>
      <c r="S256" s="290">
        <f t="shared" si="222"/>
        <v>0</v>
      </c>
      <c r="T256" s="291">
        <f t="shared" si="223"/>
        <v>0</v>
      </c>
      <c r="U256" s="290">
        <f t="shared" si="250"/>
        <v>0</v>
      </c>
      <c r="V256" s="304">
        <f t="shared" si="251"/>
        <v>250</v>
      </c>
      <c r="W256" s="289">
        <f t="shared" si="252"/>
        <v>21</v>
      </c>
      <c r="X256" s="290">
        <f t="shared" si="224"/>
        <v>0</v>
      </c>
      <c r="Y256" s="290">
        <f t="shared" si="253"/>
        <v>0</v>
      </c>
      <c r="Z256" s="290">
        <f t="shared" si="225"/>
        <v>0</v>
      </c>
      <c r="AA256" s="291">
        <f t="shared" si="226"/>
        <v>0</v>
      </c>
      <c r="AB256" s="292">
        <f t="shared" si="254"/>
        <v>0</v>
      </c>
      <c r="AC256" s="307">
        <f t="shared" si="255"/>
        <v>250</v>
      </c>
      <c r="AD256" s="289">
        <f t="shared" si="256"/>
        <v>21</v>
      </c>
      <c r="AE256" s="290">
        <f t="shared" si="227"/>
        <v>0</v>
      </c>
      <c r="AF256" s="290">
        <f t="shared" si="257"/>
        <v>0</v>
      </c>
      <c r="AG256" s="290">
        <f t="shared" si="228"/>
        <v>0</v>
      </c>
      <c r="AH256" s="291">
        <f t="shared" si="229"/>
        <v>0</v>
      </c>
      <c r="AI256" s="290">
        <f t="shared" si="258"/>
        <v>0</v>
      </c>
      <c r="AJ256" s="304">
        <f t="shared" si="259"/>
        <v>250</v>
      </c>
      <c r="AK256" s="289">
        <f t="shared" si="260"/>
        <v>21</v>
      </c>
      <c r="AL256" s="290">
        <f t="shared" si="230"/>
        <v>0</v>
      </c>
      <c r="AM256" s="290">
        <f t="shared" si="261"/>
        <v>0</v>
      </c>
      <c r="AN256" s="290">
        <f t="shared" si="231"/>
        <v>0</v>
      </c>
      <c r="AO256" s="291">
        <f t="shared" si="232"/>
        <v>0</v>
      </c>
      <c r="AP256" s="292">
        <f t="shared" si="262"/>
        <v>0</v>
      </c>
      <c r="AQ256" s="307">
        <f t="shared" si="263"/>
        <v>250</v>
      </c>
      <c r="AR256" s="289">
        <f t="shared" si="264"/>
        <v>21</v>
      </c>
      <c r="AS256" s="290">
        <f t="shared" si="233"/>
        <v>0</v>
      </c>
      <c r="AT256" s="290">
        <f t="shared" si="265"/>
        <v>0</v>
      </c>
      <c r="AU256" s="290">
        <f t="shared" si="234"/>
        <v>0</v>
      </c>
      <c r="AV256" s="291">
        <f t="shared" si="235"/>
        <v>0</v>
      </c>
      <c r="AW256" s="290">
        <f t="shared" si="266"/>
        <v>0</v>
      </c>
      <c r="AX256" s="304">
        <f t="shared" si="267"/>
        <v>250</v>
      </c>
      <c r="AY256" s="289">
        <f t="shared" si="268"/>
        <v>21</v>
      </c>
      <c r="AZ256" s="290">
        <f t="shared" si="236"/>
        <v>0</v>
      </c>
      <c r="BA256" s="290">
        <f t="shared" si="269"/>
        <v>0</v>
      </c>
      <c r="BB256" s="290">
        <f t="shared" si="237"/>
        <v>0</v>
      </c>
      <c r="BC256" s="291">
        <f t="shared" si="238"/>
        <v>0</v>
      </c>
      <c r="BD256" s="292">
        <f t="shared" si="270"/>
        <v>0</v>
      </c>
      <c r="BE256" s="307">
        <f t="shared" si="271"/>
        <v>250</v>
      </c>
      <c r="BF256" s="289">
        <f t="shared" si="272"/>
        <v>21</v>
      </c>
      <c r="BG256" s="290">
        <f t="shared" si="239"/>
        <v>0</v>
      </c>
      <c r="BH256" s="290">
        <f t="shared" si="273"/>
        <v>0</v>
      </c>
      <c r="BI256" s="290">
        <f t="shared" si="240"/>
        <v>0</v>
      </c>
      <c r="BJ256" s="291">
        <f t="shared" si="241"/>
        <v>0</v>
      </c>
      <c r="BK256" s="290">
        <f t="shared" si="274"/>
        <v>0</v>
      </c>
      <c r="BL256" s="304">
        <f t="shared" si="275"/>
        <v>250</v>
      </c>
      <c r="BM256" s="289">
        <f t="shared" si="276"/>
        <v>21</v>
      </c>
      <c r="BN256" s="290">
        <f t="shared" si="242"/>
        <v>0</v>
      </c>
      <c r="BO256" s="290">
        <f t="shared" si="277"/>
        <v>0</v>
      </c>
      <c r="BP256" s="290">
        <f t="shared" si="243"/>
        <v>0</v>
      </c>
      <c r="BQ256" s="291">
        <f t="shared" si="244"/>
        <v>0</v>
      </c>
      <c r="BR256" s="292">
        <f t="shared" si="278"/>
        <v>0</v>
      </c>
    </row>
    <row r="257" spans="1:70">
      <c r="A257" s="288">
        <v>251</v>
      </c>
      <c r="B257" s="289">
        <f t="shared" si="214"/>
        <v>21</v>
      </c>
      <c r="C257" s="290">
        <f t="shared" si="215"/>
        <v>0</v>
      </c>
      <c r="D257" s="290">
        <f t="shared" si="279"/>
        <v>0</v>
      </c>
      <c r="E257" s="290">
        <f t="shared" si="216"/>
        <v>0</v>
      </c>
      <c r="F257" s="291">
        <f t="shared" si="217"/>
        <v>0</v>
      </c>
      <c r="G257" s="290">
        <f t="shared" si="280"/>
        <v>0</v>
      </c>
      <c r="H257" s="289">
        <f t="shared" si="245"/>
        <v>251</v>
      </c>
      <c r="I257" s="289">
        <f t="shared" si="246"/>
        <v>21</v>
      </c>
      <c r="J257" s="290">
        <f t="shared" si="218"/>
        <v>0</v>
      </c>
      <c r="K257" s="290">
        <f t="shared" si="281"/>
        <v>0</v>
      </c>
      <c r="L257" s="290">
        <f t="shared" si="219"/>
        <v>0</v>
      </c>
      <c r="M257" s="291">
        <f t="shared" si="220"/>
        <v>0</v>
      </c>
      <c r="N257" s="292">
        <f t="shared" si="282"/>
        <v>0</v>
      </c>
      <c r="O257" s="307">
        <f t="shared" si="247"/>
        <v>251</v>
      </c>
      <c r="P257" s="289">
        <f t="shared" si="248"/>
        <v>21</v>
      </c>
      <c r="Q257" s="290">
        <f t="shared" si="221"/>
        <v>0</v>
      </c>
      <c r="R257" s="290">
        <f t="shared" si="249"/>
        <v>0</v>
      </c>
      <c r="S257" s="290">
        <f t="shared" si="222"/>
        <v>0</v>
      </c>
      <c r="T257" s="291">
        <f t="shared" si="223"/>
        <v>0</v>
      </c>
      <c r="U257" s="290">
        <f t="shared" si="250"/>
        <v>0</v>
      </c>
      <c r="V257" s="304">
        <f t="shared" si="251"/>
        <v>251</v>
      </c>
      <c r="W257" s="289">
        <f t="shared" si="252"/>
        <v>21</v>
      </c>
      <c r="X257" s="290">
        <f t="shared" si="224"/>
        <v>0</v>
      </c>
      <c r="Y257" s="290">
        <f t="shared" si="253"/>
        <v>0</v>
      </c>
      <c r="Z257" s="290">
        <f t="shared" si="225"/>
        <v>0</v>
      </c>
      <c r="AA257" s="291">
        <f t="shared" si="226"/>
        <v>0</v>
      </c>
      <c r="AB257" s="292">
        <f t="shared" si="254"/>
        <v>0</v>
      </c>
      <c r="AC257" s="307">
        <f t="shared" si="255"/>
        <v>251</v>
      </c>
      <c r="AD257" s="289">
        <f t="shared" si="256"/>
        <v>21</v>
      </c>
      <c r="AE257" s="290">
        <f t="shared" si="227"/>
        <v>0</v>
      </c>
      <c r="AF257" s="290">
        <f t="shared" si="257"/>
        <v>0</v>
      </c>
      <c r="AG257" s="290">
        <f t="shared" si="228"/>
        <v>0</v>
      </c>
      <c r="AH257" s="291">
        <f t="shared" si="229"/>
        <v>0</v>
      </c>
      <c r="AI257" s="290">
        <f t="shared" si="258"/>
        <v>0</v>
      </c>
      <c r="AJ257" s="304">
        <f t="shared" si="259"/>
        <v>251</v>
      </c>
      <c r="AK257" s="289">
        <f t="shared" si="260"/>
        <v>21</v>
      </c>
      <c r="AL257" s="290">
        <f t="shared" si="230"/>
        <v>0</v>
      </c>
      <c r="AM257" s="290">
        <f t="shared" si="261"/>
        <v>0</v>
      </c>
      <c r="AN257" s="290">
        <f t="shared" si="231"/>
        <v>0</v>
      </c>
      <c r="AO257" s="291">
        <f t="shared" si="232"/>
        <v>0</v>
      </c>
      <c r="AP257" s="292">
        <f t="shared" si="262"/>
        <v>0</v>
      </c>
      <c r="AQ257" s="307">
        <f t="shared" si="263"/>
        <v>251</v>
      </c>
      <c r="AR257" s="289">
        <f t="shared" si="264"/>
        <v>21</v>
      </c>
      <c r="AS257" s="290">
        <f t="shared" si="233"/>
        <v>0</v>
      </c>
      <c r="AT257" s="290">
        <f t="shared" si="265"/>
        <v>0</v>
      </c>
      <c r="AU257" s="290">
        <f t="shared" si="234"/>
        <v>0</v>
      </c>
      <c r="AV257" s="291">
        <f t="shared" si="235"/>
        <v>0</v>
      </c>
      <c r="AW257" s="290">
        <f t="shared" si="266"/>
        <v>0</v>
      </c>
      <c r="AX257" s="304">
        <f t="shared" si="267"/>
        <v>251</v>
      </c>
      <c r="AY257" s="289">
        <f t="shared" si="268"/>
        <v>21</v>
      </c>
      <c r="AZ257" s="290">
        <f t="shared" si="236"/>
        <v>0</v>
      </c>
      <c r="BA257" s="290">
        <f t="shared" si="269"/>
        <v>0</v>
      </c>
      <c r="BB257" s="290">
        <f t="shared" si="237"/>
        <v>0</v>
      </c>
      <c r="BC257" s="291">
        <f t="shared" si="238"/>
        <v>0</v>
      </c>
      <c r="BD257" s="292">
        <f t="shared" si="270"/>
        <v>0</v>
      </c>
      <c r="BE257" s="307">
        <f t="shared" si="271"/>
        <v>251</v>
      </c>
      <c r="BF257" s="289">
        <f t="shared" si="272"/>
        <v>21</v>
      </c>
      <c r="BG257" s="290">
        <f t="shared" si="239"/>
        <v>0</v>
      </c>
      <c r="BH257" s="290">
        <f t="shared" si="273"/>
        <v>0</v>
      </c>
      <c r="BI257" s="290">
        <f t="shared" si="240"/>
        <v>0</v>
      </c>
      <c r="BJ257" s="291">
        <f t="shared" si="241"/>
        <v>0</v>
      </c>
      <c r="BK257" s="290">
        <f t="shared" si="274"/>
        <v>0</v>
      </c>
      <c r="BL257" s="304">
        <f t="shared" si="275"/>
        <v>251</v>
      </c>
      <c r="BM257" s="289">
        <f t="shared" si="276"/>
        <v>21</v>
      </c>
      <c r="BN257" s="290">
        <f t="shared" si="242"/>
        <v>0</v>
      </c>
      <c r="BO257" s="290">
        <f t="shared" si="277"/>
        <v>0</v>
      </c>
      <c r="BP257" s="290">
        <f t="shared" si="243"/>
        <v>0</v>
      </c>
      <c r="BQ257" s="291">
        <f t="shared" si="244"/>
        <v>0</v>
      </c>
      <c r="BR257" s="292">
        <f t="shared" si="278"/>
        <v>0</v>
      </c>
    </row>
    <row r="258" spans="1:70">
      <c r="A258" s="288">
        <v>252</v>
      </c>
      <c r="B258" s="289">
        <f t="shared" si="214"/>
        <v>21</v>
      </c>
      <c r="C258" s="290">
        <f t="shared" si="215"/>
        <v>0</v>
      </c>
      <c r="D258" s="290">
        <f t="shared" si="279"/>
        <v>0</v>
      </c>
      <c r="E258" s="290">
        <f t="shared" si="216"/>
        <v>0</v>
      </c>
      <c r="F258" s="291">
        <f t="shared" si="217"/>
        <v>0</v>
      </c>
      <c r="G258" s="290">
        <f t="shared" si="280"/>
        <v>0</v>
      </c>
      <c r="H258" s="289">
        <f t="shared" si="245"/>
        <v>252</v>
      </c>
      <c r="I258" s="289">
        <f t="shared" si="246"/>
        <v>21</v>
      </c>
      <c r="J258" s="290">
        <f t="shared" si="218"/>
        <v>0</v>
      </c>
      <c r="K258" s="290">
        <f t="shared" si="281"/>
        <v>0</v>
      </c>
      <c r="L258" s="290">
        <f t="shared" si="219"/>
        <v>0</v>
      </c>
      <c r="M258" s="291">
        <f t="shared" si="220"/>
        <v>0</v>
      </c>
      <c r="N258" s="292">
        <f t="shared" si="282"/>
        <v>0</v>
      </c>
      <c r="O258" s="307">
        <f t="shared" si="247"/>
        <v>252</v>
      </c>
      <c r="P258" s="289">
        <f t="shared" si="248"/>
        <v>21</v>
      </c>
      <c r="Q258" s="290">
        <f t="shared" si="221"/>
        <v>0</v>
      </c>
      <c r="R258" s="290">
        <f t="shared" si="249"/>
        <v>0</v>
      </c>
      <c r="S258" s="290">
        <f t="shared" si="222"/>
        <v>0</v>
      </c>
      <c r="T258" s="291">
        <f t="shared" si="223"/>
        <v>0</v>
      </c>
      <c r="U258" s="290">
        <f t="shared" si="250"/>
        <v>0</v>
      </c>
      <c r="V258" s="304">
        <f t="shared" si="251"/>
        <v>252</v>
      </c>
      <c r="W258" s="289">
        <f t="shared" si="252"/>
        <v>21</v>
      </c>
      <c r="X258" s="290">
        <f t="shared" si="224"/>
        <v>0</v>
      </c>
      <c r="Y258" s="290">
        <f t="shared" si="253"/>
        <v>0</v>
      </c>
      <c r="Z258" s="290">
        <f t="shared" si="225"/>
        <v>0</v>
      </c>
      <c r="AA258" s="291">
        <f t="shared" si="226"/>
        <v>0</v>
      </c>
      <c r="AB258" s="292">
        <f t="shared" si="254"/>
        <v>0</v>
      </c>
      <c r="AC258" s="307">
        <f t="shared" si="255"/>
        <v>252</v>
      </c>
      <c r="AD258" s="289">
        <f t="shared" si="256"/>
        <v>21</v>
      </c>
      <c r="AE258" s="290">
        <f t="shared" si="227"/>
        <v>0</v>
      </c>
      <c r="AF258" s="290">
        <f t="shared" si="257"/>
        <v>0</v>
      </c>
      <c r="AG258" s="290">
        <f t="shared" si="228"/>
        <v>0</v>
      </c>
      <c r="AH258" s="291">
        <f t="shared" si="229"/>
        <v>0</v>
      </c>
      <c r="AI258" s="290">
        <f t="shared" si="258"/>
        <v>0</v>
      </c>
      <c r="AJ258" s="304">
        <f t="shared" si="259"/>
        <v>252</v>
      </c>
      <c r="AK258" s="289">
        <f t="shared" si="260"/>
        <v>21</v>
      </c>
      <c r="AL258" s="290">
        <f t="shared" si="230"/>
        <v>0</v>
      </c>
      <c r="AM258" s="290">
        <f t="shared" si="261"/>
        <v>0</v>
      </c>
      <c r="AN258" s="290">
        <f t="shared" si="231"/>
        <v>0</v>
      </c>
      <c r="AO258" s="291">
        <f t="shared" si="232"/>
        <v>0</v>
      </c>
      <c r="AP258" s="292">
        <f t="shared" si="262"/>
        <v>0</v>
      </c>
      <c r="AQ258" s="307">
        <f t="shared" si="263"/>
        <v>252</v>
      </c>
      <c r="AR258" s="289">
        <f t="shared" si="264"/>
        <v>21</v>
      </c>
      <c r="AS258" s="290">
        <f t="shared" si="233"/>
        <v>0</v>
      </c>
      <c r="AT258" s="290">
        <f t="shared" si="265"/>
        <v>0</v>
      </c>
      <c r="AU258" s="290">
        <f t="shared" si="234"/>
        <v>0</v>
      </c>
      <c r="AV258" s="291">
        <f t="shared" si="235"/>
        <v>0</v>
      </c>
      <c r="AW258" s="290">
        <f t="shared" si="266"/>
        <v>0</v>
      </c>
      <c r="AX258" s="304">
        <f t="shared" si="267"/>
        <v>252</v>
      </c>
      <c r="AY258" s="289">
        <f t="shared" si="268"/>
        <v>21</v>
      </c>
      <c r="AZ258" s="290">
        <f t="shared" si="236"/>
        <v>0</v>
      </c>
      <c r="BA258" s="290">
        <f t="shared" si="269"/>
        <v>0</v>
      </c>
      <c r="BB258" s="290">
        <f t="shared" si="237"/>
        <v>0</v>
      </c>
      <c r="BC258" s="291">
        <f t="shared" si="238"/>
        <v>0</v>
      </c>
      <c r="BD258" s="292">
        <f t="shared" si="270"/>
        <v>0</v>
      </c>
      <c r="BE258" s="307">
        <f t="shared" si="271"/>
        <v>252</v>
      </c>
      <c r="BF258" s="289">
        <f t="shared" si="272"/>
        <v>21</v>
      </c>
      <c r="BG258" s="290">
        <f t="shared" si="239"/>
        <v>0</v>
      </c>
      <c r="BH258" s="290">
        <f t="shared" si="273"/>
        <v>0</v>
      </c>
      <c r="BI258" s="290">
        <f t="shared" si="240"/>
        <v>0</v>
      </c>
      <c r="BJ258" s="291">
        <f t="shared" si="241"/>
        <v>0</v>
      </c>
      <c r="BK258" s="290">
        <f t="shared" si="274"/>
        <v>0</v>
      </c>
      <c r="BL258" s="304">
        <f t="shared" si="275"/>
        <v>252</v>
      </c>
      <c r="BM258" s="289">
        <f t="shared" si="276"/>
        <v>21</v>
      </c>
      <c r="BN258" s="290">
        <f t="shared" si="242"/>
        <v>0</v>
      </c>
      <c r="BO258" s="290">
        <f t="shared" si="277"/>
        <v>0</v>
      </c>
      <c r="BP258" s="290">
        <f t="shared" si="243"/>
        <v>0</v>
      </c>
      <c r="BQ258" s="291">
        <f t="shared" si="244"/>
        <v>0</v>
      </c>
      <c r="BR258" s="292">
        <f t="shared" si="278"/>
        <v>0</v>
      </c>
    </row>
    <row r="259" spans="1:70">
      <c r="A259" s="288">
        <v>253</v>
      </c>
      <c r="B259" s="289">
        <f t="shared" si="214"/>
        <v>22</v>
      </c>
      <c r="C259" s="290">
        <f t="shared" si="215"/>
        <v>0</v>
      </c>
      <c r="D259" s="290">
        <f t="shared" si="279"/>
        <v>0</v>
      </c>
      <c r="E259" s="290">
        <f t="shared" si="216"/>
        <v>0</v>
      </c>
      <c r="F259" s="291">
        <f t="shared" si="217"/>
        <v>0</v>
      </c>
      <c r="G259" s="290">
        <f t="shared" si="280"/>
        <v>0</v>
      </c>
      <c r="H259" s="289">
        <f t="shared" si="245"/>
        <v>253</v>
      </c>
      <c r="I259" s="289">
        <f t="shared" si="246"/>
        <v>22</v>
      </c>
      <c r="J259" s="290">
        <f t="shared" si="218"/>
        <v>0</v>
      </c>
      <c r="K259" s="290">
        <f t="shared" si="281"/>
        <v>0</v>
      </c>
      <c r="L259" s="290">
        <f t="shared" si="219"/>
        <v>0</v>
      </c>
      <c r="M259" s="291">
        <f t="shared" si="220"/>
        <v>0</v>
      </c>
      <c r="N259" s="292">
        <f t="shared" si="282"/>
        <v>0</v>
      </c>
      <c r="O259" s="307">
        <f t="shared" si="247"/>
        <v>253</v>
      </c>
      <c r="P259" s="289">
        <f t="shared" si="248"/>
        <v>22</v>
      </c>
      <c r="Q259" s="290">
        <f t="shared" si="221"/>
        <v>0</v>
      </c>
      <c r="R259" s="290">
        <f t="shared" si="249"/>
        <v>0</v>
      </c>
      <c r="S259" s="290">
        <f t="shared" si="222"/>
        <v>0</v>
      </c>
      <c r="T259" s="291">
        <f t="shared" si="223"/>
        <v>0</v>
      </c>
      <c r="U259" s="290">
        <f t="shared" si="250"/>
        <v>0</v>
      </c>
      <c r="V259" s="304">
        <f t="shared" si="251"/>
        <v>253</v>
      </c>
      <c r="W259" s="289">
        <f t="shared" si="252"/>
        <v>22</v>
      </c>
      <c r="X259" s="290">
        <f t="shared" si="224"/>
        <v>0</v>
      </c>
      <c r="Y259" s="290">
        <f t="shared" si="253"/>
        <v>0</v>
      </c>
      <c r="Z259" s="290">
        <f t="shared" si="225"/>
        <v>0</v>
      </c>
      <c r="AA259" s="291">
        <f t="shared" si="226"/>
        <v>0</v>
      </c>
      <c r="AB259" s="292">
        <f t="shared" si="254"/>
        <v>0</v>
      </c>
      <c r="AC259" s="307">
        <f t="shared" si="255"/>
        <v>253</v>
      </c>
      <c r="AD259" s="289">
        <f t="shared" si="256"/>
        <v>22</v>
      </c>
      <c r="AE259" s="290">
        <f t="shared" si="227"/>
        <v>0</v>
      </c>
      <c r="AF259" s="290">
        <f t="shared" si="257"/>
        <v>0</v>
      </c>
      <c r="AG259" s="290">
        <f t="shared" si="228"/>
        <v>0</v>
      </c>
      <c r="AH259" s="291">
        <f t="shared" si="229"/>
        <v>0</v>
      </c>
      <c r="AI259" s="290">
        <f t="shared" si="258"/>
        <v>0</v>
      </c>
      <c r="AJ259" s="304">
        <f t="shared" si="259"/>
        <v>253</v>
      </c>
      <c r="AK259" s="289">
        <f t="shared" si="260"/>
        <v>22</v>
      </c>
      <c r="AL259" s="290">
        <f t="shared" si="230"/>
        <v>0</v>
      </c>
      <c r="AM259" s="290">
        <f t="shared" si="261"/>
        <v>0</v>
      </c>
      <c r="AN259" s="290">
        <f t="shared" si="231"/>
        <v>0</v>
      </c>
      <c r="AO259" s="291">
        <f t="shared" si="232"/>
        <v>0</v>
      </c>
      <c r="AP259" s="292">
        <f t="shared" si="262"/>
        <v>0</v>
      </c>
      <c r="AQ259" s="307">
        <f t="shared" si="263"/>
        <v>253</v>
      </c>
      <c r="AR259" s="289">
        <f t="shared" si="264"/>
        <v>22</v>
      </c>
      <c r="AS259" s="290">
        <f t="shared" si="233"/>
        <v>0</v>
      </c>
      <c r="AT259" s="290">
        <f t="shared" si="265"/>
        <v>0</v>
      </c>
      <c r="AU259" s="290">
        <f t="shared" si="234"/>
        <v>0</v>
      </c>
      <c r="AV259" s="291">
        <f t="shared" si="235"/>
        <v>0</v>
      </c>
      <c r="AW259" s="290">
        <f t="shared" si="266"/>
        <v>0</v>
      </c>
      <c r="AX259" s="304">
        <f t="shared" si="267"/>
        <v>253</v>
      </c>
      <c r="AY259" s="289">
        <f t="shared" si="268"/>
        <v>22</v>
      </c>
      <c r="AZ259" s="290">
        <f t="shared" si="236"/>
        <v>0</v>
      </c>
      <c r="BA259" s="290">
        <f t="shared" si="269"/>
        <v>0</v>
      </c>
      <c r="BB259" s="290">
        <f t="shared" si="237"/>
        <v>0</v>
      </c>
      <c r="BC259" s="291">
        <f t="shared" si="238"/>
        <v>0</v>
      </c>
      <c r="BD259" s="292">
        <f t="shared" si="270"/>
        <v>0</v>
      </c>
      <c r="BE259" s="307">
        <f t="shared" si="271"/>
        <v>253</v>
      </c>
      <c r="BF259" s="289">
        <f t="shared" si="272"/>
        <v>22</v>
      </c>
      <c r="BG259" s="290">
        <f t="shared" si="239"/>
        <v>0</v>
      </c>
      <c r="BH259" s="290">
        <f t="shared" si="273"/>
        <v>0</v>
      </c>
      <c r="BI259" s="290">
        <f t="shared" si="240"/>
        <v>0</v>
      </c>
      <c r="BJ259" s="291">
        <f t="shared" si="241"/>
        <v>0</v>
      </c>
      <c r="BK259" s="290">
        <f t="shared" si="274"/>
        <v>0</v>
      </c>
      <c r="BL259" s="304">
        <f t="shared" si="275"/>
        <v>253</v>
      </c>
      <c r="BM259" s="289">
        <f t="shared" si="276"/>
        <v>22</v>
      </c>
      <c r="BN259" s="290">
        <f t="shared" si="242"/>
        <v>0</v>
      </c>
      <c r="BO259" s="290">
        <f t="shared" si="277"/>
        <v>0</v>
      </c>
      <c r="BP259" s="290">
        <f t="shared" si="243"/>
        <v>0</v>
      </c>
      <c r="BQ259" s="291">
        <f t="shared" si="244"/>
        <v>0</v>
      </c>
      <c r="BR259" s="292">
        <f t="shared" si="278"/>
        <v>0</v>
      </c>
    </row>
    <row r="260" spans="1:70">
      <c r="A260" s="288">
        <v>254</v>
      </c>
      <c r="B260" s="289">
        <f t="shared" si="214"/>
        <v>22</v>
      </c>
      <c r="C260" s="290">
        <f t="shared" si="215"/>
        <v>0</v>
      </c>
      <c r="D260" s="290">
        <f t="shared" si="279"/>
        <v>0</v>
      </c>
      <c r="E260" s="290">
        <f t="shared" si="216"/>
        <v>0</v>
      </c>
      <c r="F260" s="291">
        <f t="shared" si="217"/>
        <v>0</v>
      </c>
      <c r="G260" s="290">
        <f t="shared" si="280"/>
        <v>0</v>
      </c>
      <c r="H260" s="289">
        <f t="shared" si="245"/>
        <v>254</v>
      </c>
      <c r="I260" s="289">
        <f t="shared" si="246"/>
        <v>22</v>
      </c>
      <c r="J260" s="290">
        <f t="shared" si="218"/>
        <v>0</v>
      </c>
      <c r="K260" s="290">
        <f t="shared" si="281"/>
        <v>0</v>
      </c>
      <c r="L260" s="290">
        <f t="shared" si="219"/>
        <v>0</v>
      </c>
      <c r="M260" s="291">
        <f t="shared" si="220"/>
        <v>0</v>
      </c>
      <c r="N260" s="292">
        <f t="shared" si="282"/>
        <v>0</v>
      </c>
      <c r="O260" s="307">
        <f t="shared" si="247"/>
        <v>254</v>
      </c>
      <c r="P260" s="289">
        <f t="shared" si="248"/>
        <v>22</v>
      </c>
      <c r="Q260" s="290">
        <f t="shared" si="221"/>
        <v>0</v>
      </c>
      <c r="R260" s="290">
        <f t="shared" si="249"/>
        <v>0</v>
      </c>
      <c r="S260" s="290">
        <f t="shared" si="222"/>
        <v>0</v>
      </c>
      <c r="T260" s="291">
        <f t="shared" si="223"/>
        <v>0</v>
      </c>
      <c r="U260" s="290">
        <f t="shared" si="250"/>
        <v>0</v>
      </c>
      <c r="V260" s="304">
        <f t="shared" si="251"/>
        <v>254</v>
      </c>
      <c r="W260" s="289">
        <f t="shared" si="252"/>
        <v>22</v>
      </c>
      <c r="X260" s="290">
        <f t="shared" si="224"/>
        <v>0</v>
      </c>
      <c r="Y260" s="290">
        <f t="shared" si="253"/>
        <v>0</v>
      </c>
      <c r="Z260" s="290">
        <f t="shared" si="225"/>
        <v>0</v>
      </c>
      <c r="AA260" s="291">
        <f t="shared" si="226"/>
        <v>0</v>
      </c>
      <c r="AB260" s="292">
        <f t="shared" si="254"/>
        <v>0</v>
      </c>
      <c r="AC260" s="307">
        <f t="shared" si="255"/>
        <v>254</v>
      </c>
      <c r="AD260" s="289">
        <f t="shared" si="256"/>
        <v>22</v>
      </c>
      <c r="AE260" s="290">
        <f t="shared" si="227"/>
        <v>0</v>
      </c>
      <c r="AF260" s="290">
        <f t="shared" si="257"/>
        <v>0</v>
      </c>
      <c r="AG260" s="290">
        <f t="shared" si="228"/>
        <v>0</v>
      </c>
      <c r="AH260" s="291">
        <f t="shared" si="229"/>
        <v>0</v>
      </c>
      <c r="AI260" s="290">
        <f t="shared" si="258"/>
        <v>0</v>
      </c>
      <c r="AJ260" s="304">
        <f t="shared" si="259"/>
        <v>254</v>
      </c>
      <c r="AK260" s="289">
        <f t="shared" si="260"/>
        <v>22</v>
      </c>
      <c r="AL260" s="290">
        <f t="shared" si="230"/>
        <v>0</v>
      </c>
      <c r="AM260" s="290">
        <f t="shared" si="261"/>
        <v>0</v>
      </c>
      <c r="AN260" s="290">
        <f t="shared" si="231"/>
        <v>0</v>
      </c>
      <c r="AO260" s="291">
        <f t="shared" si="232"/>
        <v>0</v>
      </c>
      <c r="AP260" s="292">
        <f t="shared" si="262"/>
        <v>0</v>
      </c>
      <c r="AQ260" s="307">
        <f t="shared" si="263"/>
        <v>254</v>
      </c>
      <c r="AR260" s="289">
        <f t="shared" si="264"/>
        <v>22</v>
      </c>
      <c r="AS260" s="290">
        <f t="shared" si="233"/>
        <v>0</v>
      </c>
      <c r="AT260" s="290">
        <f t="shared" si="265"/>
        <v>0</v>
      </c>
      <c r="AU260" s="290">
        <f t="shared" si="234"/>
        <v>0</v>
      </c>
      <c r="AV260" s="291">
        <f t="shared" si="235"/>
        <v>0</v>
      </c>
      <c r="AW260" s="290">
        <f t="shared" si="266"/>
        <v>0</v>
      </c>
      <c r="AX260" s="304">
        <f t="shared" si="267"/>
        <v>254</v>
      </c>
      <c r="AY260" s="289">
        <f t="shared" si="268"/>
        <v>22</v>
      </c>
      <c r="AZ260" s="290">
        <f t="shared" si="236"/>
        <v>0</v>
      </c>
      <c r="BA260" s="290">
        <f t="shared" si="269"/>
        <v>0</v>
      </c>
      <c r="BB260" s="290">
        <f t="shared" si="237"/>
        <v>0</v>
      </c>
      <c r="BC260" s="291">
        <f t="shared" si="238"/>
        <v>0</v>
      </c>
      <c r="BD260" s="292">
        <f t="shared" si="270"/>
        <v>0</v>
      </c>
      <c r="BE260" s="307">
        <f t="shared" si="271"/>
        <v>254</v>
      </c>
      <c r="BF260" s="289">
        <f t="shared" si="272"/>
        <v>22</v>
      </c>
      <c r="BG260" s="290">
        <f t="shared" si="239"/>
        <v>0</v>
      </c>
      <c r="BH260" s="290">
        <f t="shared" si="273"/>
        <v>0</v>
      </c>
      <c r="BI260" s="290">
        <f t="shared" si="240"/>
        <v>0</v>
      </c>
      <c r="BJ260" s="291">
        <f t="shared" si="241"/>
        <v>0</v>
      </c>
      <c r="BK260" s="290">
        <f t="shared" si="274"/>
        <v>0</v>
      </c>
      <c r="BL260" s="304">
        <f t="shared" si="275"/>
        <v>254</v>
      </c>
      <c r="BM260" s="289">
        <f t="shared" si="276"/>
        <v>22</v>
      </c>
      <c r="BN260" s="290">
        <f t="shared" si="242"/>
        <v>0</v>
      </c>
      <c r="BO260" s="290">
        <f t="shared" si="277"/>
        <v>0</v>
      </c>
      <c r="BP260" s="290">
        <f t="shared" si="243"/>
        <v>0</v>
      </c>
      <c r="BQ260" s="291">
        <f t="shared" si="244"/>
        <v>0</v>
      </c>
      <c r="BR260" s="292">
        <f t="shared" si="278"/>
        <v>0</v>
      </c>
    </row>
    <row r="261" spans="1:70">
      <c r="A261" s="288">
        <v>255</v>
      </c>
      <c r="B261" s="289">
        <f t="shared" si="214"/>
        <v>22</v>
      </c>
      <c r="C261" s="290">
        <f t="shared" si="215"/>
        <v>0</v>
      </c>
      <c r="D261" s="290">
        <f t="shared" si="279"/>
        <v>0</v>
      </c>
      <c r="E261" s="290">
        <f t="shared" si="216"/>
        <v>0</v>
      </c>
      <c r="F261" s="291">
        <f t="shared" si="217"/>
        <v>0</v>
      </c>
      <c r="G261" s="290">
        <f t="shared" si="280"/>
        <v>0</v>
      </c>
      <c r="H261" s="289">
        <f t="shared" si="245"/>
        <v>255</v>
      </c>
      <c r="I261" s="289">
        <f t="shared" si="246"/>
        <v>22</v>
      </c>
      <c r="J261" s="290">
        <f t="shared" si="218"/>
        <v>0</v>
      </c>
      <c r="K261" s="290">
        <f t="shared" si="281"/>
        <v>0</v>
      </c>
      <c r="L261" s="290">
        <f t="shared" si="219"/>
        <v>0</v>
      </c>
      <c r="M261" s="291">
        <f t="shared" si="220"/>
        <v>0</v>
      </c>
      <c r="N261" s="292">
        <f t="shared" si="282"/>
        <v>0</v>
      </c>
      <c r="O261" s="307">
        <f t="shared" si="247"/>
        <v>255</v>
      </c>
      <c r="P261" s="289">
        <f t="shared" si="248"/>
        <v>22</v>
      </c>
      <c r="Q261" s="290">
        <f t="shared" si="221"/>
        <v>0</v>
      </c>
      <c r="R261" s="290">
        <f t="shared" si="249"/>
        <v>0</v>
      </c>
      <c r="S261" s="290">
        <f t="shared" si="222"/>
        <v>0</v>
      </c>
      <c r="T261" s="291">
        <f t="shared" si="223"/>
        <v>0</v>
      </c>
      <c r="U261" s="290">
        <f t="shared" si="250"/>
        <v>0</v>
      </c>
      <c r="V261" s="304">
        <f t="shared" si="251"/>
        <v>255</v>
      </c>
      <c r="W261" s="289">
        <f t="shared" si="252"/>
        <v>22</v>
      </c>
      <c r="X261" s="290">
        <f t="shared" si="224"/>
        <v>0</v>
      </c>
      <c r="Y261" s="290">
        <f t="shared" si="253"/>
        <v>0</v>
      </c>
      <c r="Z261" s="290">
        <f t="shared" si="225"/>
        <v>0</v>
      </c>
      <c r="AA261" s="291">
        <f t="shared" si="226"/>
        <v>0</v>
      </c>
      <c r="AB261" s="292">
        <f t="shared" si="254"/>
        <v>0</v>
      </c>
      <c r="AC261" s="307">
        <f t="shared" si="255"/>
        <v>255</v>
      </c>
      <c r="AD261" s="289">
        <f t="shared" si="256"/>
        <v>22</v>
      </c>
      <c r="AE261" s="290">
        <f t="shared" si="227"/>
        <v>0</v>
      </c>
      <c r="AF261" s="290">
        <f t="shared" si="257"/>
        <v>0</v>
      </c>
      <c r="AG261" s="290">
        <f t="shared" si="228"/>
        <v>0</v>
      </c>
      <c r="AH261" s="291">
        <f t="shared" si="229"/>
        <v>0</v>
      </c>
      <c r="AI261" s="290">
        <f t="shared" si="258"/>
        <v>0</v>
      </c>
      <c r="AJ261" s="304">
        <f t="shared" si="259"/>
        <v>255</v>
      </c>
      <c r="AK261" s="289">
        <f t="shared" si="260"/>
        <v>22</v>
      </c>
      <c r="AL261" s="290">
        <f t="shared" si="230"/>
        <v>0</v>
      </c>
      <c r="AM261" s="290">
        <f t="shared" si="261"/>
        <v>0</v>
      </c>
      <c r="AN261" s="290">
        <f t="shared" si="231"/>
        <v>0</v>
      </c>
      <c r="AO261" s="291">
        <f t="shared" si="232"/>
        <v>0</v>
      </c>
      <c r="AP261" s="292">
        <f t="shared" si="262"/>
        <v>0</v>
      </c>
      <c r="AQ261" s="307">
        <f t="shared" si="263"/>
        <v>255</v>
      </c>
      <c r="AR261" s="289">
        <f t="shared" si="264"/>
        <v>22</v>
      </c>
      <c r="AS261" s="290">
        <f t="shared" si="233"/>
        <v>0</v>
      </c>
      <c r="AT261" s="290">
        <f t="shared" si="265"/>
        <v>0</v>
      </c>
      <c r="AU261" s="290">
        <f t="shared" si="234"/>
        <v>0</v>
      </c>
      <c r="AV261" s="291">
        <f t="shared" si="235"/>
        <v>0</v>
      </c>
      <c r="AW261" s="290">
        <f t="shared" si="266"/>
        <v>0</v>
      </c>
      <c r="AX261" s="304">
        <f t="shared" si="267"/>
        <v>255</v>
      </c>
      <c r="AY261" s="289">
        <f t="shared" si="268"/>
        <v>22</v>
      </c>
      <c r="AZ261" s="290">
        <f t="shared" si="236"/>
        <v>0</v>
      </c>
      <c r="BA261" s="290">
        <f t="shared" si="269"/>
        <v>0</v>
      </c>
      <c r="BB261" s="290">
        <f t="shared" si="237"/>
        <v>0</v>
      </c>
      <c r="BC261" s="291">
        <f t="shared" si="238"/>
        <v>0</v>
      </c>
      <c r="BD261" s="292">
        <f t="shared" si="270"/>
        <v>0</v>
      </c>
      <c r="BE261" s="307">
        <f t="shared" si="271"/>
        <v>255</v>
      </c>
      <c r="BF261" s="289">
        <f t="shared" si="272"/>
        <v>22</v>
      </c>
      <c r="BG261" s="290">
        <f t="shared" si="239"/>
        <v>0</v>
      </c>
      <c r="BH261" s="290">
        <f t="shared" si="273"/>
        <v>0</v>
      </c>
      <c r="BI261" s="290">
        <f t="shared" si="240"/>
        <v>0</v>
      </c>
      <c r="BJ261" s="291">
        <f t="shared" si="241"/>
        <v>0</v>
      </c>
      <c r="BK261" s="290">
        <f t="shared" si="274"/>
        <v>0</v>
      </c>
      <c r="BL261" s="304">
        <f t="shared" si="275"/>
        <v>255</v>
      </c>
      <c r="BM261" s="289">
        <f t="shared" si="276"/>
        <v>22</v>
      </c>
      <c r="BN261" s="290">
        <f t="shared" si="242"/>
        <v>0</v>
      </c>
      <c r="BO261" s="290">
        <f t="shared" si="277"/>
        <v>0</v>
      </c>
      <c r="BP261" s="290">
        <f t="shared" si="243"/>
        <v>0</v>
      </c>
      <c r="BQ261" s="291">
        <f t="shared" si="244"/>
        <v>0</v>
      </c>
      <c r="BR261" s="292">
        <f t="shared" si="278"/>
        <v>0</v>
      </c>
    </row>
    <row r="262" spans="1:70">
      <c r="A262" s="288">
        <v>256</v>
      </c>
      <c r="B262" s="289">
        <f t="shared" ref="B262:B325" si="283">ROUNDDOWN((A262-1)/12,0)+1</f>
        <v>22</v>
      </c>
      <c r="C262" s="290">
        <f t="shared" ref="C262:C325" si="284">IF(A262=0,FINANCINGA_A_PRINCIPAL,G261)</f>
        <v>0</v>
      </c>
      <c r="D262" s="290">
        <f t="shared" si="279"/>
        <v>0</v>
      </c>
      <c r="E262" s="290">
        <f t="shared" ref="E262:E325" si="285">IF(A262=0,0,C262*(FINANCINGA_A_RATE/12))</f>
        <v>0</v>
      </c>
      <c r="F262" s="291">
        <f t="shared" ref="F262:F325" si="286">IF(OR(A262=0,A262&gt;12*FINANCINGA_A_TERM),0,
IF(A262=12*FINANCINGA_A_TERM,C262,
-(PMT(FINANCINGA_A_RATE/12,FINANCINGA_A_TERM*12,FINANCINGA_A_PRINCIPAL,0,0)+E262)))</f>
        <v>0</v>
      </c>
      <c r="G262" s="290">
        <f t="shared" si="280"/>
        <v>0</v>
      </c>
      <c r="H262" s="289">
        <f t="shared" si="245"/>
        <v>256</v>
      </c>
      <c r="I262" s="289">
        <f t="shared" si="246"/>
        <v>22</v>
      </c>
      <c r="J262" s="290">
        <f t="shared" ref="J262:J325" si="287">IF(H262=0,FINANCINGB_A_PRINCIPAL,N261)</f>
        <v>0</v>
      </c>
      <c r="K262" s="290">
        <f t="shared" si="281"/>
        <v>0</v>
      </c>
      <c r="L262" s="290">
        <f t="shared" ref="L262:L325" si="288">IF(H262=0,0,J262*(FINANCINGB_A_RATE/12))</f>
        <v>0</v>
      </c>
      <c r="M262" s="291">
        <f t="shared" ref="M262:M325" si="289">IF(OR(H262=0,H262&gt;12*FINANCINGB_A_TERM),0,
IF(H262=12*FINANCINGB_A_TERM,J262,
-(PMT(FINANCINGB_A_RATE/12,FINANCINGB_A_TERM*12,FINANCINGB_A_PRINCIPAL,0,0)+L262)))</f>
        <v>0</v>
      </c>
      <c r="N262" s="292">
        <f t="shared" si="282"/>
        <v>0</v>
      </c>
      <c r="O262" s="307">
        <f t="shared" si="247"/>
        <v>256</v>
      </c>
      <c r="P262" s="289">
        <f t="shared" si="248"/>
        <v>22</v>
      </c>
      <c r="Q262" s="290">
        <f t="shared" ref="Q262:Q325" si="290">IF(O262=0,FINANCINGA_B_PRINCIPAL,U261)</f>
        <v>0</v>
      </c>
      <c r="R262" s="290">
        <f t="shared" si="249"/>
        <v>0</v>
      </c>
      <c r="S262" s="290">
        <f t="shared" ref="S262:S325" si="291">IF(O262=0,0,Q262*(FINANCINGA_B_RATE/12))</f>
        <v>0</v>
      </c>
      <c r="T262" s="291">
        <f t="shared" ref="T262:T325" si="292">IF(OR(O262=0,O262&gt;12*FINANCINGA_B_TERM),0,
IF(O262=12*FINANCINGA_B_TERM,Q262,
-(PMT(FINANCINGA_B_RATE/12,FINANCINGA_B_TERM*12,FINANCINGA_B_PRINCIPAL,0,0)+S262)))</f>
        <v>0</v>
      </c>
      <c r="U262" s="290">
        <f t="shared" si="250"/>
        <v>0</v>
      </c>
      <c r="V262" s="304">
        <f t="shared" si="251"/>
        <v>256</v>
      </c>
      <c r="W262" s="289">
        <f t="shared" si="252"/>
        <v>22</v>
      </c>
      <c r="X262" s="290">
        <f t="shared" ref="X262:X325" si="293">IF(V262=0,FINANCINGB_B_PRINCIPAL,AB261)</f>
        <v>0</v>
      </c>
      <c r="Y262" s="290">
        <f t="shared" si="253"/>
        <v>0</v>
      </c>
      <c r="Z262" s="290">
        <f t="shared" ref="Z262:Z325" si="294">IF(V262=0,0,X262*(FINANCINGB_B_RATE/12))</f>
        <v>0</v>
      </c>
      <c r="AA262" s="291">
        <f t="shared" ref="AA262:AA325" si="295">IF(OR(V262=0,V262&gt;12*FINANCINGB_B_TERM),0,
IF(V262=12*FINANCINGB_B_TERM,X262,
-(PMT(FINANCINGB_B_RATE/12,FINANCINGB_B_TERM*12,FINANCINGB_B_PRINCIPAL,0,0)+Z262)))</f>
        <v>0</v>
      </c>
      <c r="AB262" s="292">
        <f t="shared" si="254"/>
        <v>0</v>
      </c>
      <c r="AC262" s="307">
        <f t="shared" si="255"/>
        <v>256</v>
      </c>
      <c r="AD262" s="289">
        <f t="shared" si="256"/>
        <v>22</v>
      </c>
      <c r="AE262" s="290">
        <f t="shared" ref="AE262:AE325" si="296">IF(AC262=0,FINANCINGA_C_PRINCIPAL,AI261)</f>
        <v>0</v>
      </c>
      <c r="AF262" s="290">
        <f t="shared" si="257"/>
        <v>0</v>
      </c>
      <c r="AG262" s="290">
        <f t="shared" ref="AG262:AG325" si="297">IF(AC262=0,0,AE262*(FINANCINGA_C_RATE/12))</f>
        <v>0</v>
      </c>
      <c r="AH262" s="291">
        <f t="shared" ref="AH262:AH325" si="298">IF(OR(AC262=0,AC262&gt;12*FINANCINGA_C_TERM),0,
IF(AC262=12*FINANCINGA_C_TERM,AE262,
-(PMT(FINANCINGA_C_RATE/12,FINANCINGA_C_TERM*12,FINANCINGA_C_PRINCIPAL,0,0)+AG262)))</f>
        <v>0</v>
      </c>
      <c r="AI262" s="290">
        <f t="shared" si="258"/>
        <v>0</v>
      </c>
      <c r="AJ262" s="304">
        <f t="shared" si="259"/>
        <v>256</v>
      </c>
      <c r="AK262" s="289">
        <f t="shared" si="260"/>
        <v>22</v>
      </c>
      <c r="AL262" s="290">
        <f t="shared" ref="AL262:AL325" si="299">IF(AJ262=0,FINANCINGB_C_PRINCIPAL,AP261)</f>
        <v>0</v>
      </c>
      <c r="AM262" s="290">
        <f t="shared" si="261"/>
        <v>0</v>
      </c>
      <c r="AN262" s="290">
        <f t="shared" ref="AN262:AN325" si="300">IF(AJ262=0,0,AL262*(FINANCINGB_C_RATE/12))</f>
        <v>0</v>
      </c>
      <c r="AO262" s="291">
        <f t="shared" ref="AO262:AO325" si="301">IF(OR(AJ262=0,AJ262&gt;12*FINANCINGB_C_TERM),0,
IF(AJ262=12*FINANCINGB_C_TERM,AL262,
-(PMT(FINANCINGB_C_RATE/12,FINANCINGB_C_TERM*12,FINANCINGB_C_PRINCIPAL,0,0)+AN262)))</f>
        <v>0</v>
      </c>
      <c r="AP262" s="292">
        <f t="shared" si="262"/>
        <v>0</v>
      </c>
      <c r="AQ262" s="307">
        <f t="shared" si="263"/>
        <v>256</v>
      </c>
      <c r="AR262" s="289">
        <f t="shared" si="264"/>
        <v>22</v>
      </c>
      <c r="AS262" s="290">
        <f t="shared" ref="AS262:AS325" si="302">IF(AQ262=0,FINANCINGA_D_PRINCIPAL,AW261)</f>
        <v>0</v>
      </c>
      <c r="AT262" s="290">
        <f t="shared" si="265"/>
        <v>0</v>
      </c>
      <c r="AU262" s="290">
        <f t="shared" ref="AU262:AU325" si="303">IF(AQ262=0,0,AS262*(FINANCINGA_D_RATE/12))</f>
        <v>0</v>
      </c>
      <c r="AV262" s="291">
        <f t="shared" ref="AV262:AV325" si="304">IF(OR(AQ262=0,AQ262&gt;12*FINANCINGA_D_TERM),0,
IF(AQ262=12*FINANCINGA_D_TERM,AS262,
-(PMT(FINANCINGA_D_RATE/12,FINANCINGA_D_TERM*12,FINANCINGA_D_PRINCIPAL,0,0)+AU262)))</f>
        <v>0</v>
      </c>
      <c r="AW262" s="290">
        <f t="shared" si="266"/>
        <v>0</v>
      </c>
      <c r="AX262" s="304">
        <f t="shared" si="267"/>
        <v>256</v>
      </c>
      <c r="AY262" s="289">
        <f t="shared" si="268"/>
        <v>22</v>
      </c>
      <c r="AZ262" s="290">
        <f t="shared" ref="AZ262:AZ325" si="305">IF(AX262=0,FINANCINGB_D_PRINCIPAL,BD261)</f>
        <v>0</v>
      </c>
      <c r="BA262" s="290">
        <f t="shared" si="269"/>
        <v>0</v>
      </c>
      <c r="BB262" s="290">
        <f t="shared" ref="BB262:BB325" si="306">IF(AX262=0,0,AZ262*(FINANCINGB_D_RATE/12))</f>
        <v>0</v>
      </c>
      <c r="BC262" s="291">
        <f t="shared" ref="BC262:BC325" si="307">IF(OR(AX262=0,AX262&gt;12*FINANCINGB_D_TERM),0,
IF(AX262=12*FINANCINGB_D_TERM,AZ262,
-(PMT(FINANCINGB_D_RATE/12,FINANCINGB_D_TERM*12,FINANCINGB_D_PRINCIPAL,0,0)+BB262)))</f>
        <v>0</v>
      </c>
      <c r="BD262" s="292">
        <f t="shared" si="270"/>
        <v>0</v>
      </c>
      <c r="BE262" s="307">
        <f t="shared" si="271"/>
        <v>256</v>
      </c>
      <c r="BF262" s="289">
        <f t="shared" si="272"/>
        <v>22</v>
      </c>
      <c r="BG262" s="290">
        <f t="shared" ref="BG262:BG325" si="308">IF(BE262=0,FINANCINGA_E_PRINCIPAL,BK261)</f>
        <v>0</v>
      </c>
      <c r="BH262" s="290">
        <f t="shared" si="273"/>
        <v>0</v>
      </c>
      <c r="BI262" s="290">
        <f t="shared" ref="BI262:BI325" si="309">IF(BE262=0,0,BG262*(FINANCINGA_E_RATE/12))</f>
        <v>0</v>
      </c>
      <c r="BJ262" s="291">
        <f t="shared" ref="BJ262:BJ325" si="310">IF(OR(BE262=0,BE262&gt;12*FINANCINGA_E_TERM),0,
IF(BE262=12*FINANCINGA_E_TERM,BG262,
-(PMT(FINANCINGA_E_RATE/12,FINANCINGA_E_TERM*12,FINANCINGA_E_PRINCIPAL,0,0)+BI262)))</f>
        <v>0</v>
      </c>
      <c r="BK262" s="290">
        <f t="shared" si="274"/>
        <v>0</v>
      </c>
      <c r="BL262" s="304">
        <f t="shared" si="275"/>
        <v>256</v>
      </c>
      <c r="BM262" s="289">
        <f t="shared" si="276"/>
        <v>22</v>
      </c>
      <c r="BN262" s="290">
        <f t="shared" ref="BN262:BN325" si="311">IF(BL262=0,FINANCINGB_E_PRINCIPAL,BR261)</f>
        <v>0</v>
      </c>
      <c r="BO262" s="290">
        <f t="shared" si="277"/>
        <v>0</v>
      </c>
      <c r="BP262" s="290">
        <f t="shared" ref="BP262:BP325" si="312">IF(BL262=0,0,BN262*(FINANCINGB_E_RATE/12))</f>
        <v>0</v>
      </c>
      <c r="BQ262" s="291">
        <f t="shared" ref="BQ262:BQ325" si="313">IF(OR(BL262=0,BL262&gt;12*FINANCINGB_E_TERM),0,
IF(BL262=12*FINANCINGB_E_TERM,BN262,
-(PMT(FINANCINGB_E_RATE/12,FINANCINGB_E_TERM*12,FINANCINGB_E_PRINCIPAL,0,0)+BP262)))</f>
        <v>0</v>
      </c>
      <c r="BR262" s="292">
        <f t="shared" si="278"/>
        <v>0</v>
      </c>
    </row>
    <row r="263" spans="1:70">
      <c r="A263" s="288">
        <v>257</v>
      </c>
      <c r="B263" s="289">
        <f t="shared" si="283"/>
        <v>22</v>
      </c>
      <c r="C263" s="290">
        <f t="shared" si="284"/>
        <v>0</v>
      </c>
      <c r="D263" s="290">
        <f t="shared" si="279"/>
        <v>0</v>
      </c>
      <c r="E263" s="290">
        <f t="shared" si="285"/>
        <v>0</v>
      </c>
      <c r="F263" s="291">
        <f t="shared" si="286"/>
        <v>0</v>
      </c>
      <c r="G263" s="290">
        <f t="shared" si="280"/>
        <v>0</v>
      </c>
      <c r="H263" s="289">
        <f t="shared" ref="H263:H326" si="314">$A263</f>
        <v>257</v>
      </c>
      <c r="I263" s="289">
        <f t="shared" ref="I263:I326" si="315">$B263</f>
        <v>22</v>
      </c>
      <c r="J263" s="290">
        <f t="shared" si="287"/>
        <v>0</v>
      </c>
      <c r="K263" s="290">
        <f t="shared" si="281"/>
        <v>0</v>
      </c>
      <c r="L263" s="290">
        <f t="shared" si="288"/>
        <v>0</v>
      </c>
      <c r="M263" s="291">
        <f t="shared" si="289"/>
        <v>0</v>
      </c>
      <c r="N263" s="292">
        <f t="shared" si="282"/>
        <v>0</v>
      </c>
      <c r="O263" s="307">
        <f t="shared" ref="O263:O326" si="316">$A263</f>
        <v>257</v>
      </c>
      <c r="P263" s="289">
        <f t="shared" ref="P263:P326" si="317">$B263</f>
        <v>22</v>
      </c>
      <c r="Q263" s="290">
        <f t="shared" si="290"/>
        <v>0</v>
      </c>
      <c r="R263" s="290">
        <f t="shared" ref="R263:R326" si="318">SUM(S263:T263)</f>
        <v>0</v>
      </c>
      <c r="S263" s="290">
        <f t="shared" si="291"/>
        <v>0</v>
      </c>
      <c r="T263" s="291">
        <f t="shared" si="292"/>
        <v>0</v>
      </c>
      <c r="U263" s="290">
        <f t="shared" ref="U263:U326" si="319">Q263-T263</f>
        <v>0</v>
      </c>
      <c r="V263" s="304">
        <f t="shared" ref="V263:V326" si="320">$A263</f>
        <v>257</v>
      </c>
      <c r="W263" s="289">
        <f t="shared" ref="W263:W326" si="321">$B263</f>
        <v>22</v>
      </c>
      <c r="X263" s="290">
        <f t="shared" si="293"/>
        <v>0</v>
      </c>
      <c r="Y263" s="290">
        <f t="shared" ref="Y263:Y326" si="322">SUM(Z263:AA263)</f>
        <v>0</v>
      </c>
      <c r="Z263" s="290">
        <f t="shared" si="294"/>
        <v>0</v>
      </c>
      <c r="AA263" s="291">
        <f t="shared" si="295"/>
        <v>0</v>
      </c>
      <c r="AB263" s="292">
        <f t="shared" ref="AB263:AB326" si="323">X263-AA263</f>
        <v>0</v>
      </c>
      <c r="AC263" s="307">
        <f t="shared" ref="AC263:AC326" si="324">$A263</f>
        <v>257</v>
      </c>
      <c r="AD263" s="289">
        <f t="shared" ref="AD263:AD326" si="325">$B263</f>
        <v>22</v>
      </c>
      <c r="AE263" s="290">
        <f t="shared" si="296"/>
        <v>0</v>
      </c>
      <c r="AF263" s="290">
        <f t="shared" ref="AF263:AF326" si="326">SUM(AG263:AH263)</f>
        <v>0</v>
      </c>
      <c r="AG263" s="290">
        <f t="shared" si="297"/>
        <v>0</v>
      </c>
      <c r="AH263" s="291">
        <f t="shared" si="298"/>
        <v>0</v>
      </c>
      <c r="AI263" s="290">
        <f t="shared" ref="AI263:AI326" si="327">AE263-AH263</f>
        <v>0</v>
      </c>
      <c r="AJ263" s="304">
        <f t="shared" ref="AJ263:AJ326" si="328">$A263</f>
        <v>257</v>
      </c>
      <c r="AK263" s="289">
        <f t="shared" ref="AK263:AK326" si="329">$B263</f>
        <v>22</v>
      </c>
      <c r="AL263" s="290">
        <f t="shared" si="299"/>
        <v>0</v>
      </c>
      <c r="AM263" s="290">
        <f t="shared" ref="AM263:AM326" si="330">SUM(AN263:AO263)</f>
        <v>0</v>
      </c>
      <c r="AN263" s="290">
        <f t="shared" si="300"/>
        <v>0</v>
      </c>
      <c r="AO263" s="291">
        <f t="shared" si="301"/>
        <v>0</v>
      </c>
      <c r="AP263" s="292">
        <f t="shared" ref="AP263:AP326" si="331">AL263-AO263</f>
        <v>0</v>
      </c>
      <c r="AQ263" s="307">
        <f t="shared" ref="AQ263:AQ326" si="332">$A263</f>
        <v>257</v>
      </c>
      <c r="AR263" s="289">
        <f t="shared" ref="AR263:AR326" si="333">$B263</f>
        <v>22</v>
      </c>
      <c r="AS263" s="290">
        <f t="shared" si="302"/>
        <v>0</v>
      </c>
      <c r="AT263" s="290">
        <f t="shared" ref="AT263:AT326" si="334">SUM(AU263:AV263)</f>
        <v>0</v>
      </c>
      <c r="AU263" s="290">
        <f t="shared" si="303"/>
        <v>0</v>
      </c>
      <c r="AV263" s="291">
        <f t="shared" si="304"/>
        <v>0</v>
      </c>
      <c r="AW263" s="290">
        <f t="shared" ref="AW263:AW326" si="335">AS263-AV263</f>
        <v>0</v>
      </c>
      <c r="AX263" s="304">
        <f t="shared" ref="AX263:AX326" si="336">$A263</f>
        <v>257</v>
      </c>
      <c r="AY263" s="289">
        <f t="shared" ref="AY263:AY326" si="337">$B263</f>
        <v>22</v>
      </c>
      <c r="AZ263" s="290">
        <f t="shared" si="305"/>
        <v>0</v>
      </c>
      <c r="BA263" s="290">
        <f t="shared" ref="BA263:BA326" si="338">SUM(BB263:BC263)</f>
        <v>0</v>
      </c>
      <c r="BB263" s="290">
        <f t="shared" si="306"/>
        <v>0</v>
      </c>
      <c r="BC263" s="291">
        <f t="shared" si="307"/>
        <v>0</v>
      </c>
      <c r="BD263" s="292">
        <f t="shared" ref="BD263:BD326" si="339">AZ263-BC263</f>
        <v>0</v>
      </c>
      <c r="BE263" s="307">
        <f t="shared" ref="BE263:BE326" si="340">$A263</f>
        <v>257</v>
      </c>
      <c r="BF263" s="289">
        <f t="shared" ref="BF263:BF326" si="341">$B263</f>
        <v>22</v>
      </c>
      <c r="BG263" s="290">
        <f t="shared" si="308"/>
        <v>0</v>
      </c>
      <c r="BH263" s="290">
        <f t="shared" ref="BH263:BH326" si="342">SUM(BI263:BJ263)</f>
        <v>0</v>
      </c>
      <c r="BI263" s="290">
        <f t="shared" si="309"/>
        <v>0</v>
      </c>
      <c r="BJ263" s="291">
        <f t="shared" si="310"/>
        <v>0</v>
      </c>
      <c r="BK263" s="290">
        <f t="shared" ref="BK263:BK326" si="343">BG263-BJ263</f>
        <v>0</v>
      </c>
      <c r="BL263" s="304">
        <f t="shared" ref="BL263:BL326" si="344">$A263</f>
        <v>257</v>
      </c>
      <c r="BM263" s="289">
        <f t="shared" ref="BM263:BM326" si="345">$B263</f>
        <v>22</v>
      </c>
      <c r="BN263" s="290">
        <f t="shared" si="311"/>
        <v>0</v>
      </c>
      <c r="BO263" s="290">
        <f t="shared" ref="BO263:BO326" si="346">SUM(BP263:BQ263)</f>
        <v>0</v>
      </c>
      <c r="BP263" s="290">
        <f t="shared" si="312"/>
        <v>0</v>
      </c>
      <c r="BQ263" s="291">
        <f t="shared" si="313"/>
        <v>0</v>
      </c>
      <c r="BR263" s="292">
        <f t="shared" ref="BR263:BR326" si="347">BN263-BQ263</f>
        <v>0</v>
      </c>
    </row>
    <row r="264" spans="1:70">
      <c r="A264" s="288">
        <v>258</v>
      </c>
      <c r="B264" s="289">
        <f t="shared" si="283"/>
        <v>22</v>
      </c>
      <c r="C264" s="290">
        <f t="shared" si="284"/>
        <v>0</v>
      </c>
      <c r="D264" s="290">
        <f t="shared" si="279"/>
        <v>0</v>
      </c>
      <c r="E264" s="290">
        <f t="shared" si="285"/>
        <v>0</v>
      </c>
      <c r="F264" s="291">
        <f t="shared" si="286"/>
        <v>0</v>
      </c>
      <c r="G264" s="290">
        <f t="shared" si="280"/>
        <v>0</v>
      </c>
      <c r="H264" s="289">
        <f t="shared" si="314"/>
        <v>258</v>
      </c>
      <c r="I264" s="289">
        <f t="shared" si="315"/>
        <v>22</v>
      </c>
      <c r="J264" s="290">
        <f t="shared" si="287"/>
        <v>0</v>
      </c>
      <c r="K264" s="290">
        <f t="shared" si="281"/>
        <v>0</v>
      </c>
      <c r="L264" s="290">
        <f t="shared" si="288"/>
        <v>0</v>
      </c>
      <c r="M264" s="291">
        <f t="shared" si="289"/>
        <v>0</v>
      </c>
      <c r="N264" s="292">
        <f t="shared" si="282"/>
        <v>0</v>
      </c>
      <c r="O264" s="307">
        <f t="shared" si="316"/>
        <v>258</v>
      </c>
      <c r="P264" s="289">
        <f t="shared" si="317"/>
        <v>22</v>
      </c>
      <c r="Q264" s="290">
        <f t="shared" si="290"/>
        <v>0</v>
      </c>
      <c r="R264" s="290">
        <f t="shared" si="318"/>
        <v>0</v>
      </c>
      <c r="S264" s="290">
        <f t="shared" si="291"/>
        <v>0</v>
      </c>
      <c r="T264" s="291">
        <f t="shared" si="292"/>
        <v>0</v>
      </c>
      <c r="U264" s="290">
        <f t="shared" si="319"/>
        <v>0</v>
      </c>
      <c r="V264" s="304">
        <f t="shared" si="320"/>
        <v>258</v>
      </c>
      <c r="W264" s="289">
        <f t="shared" si="321"/>
        <v>22</v>
      </c>
      <c r="X264" s="290">
        <f t="shared" si="293"/>
        <v>0</v>
      </c>
      <c r="Y264" s="290">
        <f t="shared" si="322"/>
        <v>0</v>
      </c>
      <c r="Z264" s="290">
        <f t="shared" si="294"/>
        <v>0</v>
      </c>
      <c r="AA264" s="291">
        <f t="shared" si="295"/>
        <v>0</v>
      </c>
      <c r="AB264" s="292">
        <f t="shared" si="323"/>
        <v>0</v>
      </c>
      <c r="AC264" s="307">
        <f t="shared" si="324"/>
        <v>258</v>
      </c>
      <c r="AD264" s="289">
        <f t="shared" si="325"/>
        <v>22</v>
      </c>
      <c r="AE264" s="290">
        <f t="shared" si="296"/>
        <v>0</v>
      </c>
      <c r="AF264" s="290">
        <f t="shared" si="326"/>
        <v>0</v>
      </c>
      <c r="AG264" s="290">
        <f t="shared" si="297"/>
        <v>0</v>
      </c>
      <c r="AH264" s="291">
        <f t="shared" si="298"/>
        <v>0</v>
      </c>
      <c r="AI264" s="290">
        <f t="shared" si="327"/>
        <v>0</v>
      </c>
      <c r="AJ264" s="304">
        <f t="shared" si="328"/>
        <v>258</v>
      </c>
      <c r="AK264" s="289">
        <f t="shared" si="329"/>
        <v>22</v>
      </c>
      <c r="AL264" s="290">
        <f t="shared" si="299"/>
        <v>0</v>
      </c>
      <c r="AM264" s="290">
        <f t="shared" si="330"/>
        <v>0</v>
      </c>
      <c r="AN264" s="290">
        <f t="shared" si="300"/>
        <v>0</v>
      </c>
      <c r="AO264" s="291">
        <f t="shared" si="301"/>
        <v>0</v>
      </c>
      <c r="AP264" s="292">
        <f t="shared" si="331"/>
        <v>0</v>
      </c>
      <c r="AQ264" s="307">
        <f t="shared" si="332"/>
        <v>258</v>
      </c>
      <c r="AR264" s="289">
        <f t="shared" si="333"/>
        <v>22</v>
      </c>
      <c r="AS264" s="290">
        <f t="shared" si="302"/>
        <v>0</v>
      </c>
      <c r="AT264" s="290">
        <f t="shared" si="334"/>
        <v>0</v>
      </c>
      <c r="AU264" s="290">
        <f t="shared" si="303"/>
        <v>0</v>
      </c>
      <c r="AV264" s="291">
        <f t="shared" si="304"/>
        <v>0</v>
      </c>
      <c r="AW264" s="290">
        <f t="shared" si="335"/>
        <v>0</v>
      </c>
      <c r="AX264" s="304">
        <f t="shared" si="336"/>
        <v>258</v>
      </c>
      <c r="AY264" s="289">
        <f t="shared" si="337"/>
        <v>22</v>
      </c>
      <c r="AZ264" s="290">
        <f t="shared" si="305"/>
        <v>0</v>
      </c>
      <c r="BA264" s="290">
        <f t="shared" si="338"/>
        <v>0</v>
      </c>
      <c r="BB264" s="290">
        <f t="shared" si="306"/>
        <v>0</v>
      </c>
      <c r="BC264" s="291">
        <f t="shared" si="307"/>
        <v>0</v>
      </c>
      <c r="BD264" s="292">
        <f t="shared" si="339"/>
        <v>0</v>
      </c>
      <c r="BE264" s="307">
        <f t="shared" si="340"/>
        <v>258</v>
      </c>
      <c r="BF264" s="289">
        <f t="shared" si="341"/>
        <v>22</v>
      </c>
      <c r="BG264" s="290">
        <f t="shared" si="308"/>
        <v>0</v>
      </c>
      <c r="BH264" s="290">
        <f t="shared" si="342"/>
        <v>0</v>
      </c>
      <c r="BI264" s="290">
        <f t="shared" si="309"/>
        <v>0</v>
      </c>
      <c r="BJ264" s="291">
        <f t="shared" si="310"/>
        <v>0</v>
      </c>
      <c r="BK264" s="290">
        <f t="shared" si="343"/>
        <v>0</v>
      </c>
      <c r="BL264" s="304">
        <f t="shared" si="344"/>
        <v>258</v>
      </c>
      <c r="BM264" s="289">
        <f t="shared" si="345"/>
        <v>22</v>
      </c>
      <c r="BN264" s="290">
        <f t="shared" si="311"/>
        <v>0</v>
      </c>
      <c r="BO264" s="290">
        <f t="shared" si="346"/>
        <v>0</v>
      </c>
      <c r="BP264" s="290">
        <f t="shared" si="312"/>
        <v>0</v>
      </c>
      <c r="BQ264" s="291">
        <f t="shared" si="313"/>
        <v>0</v>
      </c>
      <c r="BR264" s="292">
        <f t="shared" si="347"/>
        <v>0</v>
      </c>
    </row>
    <row r="265" spans="1:70">
      <c r="A265" s="288">
        <v>259</v>
      </c>
      <c r="B265" s="289">
        <f t="shared" si="283"/>
        <v>22</v>
      </c>
      <c r="C265" s="290">
        <f t="shared" si="284"/>
        <v>0</v>
      </c>
      <c r="D265" s="290">
        <f t="shared" si="279"/>
        <v>0</v>
      </c>
      <c r="E265" s="290">
        <f t="shared" si="285"/>
        <v>0</v>
      </c>
      <c r="F265" s="291">
        <f t="shared" si="286"/>
        <v>0</v>
      </c>
      <c r="G265" s="290">
        <f t="shared" si="280"/>
        <v>0</v>
      </c>
      <c r="H265" s="289">
        <f t="shared" si="314"/>
        <v>259</v>
      </c>
      <c r="I265" s="289">
        <f t="shared" si="315"/>
        <v>22</v>
      </c>
      <c r="J265" s="290">
        <f t="shared" si="287"/>
        <v>0</v>
      </c>
      <c r="K265" s="290">
        <f t="shared" si="281"/>
        <v>0</v>
      </c>
      <c r="L265" s="290">
        <f t="shared" si="288"/>
        <v>0</v>
      </c>
      <c r="M265" s="291">
        <f t="shared" si="289"/>
        <v>0</v>
      </c>
      <c r="N265" s="292">
        <f t="shared" si="282"/>
        <v>0</v>
      </c>
      <c r="O265" s="307">
        <f t="shared" si="316"/>
        <v>259</v>
      </c>
      <c r="P265" s="289">
        <f t="shared" si="317"/>
        <v>22</v>
      </c>
      <c r="Q265" s="290">
        <f t="shared" si="290"/>
        <v>0</v>
      </c>
      <c r="R265" s="290">
        <f t="shared" si="318"/>
        <v>0</v>
      </c>
      <c r="S265" s="290">
        <f t="shared" si="291"/>
        <v>0</v>
      </c>
      <c r="T265" s="291">
        <f t="shared" si="292"/>
        <v>0</v>
      </c>
      <c r="U265" s="290">
        <f t="shared" si="319"/>
        <v>0</v>
      </c>
      <c r="V265" s="304">
        <f t="shared" si="320"/>
        <v>259</v>
      </c>
      <c r="W265" s="289">
        <f t="shared" si="321"/>
        <v>22</v>
      </c>
      <c r="X265" s="290">
        <f t="shared" si="293"/>
        <v>0</v>
      </c>
      <c r="Y265" s="290">
        <f t="shared" si="322"/>
        <v>0</v>
      </c>
      <c r="Z265" s="290">
        <f t="shared" si="294"/>
        <v>0</v>
      </c>
      <c r="AA265" s="291">
        <f t="shared" si="295"/>
        <v>0</v>
      </c>
      <c r="AB265" s="292">
        <f t="shared" si="323"/>
        <v>0</v>
      </c>
      <c r="AC265" s="307">
        <f t="shared" si="324"/>
        <v>259</v>
      </c>
      <c r="AD265" s="289">
        <f t="shared" si="325"/>
        <v>22</v>
      </c>
      <c r="AE265" s="290">
        <f t="shared" si="296"/>
        <v>0</v>
      </c>
      <c r="AF265" s="290">
        <f t="shared" si="326"/>
        <v>0</v>
      </c>
      <c r="AG265" s="290">
        <f t="shared" si="297"/>
        <v>0</v>
      </c>
      <c r="AH265" s="291">
        <f t="shared" si="298"/>
        <v>0</v>
      </c>
      <c r="AI265" s="290">
        <f t="shared" si="327"/>
        <v>0</v>
      </c>
      <c r="AJ265" s="304">
        <f t="shared" si="328"/>
        <v>259</v>
      </c>
      <c r="AK265" s="289">
        <f t="shared" si="329"/>
        <v>22</v>
      </c>
      <c r="AL265" s="290">
        <f t="shared" si="299"/>
        <v>0</v>
      </c>
      <c r="AM265" s="290">
        <f t="shared" si="330"/>
        <v>0</v>
      </c>
      <c r="AN265" s="290">
        <f t="shared" si="300"/>
        <v>0</v>
      </c>
      <c r="AO265" s="291">
        <f t="shared" si="301"/>
        <v>0</v>
      </c>
      <c r="AP265" s="292">
        <f t="shared" si="331"/>
        <v>0</v>
      </c>
      <c r="AQ265" s="307">
        <f t="shared" si="332"/>
        <v>259</v>
      </c>
      <c r="AR265" s="289">
        <f t="shared" si="333"/>
        <v>22</v>
      </c>
      <c r="AS265" s="290">
        <f t="shared" si="302"/>
        <v>0</v>
      </c>
      <c r="AT265" s="290">
        <f t="shared" si="334"/>
        <v>0</v>
      </c>
      <c r="AU265" s="290">
        <f t="shared" si="303"/>
        <v>0</v>
      </c>
      <c r="AV265" s="291">
        <f t="shared" si="304"/>
        <v>0</v>
      </c>
      <c r="AW265" s="290">
        <f t="shared" si="335"/>
        <v>0</v>
      </c>
      <c r="AX265" s="304">
        <f t="shared" si="336"/>
        <v>259</v>
      </c>
      <c r="AY265" s="289">
        <f t="shared" si="337"/>
        <v>22</v>
      </c>
      <c r="AZ265" s="290">
        <f t="shared" si="305"/>
        <v>0</v>
      </c>
      <c r="BA265" s="290">
        <f t="shared" si="338"/>
        <v>0</v>
      </c>
      <c r="BB265" s="290">
        <f t="shared" si="306"/>
        <v>0</v>
      </c>
      <c r="BC265" s="291">
        <f t="shared" si="307"/>
        <v>0</v>
      </c>
      <c r="BD265" s="292">
        <f t="shared" si="339"/>
        <v>0</v>
      </c>
      <c r="BE265" s="307">
        <f t="shared" si="340"/>
        <v>259</v>
      </c>
      <c r="BF265" s="289">
        <f t="shared" si="341"/>
        <v>22</v>
      </c>
      <c r="BG265" s="290">
        <f t="shared" si="308"/>
        <v>0</v>
      </c>
      <c r="BH265" s="290">
        <f t="shared" si="342"/>
        <v>0</v>
      </c>
      <c r="BI265" s="290">
        <f t="shared" si="309"/>
        <v>0</v>
      </c>
      <c r="BJ265" s="291">
        <f t="shared" si="310"/>
        <v>0</v>
      </c>
      <c r="BK265" s="290">
        <f t="shared" si="343"/>
        <v>0</v>
      </c>
      <c r="BL265" s="304">
        <f t="shared" si="344"/>
        <v>259</v>
      </c>
      <c r="BM265" s="289">
        <f t="shared" si="345"/>
        <v>22</v>
      </c>
      <c r="BN265" s="290">
        <f t="shared" si="311"/>
        <v>0</v>
      </c>
      <c r="BO265" s="290">
        <f t="shared" si="346"/>
        <v>0</v>
      </c>
      <c r="BP265" s="290">
        <f t="shared" si="312"/>
        <v>0</v>
      </c>
      <c r="BQ265" s="291">
        <f t="shared" si="313"/>
        <v>0</v>
      </c>
      <c r="BR265" s="292">
        <f t="shared" si="347"/>
        <v>0</v>
      </c>
    </row>
    <row r="266" spans="1:70">
      <c r="A266" s="288">
        <v>260</v>
      </c>
      <c r="B266" s="289">
        <f t="shared" si="283"/>
        <v>22</v>
      </c>
      <c r="C266" s="290">
        <f t="shared" si="284"/>
        <v>0</v>
      </c>
      <c r="D266" s="290">
        <f t="shared" si="279"/>
        <v>0</v>
      </c>
      <c r="E266" s="290">
        <f t="shared" si="285"/>
        <v>0</v>
      </c>
      <c r="F266" s="291">
        <f t="shared" si="286"/>
        <v>0</v>
      </c>
      <c r="G266" s="290">
        <f t="shared" si="280"/>
        <v>0</v>
      </c>
      <c r="H266" s="289">
        <f t="shared" si="314"/>
        <v>260</v>
      </c>
      <c r="I266" s="289">
        <f t="shared" si="315"/>
        <v>22</v>
      </c>
      <c r="J266" s="290">
        <f t="shared" si="287"/>
        <v>0</v>
      </c>
      <c r="K266" s="290">
        <f t="shared" si="281"/>
        <v>0</v>
      </c>
      <c r="L266" s="290">
        <f t="shared" si="288"/>
        <v>0</v>
      </c>
      <c r="M266" s="291">
        <f t="shared" si="289"/>
        <v>0</v>
      </c>
      <c r="N266" s="292">
        <f t="shared" si="282"/>
        <v>0</v>
      </c>
      <c r="O266" s="307">
        <f t="shared" si="316"/>
        <v>260</v>
      </c>
      <c r="P266" s="289">
        <f t="shared" si="317"/>
        <v>22</v>
      </c>
      <c r="Q266" s="290">
        <f t="shared" si="290"/>
        <v>0</v>
      </c>
      <c r="R266" s="290">
        <f t="shared" si="318"/>
        <v>0</v>
      </c>
      <c r="S266" s="290">
        <f t="shared" si="291"/>
        <v>0</v>
      </c>
      <c r="T266" s="291">
        <f t="shared" si="292"/>
        <v>0</v>
      </c>
      <c r="U266" s="290">
        <f t="shared" si="319"/>
        <v>0</v>
      </c>
      <c r="V266" s="304">
        <f t="shared" si="320"/>
        <v>260</v>
      </c>
      <c r="W266" s="289">
        <f t="shared" si="321"/>
        <v>22</v>
      </c>
      <c r="X266" s="290">
        <f t="shared" si="293"/>
        <v>0</v>
      </c>
      <c r="Y266" s="290">
        <f t="shared" si="322"/>
        <v>0</v>
      </c>
      <c r="Z266" s="290">
        <f t="shared" si="294"/>
        <v>0</v>
      </c>
      <c r="AA266" s="291">
        <f t="shared" si="295"/>
        <v>0</v>
      </c>
      <c r="AB266" s="292">
        <f t="shared" si="323"/>
        <v>0</v>
      </c>
      <c r="AC266" s="307">
        <f t="shared" si="324"/>
        <v>260</v>
      </c>
      <c r="AD266" s="289">
        <f t="shared" si="325"/>
        <v>22</v>
      </c>
      <c r="AE266" s="290">
        <f t="shared" si="296"/>
        <v>0</v>
      </c>
      <c r="AF266" s="290">
        <f t="shared" si="326"/>
        <v>0</v>
      </c>
      <c r="AG266" s="290">
        <f t="shared" si="297"/>
        <v>0</v>
      </c>
      <c r="AH266" s="291">
        <f t="shared" si="298"/>
        <v>0</v>
      </c>
      <c r="AI266" s="290">
        <f t="shared" si="327"/>
        <v>0</v>
      </c>
      <c r="AJ266" s="304">
        <f t="shared" si="328"/>
        <v>260</v>
      </c>
      <c r="AK266" s="289">
        <f t="shared" si="329"/>
        <v>22</v>
      </c>
      <c r="AL266" s="290">
        <f t="shared" si="299"/>
        <v>0</v>
      </c>
      <c r="AM266" s="290">
        <f t="shared" si="330"/>
        <v>0</v>
      </c>
      <c r="AN266" s="290">
        <f t="shared" si="300"/>
        <v>0</v>
      </c>
      <c r="AO266" s="291">
        <f t="shared" si="301"/>
        <v>0</v>
      </c>
      <c r="AP266" s="292">
        <f t="shared" si="331"/>
        <v>0</v>
      </c>
      <c r="AQ266" s="307">
        <f t="shared" si="332"/>
        <v>260</v>
      </c>
      <c r="AR266" s="289">
        <f t="shared" si="333"/>
        <v>22</v>
      </c>
      <c r="AS266" s="290">
        <f t="shared" si="302"/>
        <v>0</v>
      </c>
      <c r="AT266" s="290">
        <f t="shared" si="334"/>
        <v>0</v>
      </c>
      <c r="AU266" s="290">
        <f t="shared" si="303"/>
        <v>0</v>
      </c>
      <c r="AV266" s="291">
        <f t="shared" si="304"/>
        <v>0</v>
      </c>
      <c r="AW266" s="290">
        <f t="shared" si="335"/>
        <v>0</v>
      </c>
      <c r="AX266" s="304">
        <f t="shared" si="336"/>
        <v>260</v>
      </c>
      <c r="AY266" s="289">
        <f t="shared" si="337"/>
        <v>22</v>
      </c>
      <c r="AZ266" s="290">
        <f t="shared" si="305"/>
        <v>0</v>
      </c>
      <c r="BA266" s="290">
        <f t="shared" si="338"/>
        <v>0</v>
      </c>
      <c r="BB266" s="290">
        <f t="shared" si="306"/>
        <v>0</v>
      </c>
      <c r="BC266" s="291">
        <f t="shared" si="307"/>
        <v>0</v>
      </c>
      <c r="BD266" s="292">
        <f t="shared" si="339"/>
        <v>0</v>
      </c>
      <c r="BE266" s="307">
        <f t="shared" si="340"/>
        <v>260</v>
      </c>
      <c r="BF266" s="289">
        <f t="shared" si="341"/>
        <v>22</v>
      </c>
      <c r="BG266" s="290">
        <f t="shared" si="308"/>
        <v>0</v>
      </c>
      <c r="BH266" s="290">
        <f t="shared" si="342"/>
        <v>0</v>
      </c>
      <c r="BI266" s="290">
        <f t="shared" si="309"/>
        <v>0</v>
      </c>
      <c r="BJ266" s="291">
        <f t="shared" si="310"/>
        <v>0</v>
      </c>
      <c r="BK266" s="290">
        <f t="shared" si="343"/>
        <v>0</v>
      </c>
      <c r="BL266" s="304">
        <f t="shared" si="344"/>
        <v>260</v>
      </c>
      <c r="BM266" s="289">
        <f t="shared" si="345"/>
        <v>22</v>
      </c>
      <c r="BN266" s="290">
        <f t="shared" si="311"/>
        <v>0</v>
      </c>
      <c r="BO266" s="290">
        <f t="shared" si="346"/>
        <v>0</v>
      </c>
      <c r="BP266" s="290">
        <f t="shared" si="312"/>
        <v>0</v>
      </c>
      <c r="BQ266" s="291">
        <f t="shared" si="313"/>
        <v>0</v>
      </c>
      <c r="BR266" s="292">
        <f t="shared" si="347"/>
        <v>0</v>
      </c>
    </row>
    <row r="267" spans="1:70">
      <c r="A267" s="288">
        <v>261</v>
      </c>
      <c r="B267" s="289">
        <f t="shared" si="283"/>
        <v>22</v>
      </c>
      <c r="C267" s="290">
        <f t="shared" si="284"/>
        <v>0</v>
      </c>
      <c r="D267" s="290">
        <f t="shared" si="279"/>
        <v>0</v>
      </c>
      <c r="E267" s="290">
        <f t="shared" si="285"/>
        <v>0</v>
      </c>
      <c r="F267" s="291">
        <f t="shared" si="286"/>
        <v>0</v>
      </c>
      <c r="G267" s="290">
        <f t="shared" si="280"/>
        <v>0</v>
      </c>
      <c r="H267" s="289">
        <f t="shared" si="314"/>
        <v>261</v>
      </c>
      <c r="I267" s="289">
        <f t="shared" si="315"/>
        <v>22</v>
      </c>
      <c r="J267" s="290">
        <f t="shared" si="287"/>
        <v>0</v>
      </c>
      <c r="K267" s="290">
        <f t="shared" si="281"/>
        <v>0</v>
      </c>
      <c r="L267" s="290">
        <f t="shared" si="288"/>
        <v>0</v>
      </c>
      <c r="M267" s="291">
        <f t="shared" si="289"/>
        <v>0</v>
      </c>
      <c r="N267" s="292">
        <f t="shared" si="282"/>
        <v>0</v>
      </c>
      <c r="O267" s="307">
        <f t="shared" si="316"/>
        <v>261</v>
      </c>
      <c r="P267" s="289">
        <f t="shared" si="317"/>
        <v>22</v>
      </c>
      <c r="Q267" s="290">
        <f t="shared" si="290"/>
        <v>0</v>
      </c>
      <c r="R267" s="290">
        <f t="shared" si="318"/>
        <v>0</v>
      </c>
      <c r="S267" s="290">
        <f t="shared" si="291"/>
        <v>0</v>
      </c>
      <c r="T267" s="291">
        <f t="shared" si="292"/>
        <v>0</v>
      </c>
      <c r="U267" s="290">
        <f t="shared" si="319"/>
        <v>0</v>
      </c>
      <c r="V267" s="304">
        <f t="shared" si="320"/>
        <v>261</v>
      </c>
      <c r="W267" s="289">
        <f t="shared" si="321"/>
        <v>22</v>
      </c>
      <c r="X267" s="290">
        <f t="shared" si="293"/>
        <v>0</v>
      </c>
      <c r="Y267" s="290">
        <f t="shared" si="322"/>
        <v>0</v>
      </c>
      <c r="Z267" s="290">
        <f t="shared" si="294"/>
        <v>0</v>
      </c>
      <c r="AA267" s="291">
        <f t="shared" si="295"/>
        <v>0</v>
      </c>
      <c r="AB267" s="292">
        <f t="shared" si="323"/>
        <v>0</v>
      </c>
      <c r="AC267" s="307">
        <f t="shared" si="324"/>
        <v>261</v>
      </c>
      <c r="AD267" s="289">
        <f t="shared" si="325"/>
        <v>22</v>
      </c>
      <c r="AE267" s="290">
        <f t="shared" si="296"/>
        <v>0</v>
      </c>
      <c r="AF267" s="290">
        <f t="shared" si="326"/>
        <v>0</v>
      </c>
      <c r="AG267" s="290">
        <f t="shared" si="297"/>
        <v>0</v>
      </c>
      <c r="AH267" s="291">
        <f t="shared" si="298"/>
        <v>0</v>
      </c>
      <c r="AI267" s="290">
        <f t="shared" si="327"/>
        <v>0</v>
      </c>
      <c r="AJ267" s="304">
        <f t="shared" si="328"/>
        <v>261</v>
      </c>
      <c r="AK267" s="289">
        <f t="shared" si="329"/>
        <v>22</v>
      </c>
      <c r="AL267" s="290">
        <f t="shared" si="299"/>
        <v>0</v>
      </c>
      <c r="AM267" s="290">
        <f t="shared" si="330"/>
        <v>0</v>
      </c>
      <c r="AN267" s="290">
        <f t="shared" si="300"/>
        <v>0</v>
      </c>
      <c r="AO267" s="291">
        <f t="shared" si="301"/>
        <v>0</v>
      </c>
      <c r="AP267" s="292">
        <f t="shared" si="331"/>
        <v>0</v>
      </c>
      <c r="AQ267" s="307">
        <f t="shared" si="332"/>
        <v>261</v>
      </c>
      <c r="AR267" s="289">
        <f t="shared" si="333"/>
        <v>22</v>
      </c>
      <c r="AS267" s="290">
        <f t="shared" si="302"/>
        <v>0</v>
      </c>
      <c r="AT267" s="290">
        <f t="shared" si="334"/>
        <v>0</v>
      </c>
      <c r="AU267" s="290">
        <f t="shared" si="303"/>
        <v>0</v>
      </c>
      <c r="AV267" s="291">
        <f t="shared" si="304"/>
        <v>0</v>
      </c>
      <c r="AW267" s="290">
        <f t="shared" si="335"/>
        <v>0</v>
      </c>
      <c r="AX267" s="304">
        <f t="shared" si="336"/>
        <v>261</v>
      </c>
      <c r="AY267" s="289">
        <f t="shared" si="337"/>
        <v>22</v>
      </c>
      <c r="AZ267" s="290">
        <f t="shared" si="305"/>
        <v>0</v>
      </c>
      <c r="BA267" s="290">
        <f t="shared" si="338"/>
        <v>0</v>
      </c>
      <c r="BB267" s="290">
        <f t="shared" si="306"/>
        <v>0</v>
      </c>
      <c r="BC267" s="291">
        <f t="shared" si="307"/>
        <v>0</v>
      </c>
      <c r="BD267" s="292">
        <f t="shared" si="339"/>
        <v>0</v>
      </c>
      <c r="BE267" s="307">
        <f t="shared" si="340"/>
        <v>261</v>
      </c>
      <c r="BF267" s="289">
        <f t="shared" si="341"/>
        <v>22</v>
      </c>
      <c r="BG267" s="290">
        <f t="shared" si="308"/>
        <v>0</v>
      </c>
      <c r="BH267" s="290">
        <f t="shared" si="342"/>
        <v>0</v>
      </c>
      <c r="BI267" s="290">
        <f t="shared" si="309"/>
        <v>0</v>
      </c>
      <c r="BJ267" s="291">
        <f t="shared" si="310"/>
        <v>0</v>
      </c>
      <c r="BK267" s="290">
        <f t="shared" si="343"/>
        <v>0</v>
      </c>
      <c r="BL267" s="304">
        <f t="shared" si="344"/>
        <v>261</v>
      </c>
      <c r="BM267" s="289">
        <f t="shared" si="345"/>
        <v>22</v>
      </c>
      <c r="BN267" s="290">
        <f t="shared" si="311"/>
        <v>0</v>
      </c>
      <c r="BO267" s="290">
        <f t="shared" si="346"/>
        <v>0</v>
      </c>
      <c r="BP267" s="290">
        <f t="shared" si="312"/>
        <v>0</v>
      </c>
      <c r="BQ267" s="291">
        <f t="shared" si="313"/>
        <v>0</v>
      </c>
      <c r="BR267" s="292">
        <f t="shared" si="347"/>
        <v>0</v>
      </c>
    </row>
    <row r="268" spans="1:70">
      <c r="A268" s="288">
        <v>262</v>
      </c>
      <c r="B268" s="289">
        <f t="shared" si="283"/>
        <v>22</v>
      </c>
      <c r="C268" s="290">
        <f t="shared" si="284"/>
        <v>0</v>
      </c>
      <c r="D268" s="290">
        <f t="shared" si="279"/>
        <v>0</v>
      </c>
      <c r="E268" s="290">
        <f t="shared" si="285"/>
        <v>0</v>
      </c>
      <c r="F268" s="291">
        <f t="shared" si="286"/>
        <v>0</v>
      </c>
      <c r="G268" s="290">
        <f t="shared" si="280"/>
        <v>0</v>
      </c>
      <c r="H268" s="289">
        <f t="shared" si="314"/>
        <v>262</v>
      </c>
      <c r="I268" s="289">
        <f t="shared" si="315"/>
        <v>22</v>
      </c>
      <c r="J268" s="290">
        <f t="shared" si="287"/>
        <v>0</v>
      </c>
      <c r="K268" s="290">
        <f t="shared" si="281"/>
        <v>0</v>
      </c>
      <c r="L268" s="290">
        <f t="shared" si="288"/>
        <v>0</v>
      </c>
      <c r="M268" s="291">
        <f t="shared" si="289"/>
        <v>0</v>
      </c>
      <c r="N268" s="292">
        <f t="shared" si="282"/>
        <v>0</v>
      </c>
      <c r="O268" s="307">
        <f t="shared" si="316"/>
        <v>262</v>
      </c>
      <c r="P268" s="289">
        <f t="shared" si="317"/>
        <v>22</v>
      </c>
      <c r="Q268" s="290">
        <f t="shared" si="290"/>
        <v>0</v>
      </c>
      <c r="R268" s="290">
        <f t="shared" si="318"/>
        <v>0</v>
      </c>
      <c r="S268" s="290">
        <f t="shared" si="291"/>
        <v>0</v>
      </c>
      <c r="T268" s="291">
        <f t="shared" si="292"/>
        <v>0</v>
      </c>
      <c r="U268" s="290">
        <f t="shared" si="319"/>
        <v>0</v>
      </c>
      <c r="V268" s="304">
        <f t="shared" si="320"/>
        <v>262</v>
      </c>
      <c r="W268" s="289">
        <f t="shared" si="321"/>
        <v>22</v>
      </c>
      <c r="X268" s="290">
        <f t="shared" si="293"/>
        <v>0</v>
      </c>
      <c r="Y268" s="290">
        <f t="shared" si="322"/>
        <v>0</v>
      </c>
      <c r="Z268" s="290">
        <f t="shared" si="294"/>
        <v>0</v>
      </c>
      <c r="AA268" s="291">
        <f t="shared" si="295"/>
        <v>0</v>
      </c>
      <c r="AB268" s="292">
        <f t="shared" si="323"/>
        <v>0</v>
      </c>
      <c r="AC268" s="307">
        <f t="shared" si="324"/>
        <v>262</v>
      </c>
      <c r="AD268" s="289">
        <f t="shared" si="325"/>
        <v>22</v>
      </c>
      <c r="AE268" s="290">
        <f t="shared" si="296"/>
        <v>0</v>
      </c>
      <c r="AF268" s="290">
        <f t="shared" si="326"/>
        <v>0</v>
      </c>
      <c r="AG268" s="290">
        <f t="shared" si="297"/>
        <v>0</v>
      </c>
      <c r="AH268" s="291">
        <f t="shared" si="298"/>
        <v>0</v>
      </c>
      <c r="AI268" s="290">
        <f t="shared" si="327"/>
        <v>0</v>
      </c>
      <c r="AJ268" s="304">
        <f t="shared" si="328"/>
        <v>262</v>
      </c>
      <c r="AK268" s="289">
        <f t="shared" si="329"/>
        <v>22</v>
      </c>
      <c r="AL268" s="290">
        <f t="shared" si="299"/>
        <v>0</v>
      </c>
      <c r="AM268" s="290">
        <f t="shared" si="330"/>
        <v>0</v>
      </c>
      <c r="AN268" s="290">
        <f t="shared" si="300"/>
        <v>0</v>
      </c>
      <c r="AO268" s="291">
        <f t="shared" si="301"/>
        <v>0</v>
      </c>
      <c r="AP268" s="292">
        <f t="shared" si="331"/>
        <v>0</v>
      </c>
      <c r="AQ268" s="307">
        <f t="shared" si="332"/>
        <v>262</v>
      </c>
      <c r="AR268" s="289">
        <f t="shared" si="333"/>
        <v>22</v>
      </c>
      <c r="AS268" s="290">
        <f t="shared" si="302"/>
        <v>0</v>
      </c>
      <c r="AT268" s="290">
        <f t="shared" si="334"/>
        <v>0</v>
      </c>
      <c r="AU268" s="290">
        <f t="shared" si="303"/>
        <v>0</v>
      </c>
      <c r="AV268" s="291">
        <f t="shared" si="304"/>
        <v>0</v>
      </c>
      <c r="AW268" s="290">
        <f t="shared" si="335"/>
        <v>0</v>
      </c>
      <c r="AX268" s="304">
        <f t="shared" si="336"/>
        <v>262</v>
      </c>
      <c r="AY268" s="289">
        <f t="shared" si="337"/>
        <v>22</v>
      </c>
      <c r="AZ268" s="290">
        <f t="shared" si="305"/>
        <v>0</v>
      </c>
      <c r="BA268" s="290">
        <f t="shared" si="338"/>
        <v>0</v>
      </c>
      <c r="BB268" s="290">
        <f t="shared" si="306"/>
        <v>0</v>
      </c>
      <c r="BC268" s="291">
        <f t="shared" si="307"/>
        <v>0</v>
      </c>
      <c r="BD268" s="292">
        <f t="shared" si="339"/>
        <v>0</v>
      </c>
      <c r="BE268" s="307">
        <f t="shared" si="340"/>
        <v>262</v>
      </c>
      <c r="BF268" s="289">
        <f t="shared" si="341"/>
        <v>22</v>
      </c>
      <c r="BG268" s="290">
        <f t="shared" si="308"/>
        <v>0</v>
      </c>
      <c r="BH268" s="290">
        <f t="shared" si="342"/>
        <v>0</v>
      </c>
      <c r="BI268" s="290">
        <f t="shared" si="309"/>
        <v>0</v>
      </c>
      <c r="BJ268" s="291">
        <f t="shared" si="310"/>
        <v>0</v>
      </c>
      <c r="BK268" s="290">
        <f t="shared" si="343"/>
        <v>0</v>
      </c>
      <c r="BL268" s="304">
        <f t="shared" si="344"/>
        <v>262</v>
      </c>
      <c r="BM268" s="289">
        <f t="shared" si="345"/>
        <v>22</v>
      </c>
      <c r="BN268" s="290">
        <f t="shared" si="311"/>
        <v>0</v>
      </c>
      <c r="BO268" s="290">
        <f t="shared" si="346"/>
        <v>0</v>
      </c>
      <c r="BP268" s="290">
        <f t="shared" si="312"/>
        <v>0</v>
      </c>
      <c r="BQ268" s="291">
        <f t="shared" si="313"/>
        <v>0</v>
      </c>
      <c r="BR268" s="292">
        <f t="shared" si="347"/>
        <v>0</v>
      </c>
    </row>
    <row r="269" spans="1:70">
      <c r="A269" s="288">
        <v>263</v>
      </c>
      <c r="B269" s="289">
        <f t="shared" si="283"/>
        <v>22</v>
      </c>
      <c r="C269" s="290">
        <f t="shared" si="284"/>
        <v>0</v>
      </c>
      <c r="D269" s="290">
        <f t="shared" si="279"/>
        <v>0</v>
      </c>
      <c r="E269" s="290">
        <f t="shared" si="285"/>
        <v>0</v>
      </c>
      <c r="F269" s="291">
        <f t="shared" si="286"/>
        <v>0</v>
      </c>
      <c r="G269" s="290">
        <f t="shared" si="280"/>
        <v>0</v>
      </c>
      <c r="H269" s="289">
        <f t="shared" si="314"/>
        <v>263</v>
      </c>
      <c r="I269" s="289">
        <f t="shared" si="315"/>
        <v>22</v>
      </c>
      <c r="J269" s="290">
        <f t="shared" si="287"/>
        <v>0</v>
      </c>
      <c r="K269" s="290">
        <f t="shared" si="281"/>
        <v>0</v>
      </c>
      <c r="L269" s="290">
        <f t="shared" si="288"/>
        <v>0</v>
      </c>
      <c r="M269" s="291">
        <f t="shared" si="289"/>
        <v>0</v>
      </c>
      <c r="N269" s="292">
        <f t="shared" si="282"/>
        <v>0</v>
      </c>
      <c r="O269" s="307">
        <f t="shared" si="316"/>
        <v>263</v>
      </c>
      <c r="P269" s="289">
        <f t="shared" si="317"/>
        <v>22</v>
      </c>
      <c r="Q269" s="290">
        <f t="shared" si="290"/>
        <v>0</v>
      </c>
      <c r="R269" s="290">
        <f t="shared" si="318"/>
        <v>0</v>
      </c>
      <c r="S269" s="290">
        <f t="shared" si="291"/>
        <v>0</v>
      </c>
      <c r="T269" s="291">
        <f t="shared" si="292"/>
        <v>0</v>
      </c>
      <c r="U269" s="290">
        <f t="shared" si="319"/>
        <v>0</v>
      </c>
      <c r="V269" s="304">
        <f t="shared" si="320"/>
        <v>263</v>
      </c>
      <c r="W269" s="289">
        <f t="shared" si="321"/>
        <v>22</v>
      </c>
      <c r="X269" s="290">
        <f t="shared" si="293"/>
        <v>0</v>
      </c>
      <c r="Y269" s="290">
        <f t="shared" si="322"/>
        <v>0</v>
      </c>
      <c r="Z269" s="290">
        <f t="shared" si="294"/>
        <v>0</v>
      </c>
      <c r="AA269" s="291">
        <f t="shared" si="295"/>
        <v>0</v>
      </c>
      <c r="AB269" s="292">
        <f t="shared" si="323"/>
        <v>0</v>
      </c>
      <c r="AC269" s="307">
        <f t="shared" si="324"/>
        <v>263</v>
      </c>
      <c r="AD269" s="289">
        <f t="shared" si="325"/>
        <v>22</v>
      </c>
      <c r="AE269" s="290">
        <f t="shared" si="296"/>
        <v>0</v>
      </c>
      <c r="AF269" s="290">
        <f t="shared" si="326"/>
        <v>0</v>
      </c>
      <c r="AG269" s="290">
        <f t="shared" si="297"/>
        <v>0</v>
      </c>
      <c r="AH269" s="291">
        <f t="shared" si="298"/>
        <v>0</v>
      </c>
      <c r="AI269" s="290">
        <f t="shared" si="327"/>
        <v>0</v>
      </c>
      <c r="AJ269" s="304">
        <f t="shared" si="328"/>
        <v>263</v>
      </c>
      <c r="AK269" s="289">
        <f t="shared" si="329"/>
        <v>22</v>
      </c>
      <c r="AL269" s="290">
        <f t="shared" si="299"/>
        <v>0</v>
      </c>
      <c r="AM269" s="290">
        <f t="shared" si="330"/>
        <v>0</v>
      </c>
      <c r="AN269" s="290">
        <f t="shared" si="300"/>
        <v>0</v>
      </c>
      <c r="AO269" s="291">
        <f t="shared" si="301"/>
        <v>0</v>
      </c>
      <c r="AP269" s="292">
        <f t="shared" si="331"/>
        <v>0</v>
      </c>
      <c r="AQ269" s="307">
        <f t="shared" si="332"/>
        <v>263</v>
      </c>
      <c r="AR269" s="289">
        <f t="shared" si="333"/>
        <v>22</v>
      </c>
      <c r="AS269" s="290">
        <f t="shared" si="302"/>
        <v>0</v>
      </c>
      <c r="AT269" s="290">
        <f t="shared" si="334"/>
        <v>0</v>
      </c>
      <c r="AU269" s="290">
        <f t="shared" si="303"/>
        <v>0</v>
      </c>
      <c r="AV269" s="291">
        <f t="shared" si="304"/>
        <v>0</v>
      </c>
      <c r="AW269" s="290">
        <f t="shared" si="335"/>
        <v>0</v>
      </c>
      <c r="AX269" s="304">
        <f t="shared" si="336"/>
        <v>263</v>
      </c>
      <c r="AY269" s="289">
        <f t="shared" si="337"/>
        <v>22</v>
      </c>
      <c r="AZ269" s="290">
        <f t="shared" si="305"/>
        <v>0</v>
      </c>
      <c r="BA269" s="290">
        <f t="shared" si="338"/>
        <v>0</v>
      </c>
      <c r="BB269" s="290">
        <f t="shared" si="306"/>
        <v>0</v>
      </c>
      <c r="BC269" s="291">
        <f t="shared" si="307"/>
        <v>0</v>
      </c>
      <c r="BD269" s="292">
        <f t="shared" si="339"/>
        <v>0</v>
      </c>
      <c r="BE269" s="307">
        <f t="shared" si="340"/>
        <v>263</v>
      </c>
      <c r="BF269" s="289">
        <f t="shared" si="341"/>
        <v>22</v>
      </c>
      <c r="BG269" s="290">
        <f t="shared" si="308"/>
        <v>0</v>
      </c>
      <c r="BH269" s="290">
        <f t="shared" si="342"/>
        <v>0</v>
      </c>
      <c r="BI269" s="290">
        <f t="shared" si="309"/>
        <v>0</v>
      </c>
      <c r="BJ269" s="291">
        <f t="shared" si="310"/>
        <v>0</v>
      </c>
      <c r="BK269" s="290">
        <f t="shared" si="343"/>
        <v>0</v>
      </c>
      <c r="BL269" s="304">
        <f t="shared" si="344"/>
        <v>263</v>
      </c>
      <c r="BM269" s="289">
        <f t="shared" si="345"/>
        <v>22</v>
      </c>
      <c r="BN269" s="290">
        <f t="shared" si="311"/>
        <v>0</v>
      </c>
      <c r="BO269" s="290">
        <f t="shared" si="346"/>
        <v>0</v>
      </c>
      <c r="BP269" s="290">
        <f t="shared" si="312"/>
        <v>0</v>
      </c>
      <c r="BQ269" s="291">
        <f t="shared" si="313"/>
        <v>0</v>
      </c>
      <c r="BR269" s="292">
        <f t="shared" si="347"/>
        <v>0</v>
      </c>
    </row>
    <row r="270" spans="1:70">
      <c r="A270" s="288">
        <v>264</v>
      </c>
      <c r="B270" s="289">
        <f t="shared" si="283"/>
        <v>22</v>
      </c>
      <c r="C270" s="290">
        <f t="shared" si="284"/>
        <v>0</v>
      </c>
      <c r="D270" s="290">
        <f t="shared" si="279"/>
        <v>0</v>
      </c>
      <c r="E270" s="290">
        <f t="shared" si="285"/>
        <v>0</v>
      </c>
      <c r="F270" s="291">
        <f t="shared" si="286"/>
        <v>0</v>
      </c>
      <c r="G270" s="290">
        <f t="shared" si="280"/>
        <v>0</v>
      </c>
      <c r="H270" s="289">
        <f t="shared" si="314"/>
        <v>264</v>
      </c>
      <c r="I270" s="289">
        <f t="shared" si="315"/>
        <v>22</v>
      </c>
      <c r="J270" s="290">
        <f t="shared" si="287"/>
        <v>0</v>
      </c>
      <c r="K270" s="290">
        <f t="shared" si="281"/>
        <v>0</v>
      </c>
      <c r="L270" s="290">
        <f t="shared" si="288"/>
        <v>0</v>
      </c>
      <c r="M270" s="291">
        <f t="shared" si="289"/>
        <v>0</v>
      </c>
      <c r="N270" s="292">
        <f t="shared" si="282"/>
        <v>0</v>
      </c>
      <c r="O270" s="307">
        <f t="shared" si="316"/>
        <v>264</v>
      </c>
      <c r="P270" s="289">
        <f t="shared" si="317"/>
        <v>22</v>
      </c>
      <c r="Q270" s="290">
        <f t="shared" si="290"/>
        <v>0</v>
      </c>
      <c r="R270" s="290">
        <f t="shared" si="318"/>
        <v>0</v>
      </c>
      <c r="S270" s="290">
        <f t="shared" si="291"/>
        <v>0</v>
      </c>
      <c r="T270" s="291">
        <f t="shared" si="292"/>
        <v>0</v>
      </c>
      <c r="U270" s="290">
        <f t="shared" si="319"/>
        <v>0</v>
      </c>
      <c r="V270" s="304">
        <f t="shared" si="320"/>
        <v>264</v>
      </c>
      <c r="W270" s="289">
        <f t="shared" si="321"/>
        <v>22</v>
      </c>
      <c r="X270" s="290">
        <f t="shared" si="293"/>
        <v>0</v>
      </c>
      <c r="Y270" s="290">
        <f t="shared" si="322"/>
        <v>0</v>
      </c>
      <c r="Z270" s="290">
        <f t="shared" si="294"/>
        <v>0</v>
      </c>
      <c r="AA270" s="291">
        <f t="shared" si="295"/>
        <v>0</v>
      </c>
      <c r="AB270" s="292">
        <f t="shared" si="323"/>
        <v>0</v>
      </c>
      <c r="AC270" s="307">
        <f t="shared" si="324"/>
        <v>264</v>
      </c>
      <c r="AD270" s="289">
        <f t="shared" si="325"/>
        <v>22</v>
      </c>
      <c r="AE270" s="290">
        <f t="shared" si="296"/>
        <v>0</v>
      </c>
      <c r="AF270" s="290">
        <f t="shared" si="326"/>
        <v>0</v>
      </c>
      <c r="AG270" s="290">
        <f t="shared" si="297"/>
        <v>0</v>
      </c>
      <c r="AH270" s="291">
        <f t="shared" si="298"/>
        <v>0</v>
      </c>
      <c r="AI270" s="290">
        <f t="shared" si="327"/>
        <v>0</v>
      </c>
      <c r="AJ270" s="304">
        <f t="shared" si="328"/>
        <v>264</v>
      </c>
      <c r="AK270" s="289">
        <f t="shared" si="329"/>
        <v>22</v>
      </c>
      <c r="AL270" s="290">
        <f t="shared" si="299"/>
        <v>0</v>
      </c>
      <c r="AM270" s="290">
        <f t="shared" si="330"/>
        <v>0</v>
      </c>
      <c r="AN270" s="290">
        <f t="shared" si="300"/>
        <v>0</v>
      </c>
      <c r="AO270" s="291">
        <f t="shared" si="301"/>
        <v>0</v>
      </c>
      <c r="AP270" s="292">
        <f t="shared" si="331"/>
        <v>0</v>
      </c>
      <c r="AQ270" s="307">
        <f t="shared" si="332"/>
        <v>264</v>
      </c>
      <c r="AR270" s="289">
        <f t="shared" si="333"/>
        <v>22</v>
      </c>
      <c r="AS270" s="290">
        <f t="shared" si="302"/>
        <v>0</v>
      </c>
      <c r="AT270" s="290">
        <f t="shared" si="334"/>
        <v>0</v>
      </c>
      <c r="AU270" s="290">
        <f t="shared" si="303"/>
        <v>0</v>
      </c>
      <c r="AV270" s="291">
        <f t="shared" si="304"/>
        <v>0</v>
      </c>
      <c r="AW270" s="290">
        <f t="shared" si="335"/>
        <v>0</v>
      </c>
      <c r="AX270" s="304">
        <f t="shared" si="336"/>
        <v>264</v>
      </c>
      <c r="AY270" s="289">
        <f t="shared" si="337"/>
        <v>22</v>
      </c>
      <c r="AZ270" s="290">
        <f t="shared" si="305"/>
        <v>0</v>
      </c>
      <c r="BA270" s="290">
        <f t="shared" si="338"/>
        <v>0</v>
      </c>
      <c r="BB270" s="290">
        <f t="shared" si="306"/>
        <v>0</v>
      </c>
      <c r="BC270" s="291">
        <f t="shared" si="307"/>
        <v>0</v>
      </c>
      <c r="BD270" s="292">
        <f t="shared" si="339"/>
        <v>0</v>
      </c>
      <c r="BE270" s="307">
        <f t="shared" si="340"/>
        <v>264</v>
      </c>
      <c r="BF270" s="289">
        <f t="shared" si="341"/>
        <v>22</v>
      </c>
      <c r="BG270" s="290">
        <f t="shared" si="308"/>
        <v>0</v>
      </c>
      <c r="BH270" s="290">
        <f t="shared" si="342"/>
        <v>0</v>
      </c>
      <c r="BI270" s="290">
        <f t="shared" si="309"/>
        <v>0</v>
      </c>
      <c r="BJ270" s="291">
        <f t="shared" si="310"/>
        <v>0</v>
      </c>
      <c r="BK270" s="290">
        <f t="shared" si="343"/>
        <v>0</v>
      </c>
      <c r="BL270" s="304">
        <f t="shared" si="344"/>
        <v>264</v>
      </c>
      <c r="BM270" s="289">
        <f t="shared" si="345"/>
        <v>22</v>
      </c>
      <c r="BN270" s="290">
        <f t="shared" si="311"/>
        <v>0</v>
      </c>
      <c r="BO270" s="290">
        <f t="shared" si="346"/>
        <v>0</v>
      </c>
      <c r="BP270" s="290">
        <f t="shared" si="312"/>
        <v>0</v>
      </c>
      <c r="BQ270" s="291">
        <f t="shared" si="313"/>
        <v>0</v>
      </c>
      <c r="BR270" s="292">
        <f t="shared" si="347"/>
        <v>0</v>
      </c>
    </row>
    <row r="271" spans="1:70">
      <c r="A271" s="288">
        <v>265</v>
      </c>
      <c r="B271" s="289">
        <f t="shared" si="283"/>
        <v>23</v>
      </c>
      <c r="C271" s="290">
        <f t="shared" si="284"/>
        <v>0</v>
      </c>
      <c r="D271" s="290">
        <f t="shared" si="279"/>
        <v>0</v>
      </c>
      <c r="E271" s="290">
        <f t="shared" si="285"/>
        <v>0</v>
      </c>
      <c r="F271" s="291">
        <f t="shared" si="286"/>
        <v>0</v>
      </c>
      <c r="G271" s="290">
        <f t="shared" si="280"/>
        <v>0</v>
      </c>
      <c r="H271" s="289">
        <f t="shared" si="314"/>
        <v>265</v>
      </c>
      <c r="I271" s="289">
        <f t="shared" si="315"/>
        <v>23</v>
      </c>
      <c r="J271" s="290">
        <f t="shared" si="287"/>
        <v>0</v>
      </c>
      <c r="K271" s="290">
        <f t="shared" si="281"/>
        <v>0</v>
      </c>
      <c r="L271" s="290">
        <f t="shared" si="288"/>
        <v>0</v>
      </c>
      <c r="M271" s="291">
        <f t="shared" si="289"/>
        <v>0</v>
      </c>
      <c r="N271" s="292">
        <f t="shared" si="282"/>
        <v>0</v>
      </c>
      <c r="O271" s="307">
        <f t="shared" si="316"/>
        <v>265</v>
      </c>
      <c r="P271" s="289">
        <f t="shared" si="317"/>
        <v>23</v>
      </c>
      <c r="Q271" s="290">
        <f t="shared" si="290"/>
        <v>0</v>
      </c>
      <c r="R271" s="290">
        <f t="shared" si="318"/>
        <v>0</v>
      </c>
      <c r="S271" s="290">
        <f t="shared" si="291"/>
        <v>0</v>
      </c>
      <c r="T271" s="291">
        <f t="shared" si="292"/>
        <v>0</v>
      </c>
      <c r="U271" s="290">
        <f t="shared" si="319"/>
        <v>0</v>
      </c>
      <c r="V271" s="304">
        <f t="shared" si="320"/>
        <v>265</v>
      </c>
      <c r="W271" s="289">
        <f t="shared" si="321"/>
        <v>23</v>
      </c>
      <c r="X271" s="290">
        <f t="shared" si="293"/>
        <v>0</v>
      </c>
      <c r="Y271" s="290">
        <f t="shared" si="322"/>
        <v>0</v>
      </c>
      <c r="Z271" s="290">
        <f t="shared" si="294"/>
        <v>0</v>
      </c>
      <c r="AA271" s="291">
        <f t="shared" si="295"/>
        <v>0</v>
      </c>
      <c r="AB271" s="292">
        <f t="shared" si="323"/>
        <v>0</v>
      </c>
      <c r="AC271" s="307">
        <f t="shared" si="324"/>
        <v>265</v>
      </c>
      <c r="AD271" s="289">
        <f t="shared" si="325"/>
        <v>23</v>
      </c>
      <c r="AE271" s="290">
        <f t="shared" si="296"/>
        <v>0</v>
      </c>
      <c r="AF271" s="290">
        <f t="shared" si="326"/>
        <v>0</v>
      </c>
      <c r="AG271" s="290">
        <f t="shared" si="297"/>
        <v>0</v>
      </c>
      <c r="AH271" s="291">
        <f t="shared" si="298"/>
        <v>0</v>
      </c>
      <c r="AI271" s="290">
        <f t="shared" si="327"/>
        <v>0</v>
      </c>
      <c r="AJ271" s="304">
        <f t="shared" si="328"/>
        <v>265</v>
      </c>
      <c r="AK271" s="289">
        <f t="shared" si="329"/>
        <v>23</v>
      </c>
      <c r="AL271" s="290">
        <f t="shared" si="299"/>
        <v>0</v>
      </c>
      <c r="AM271" s="290">
        <f t="shared" si="330"/>
        <v>0</v>
      </c>
      <c r="AN271" s="290">
        <f t="shared" si="300"/>
        <v>0</v>
      </c>
      <c r="AO271" s="291">
        <f t="shared" si="301"/>
        <v>0</v>
      </c>
      <c r="AP271" s="292">
        <f t="shared" si="331"/>
        <v>0</v>
      </c>
      <c r="AQ271" s="307">
        <f t="shared" si="332"/>
        <v>265</v>
      </c>
      <c r="AR271" s="289">
        <f t="shared" si="333"/>
        <v>23</v>
      </c>
      <c r="AS271" s="290">
        <f t="shared" si="302"/>
        <v>0</v>
      </c>
      <c r="AT271" s="290">
        <f t="shared" si="334"/>
        <v>0</v>
      </c>
      <c r="AU271" s="290">
        <f t="shared" si="303"/>
        <v>0</v>
      </c>
      <c r="AV271" s="291">
        <f t="shared" si="304"/>
        <v>0</v>
      </c>
      <c r="AW271" s="290">
        <f t="shared" si="335"/>
        <v>0</v>
      </c>
      <c r="AX271" s="304">
        <f t="shared" si="336"/>
        <v>265</v>
      </c>
      <c r="AY271" s="289">
        <f t="shared" si="337"/>
        <v>23</v>
      </c>
      <c r="AZ271" s="290">
        <f t="shared" si="305"/>
        <v>0</v>
      </c>
      <c r="BA271" s="290">
        <f t="shared" si="338"/>
        <v>0</v>
      </c>
      <c r="BB271" s="290">
        <f t="shared" si="306"/>
        <v>0</v>
      </c>
      <c r="BC271" s="291">
        <f t="shared" si="307"/>
        <v>0</v>
      </c>
      <c r="BD271" s="292">
        <f t="shared" si="339"/>
        <v>0</v>
      </c>
      <c r="BE271" s="307">
        <f t="shared" si="340"/>
        <v>265</v>
      </c>
      <c r="BF271" s="289">
        <f t="shared" si="341"/>
        <v>23</v>
      </c>
      <c r="BG271" s="290">
        <f t="shared" si="308"/>
        <v>0</v>
      </c>
      <c r="BH271" s="290">
        <f t="shared" si="342"/>
        <v>0</v>
      </c>
      <c r="BI271" s="290">
        <f t="shared" si="309"/>
        <v>0</v>
      </c>
      <c r="BJ271" s="291">
        <f t="shared" si="310"/>
        <v>0</v>
      </c>
      <c r="BK271" s="290">
        <f t="shared" si="343"/>
        <v>0</v>
      </c>
      <c r="BL271" s="304">
        <f t="shared" si="344"/>
        <v>265</v>
      </c>
      <c r="BM271" s="289">
        <f t="shared" si="345"/>
        <v>23</v>
      </c>
      <c r="BN271" s="290">
        <f t="shared" si="311"/>
        <v>0</v>
      </c>
      <c r="BO271" s="290">
        <f t="shared" si="346"/>
        <v>0</v>
      </c>
      <c r="BP271" s="290">
        <f t="shared" si="312"/>
        <v>0</v>
      </c>
      <c r="BQ271" s="291">
        <f t="shared" si="313"/>
        <v>0</v>
      </c>
      <c r="BR271" s="292">
        <f t="shared" si="347"/>
        <v>0</v>
      </c>
    </row>
    <row r="272" spans="1:70">
      <c r="A272" s="288">
        <v>266</v>
      </c>
      <c r="B272" s="289">
        <f t="shared" si="283"/>
        <v>23</v>
      </c>
      <c r="C272" s="290">
        <f t="shared" si="284"/>
        <v>0</v>
      </c>
      <c r="D272" s="290">
        <f t="shared" si="279"/>
        <v>0</v>
      </c>
      <c r="E272" s="290">
        <f t="shared" si="285"/>
        <v>0</v>
      </c>
      <c r="F272" s="291">
        <f t="shared" si="286"/>
        <v>0</v>
      </c>
      <c r="G272" s="290">
        <f t="shared" si="280"/>
        <v>0</v>
      </c>
      <c r="H272" s="289">
        <f t="shared" si="314"/>
        <v>266</v>
      </c>
      <c r="I272" s="289">
        <f t="shared" si="315"/>
        <v>23</v>
      </c>
      <c r="J272" s="290">
        <f t="shared" si="287"/>
        <v>0</v>
      </c>
      <c r="K272" s="290">
        <f t="shared" si="281"/>
        <v>0</v>
      </c>
      <c r="L272" s="290">
        <f t="shared" si="288"/>
        <v>0</v>
      </c>
      <c r="M272" s="291">
        <f t="shared" si="289"/>
        <v>0</v>
      </c>
      <c r="N272" s="292">
        <f t="shared" si="282"/>
        <v>0</v>
      </c>
      <c r="O272" s="307">
        <f t="shared" si="316"/>
        <v>266</v>
      </c>
      <c r="P272" s="289">
        <f t="shared" si="317"/>
        <v>23</v>
      </c>
      <c r="Q272" s="290">
        <f t="shared" si="290"/>
        <v>0</v>
      </c>
      <c r="R272" s="290">
        <f t="shared" si="318"/>
        <v>0</v>
      </c>
      <c r="S272" s="290">
        <f t="shared" si="291"/>
        <v>0</v>
      </c>
      <c r="T272" s="291">
        <f t="shared" si="292"/>
        <v>0</v>
      </c>
      <c r="U272" s="290">
        <f t="shared" si="319"/>
        <v>0</v>
      </c>
      <c r="V272" s="304">
        <f t="shared" si="320"/>
        <v>266</v>
      </c>
      <c r="W272" s="289">
        <f t="shared" si="321"/>
        <v>23</v>
      </c>
      <c r="X272" s="290">
        <f t="shared" si="293"/>
        <v>0</v>
      </c>
      <c r="Y272" s="290">
        <f t="shared" si="322"/>
        <v>0</v>
      </c>
      <c r="Z272" s="290">
        <f t="shared" si="294"/>
        <v>0</v>
      </c>
      <c r="AA272" s="291">
        <f t="shared" si="295"/>
        <v>0</v>
      </c>
      <c r="AB272" s="292">
        <f t="shared" si="323"/>
        <v>0</v>
      </c>
      <c r="AC272" s="307">
        <f t="shared" si="324"/>
        <v>266</v>
      </c>
      <c r="AD272" s="289">
        <f t="shared" si="325"/>
        <v>23</v>
      </c>
      <c r="AE272" s="290">
        <f t="shared" si="296"/>
        <v>0</v>
      </c>
      <c r="AF272" s="290">
        <f t="shared" si="326"/>
        <v>0</v>
      </c>
      <c r="AG272" s="290">
        <f t="shared" si="297"/>
        <v>0</v>
      </c>
      <c r="AH272" s="291">
        <f t="shared" si="298"/>
        <v>0</v>
      </c>
      <c r="AI272" s="290">
        <f t="shared" si="327"/>
        <v>0</v>
      </c>
      <c r="AJ272" s="304">
        <f t="shared" si="328"/>
        <v>266</v>
      </c>
      <c r="AK272" s="289">
        <f t="shared" si="329"/>
        <v>23</v>
      </c>
      <c r="AL272" s="290">
        <f t="shared" si="299"/>
        <v>0</v>
      </c>
      <c r="AM272" s="290">
        <f t="shared" si="330"/>
        <v>0</v>
      </c>
      <c r="AN272" s="290">
        <f t="shared" si="300"/>
        <v>0</v>
      </c>
      <c r="AO272" s="291">
        <f t="shared" si="301"/>
        <v>0</v>
      </c>
      <c r="AP272" s="292">
        <f t="shared" si="331"/>
        <v>0</v>
      </c>
      <c r="AQ272" s="307">
        <f t="shared" si="332"/>
        <v>266</v>
      </c>
      <c r="AR272" s="289">
        <f t="shared" si="333"/>
        <v>23</v>
      </c>
      <c r="AS272" s="290">
        <f t="shared" si="302"/>
        <v>0</v>
      </c>
      <c r="AT272" s="290">
        <f t="shared" si="334"/>
        <v>0</v>
      </c>
      <c r="AU272" s="290">
        <f t="shared" si="303"/>
        <v>0</v>
      </c>
      <c r="AV272" s="291">
        <f t="shared" si="304"/>
        <v>0</v>
      </c>
      <c r="AW272" s="290">
        <f t="shared" si="335"/>
        <v>0</v>
      </c>
      <c r="AX272" s="304">
        <f t="shared" si="336"/>
        <v>266</v>
      </c>
      <c r="AY272" s="289">
        <f t="shared" si="337"/>
        <v>23</v>
      </c>
      <c r="AZ272" s="290">
        <f t="shared" si="305"/>
        <v>0</v>
      </c>
      <c r="BA272" s="290">
        <f t="shared" si="338"/>
        <v>0</v>
      </c>
      <c r="BB272" s="290">
        <f t="shared" si="306"/>
        <v>0</v>
      </c>
      <c r="BC272" s="291">
        <f t="shared" si="307"/>
        <v>0</v>
      </c>
      <c r="BD272" s="292">
        <f t="shared" si="339"/>
        <v>0</v>
      </c>
      <c r="BE272" s="307">
        <f t="shared" si="340"/>
        <v>266</v>
      </c>
      <c r="BF272" s="289">
        <f t="shared" si="341"/>
        <v>23</v>
      </c>
      <c r="BG272" s="290">
        <f t="shared" si="308"/>
        <v>0</v>
      </c>
      <c r="BH272" s="290">
        <f t="shared" si="342"/>
        <v>0</v>
      </c>
      <c r="BI272" s="290">
        <f t="shared" si="309"/>
        <v>0</v>
      </c>
      <c r="BJ272" s="291">
        <f t="shared" si="310"/>
        <v>0</v>
      </c>
      <c r="BK272" s="290">
        <f t="shared" si="343"/>
        <v>0</v>
      </c>
      <c r="BL272" s="304">
        <f t="shared" si="344"/>
        <v>266</v>
      </c>
      <c r="BM272" s="289">
        <f t="shared" si="345"/>
        <v>23</v>
      </c>
      <c r="BN272" s="290">
        <f t="shared" si="311"/>
        <v>0</v>
      </c>
      <c r="BO272" s="290">
        <f t="shared" si="346"/>
        <v>0</v>
      </c>
      <c r="BP272" s="290">
        <f t="shared" si="312"/>
        <v>0</v>
      </c>
      <c r="BQ272" s="291">
        <f t="shared" si="313"/>
        <v>0</v>
      </c>
      <c r="BR272" s="292">
        <f t="shared" si="347"/>
        <v>0</v>
      </c>
    </row>
    <row r="273" spans="1:70">
      <c r="A273" s="288">
        <v>267</v>
      </c>
      <c r="B273" s="289">
        <f t="shared" si="283"/>
        <v>23</v>
      </c>
      <c r="C273" s="290">
        <f t="shared" si="284"/>
        <v>0</v>
      </c>
      <c r="D273" s="290">
        <f t="shared" si="279"/>
        <v>0</v>
      </c>
      <c r="E273" s="290">
        <f t="shared" si="285"/>
        <v>0</v>
      </c>
      <c r="F273" s="291">
        <f t="shared" si="286"/>
        <v>0</v>
      </c>
      <c r="G273" s="290">
        <f t="shared" si="280"/>
        <v>0</v>
      </c>
      <c r="H273" s="289">
        <f t="shared" si="314"/>
        <v>267</v>
      </c>
      <c r="I273" s="289">
        <f t="shared" si="315"/>
        <v>23</v>
      </c>
      <c r="J273" s="290">
        <f t="shared" si="287"/>
        <v>0</v>
      </c>
      <c r="K273" s="290">
        <f t="shared" si="281"/>
        <v>0</v>
      </c>
      <c r="L273" s="290">
        <f t="shared" si="288"/>
        <v>0</v>
      </c>
      <c r="M273" s="291">
        <f t="shared" si="289"/>
        <v>0</v>
      </c>
      <c r="N273" s="292">
        <f t="shared" si="282"/>
        <v>0</v>
      </c>
      <c r="O273" s="307">
        <f t="shared" si="316"/>
        <v>267</v>
      </c>
      <c r="P273" s="289">
        <f t="shared" si="317"/>
        <v>23</v>
      </c>
      <c r="Q273" s="290">
        <f t="shared" si="290"/>
        <v>0</v>
      </c>
      <c r="R273" s="290">
        <f t="shared" si="318"/>
        <v>0</v>
      </c>
      <c r="S273" s="290">
        <f t="shared" si="291"/>
        <v>0</v>
      </c>
      <c r="T273" s="291">
        <f t="shared" si="292"/>
        <v>0</v>
      </c>
      <c r="U273" s="290">
        <f t="shared" si="319"/>
        <v>0</v>
      </c>
      <c r="V273" s="304">
        <f t="shared" si="320"/>
        <v>267</v>
      </c>
      <c r="W273" s="289">
        <f t="shared" si="321"/>
        <v>23</v>
      </c>
      <c r="X273" s="290">
        <f t="shared" si="293"/>
        <v>0</v>
      </c>
      <c r="Y273" s="290">
        <f t="shared" si="322"/>
        <v>0</v>
      </c>
      <c r="Z273" s="290">
        <f t="shared" si="294"/>
        <v>0</v>
      </c>
      <c r="AA273" s="291">
        <f t="shared" si="295"/>
        <v>0</v>
      </c>
      <c r="AB273" s="292">
        <f t="shared" si="323"/>
        <v>0</v>
      </c>
      <c r="AC273" s="307">
        <f t="shared" si="324"/>
        <v>267</v>
      </c>
      <c r="AD273" s="289">
        <f t="shared" si="325"/>
        <v>23</v>
      </c>
      <c r="AE273" s="290">
        <f t="shared" si="296"/>
        <v>0</v>
      </c>
      <c r="AF273" s="290">
        <f t="shared" si="326"/>
        <v>0</v>
      </c>
      <c r="AG273" s="290">
        <f t="shared" si="297"/>
        <v>0</v>
      </c>
      <c r="AH273" s="291">
        <f t="shared" si="298"/>
        <v>0</v>
      </c>
      <c r="AI273" s="290">
        <f t="shared" si="327"/>
        <v>0</v>
      </c>
      <c r="AJ273" s="304">
        <f t="shared" si="328"/>
        <v>267</v>
      </c>
      <c r="AK273" s="289">
        <f t="shared" si="329"/>
        <v>23</v>
      </c>
      <c r="AL273" s="290">
        <f t="shared" si="299"/>
        <v>0</v>
      </c>
      <c r="AM273" s="290">
        <f t="shared" si="330"/>
        <v>0</v>
      </c>
      <c r="AN273" s="290">
        <f t="shared" si="300"/>
        <v>0</v>
      </c>
      <c r="AO273" s="291">
        <f t="shared" si="301"/>
        <v>0</v>
      </c>
      <c r="AP273" s="292">
        <f t="shared" si="331"/>
        <v>0</v>
      </c>
      <c r="AQ273" s="307">
        <f t="shared" si="332"/>
        <v>267</v>
      </c>
      <c r="AR273" s="289">
        <f t="shared" si="333"/>
        <v>23</v>
      </c>
      <c r="AS273" s="290">
        <f t="shared" si="302"/>
        <v>0</v>
      </c>
      <c r="AT273" s="290">
        <f t="shared" si="334"/>
        <v>0</v>
      </c>
      <c r="AU273" s="290">
        <f t="shared" si="303"/>
        <v>0</v>
      </c>
      <c r="AV273" s="291">
        <f t="shared" si="304"/>
        <v>0</v>
      </c>
      <c r="AW273" s="290">
        <f t="shared" si="335"/>
        <v>0</v>
      </c>
      <c r="AX273" s="304">
        <f t="shared" si="336"/>
        <v>267</v>
      </c>
      <c r="AY273" s="289">
        <f t="shared" si="337"/>
        <v>23</v>
      </c>
      <c r="AZ273" s="290">
        <f t="shared" si="305"/>
        <v>0</v>
      </c>
      <c r="BA273" s="290">
        <f t="shared" si="338"/>
        <v>0</v>
      </c>
      <c r="BB273" s="290">
        <f t="shared" si="306"/>
        <v>0</v>
      </c>
      <c r="BC273" s="291">
        <f t="shared" si="307"/>
        <v>0</v>
      </c>
      <c r="BD273" s="292">
        <f t="shared" si="339"/>
        <v>0</v>
      </c>
      <c r="BE273" s="307">
        <f t="shared" si="340"/>
        <v>267</v>
      </c>
      <c r="BF273" s="289">
        <f t="shared" si="341"/>
        <v>23</v>
      </c>
      <c r="BG273" s="290">
        <f t="shared" si="308"/>
        <v>0</v>
      </c>
      <c r="BH273" s="290">
        <f t="shared" si="342"/>
        <v>0</v>
      </c>
      <c r="BI273" s="290">
        <f t="shared" si="309"/>
        <v>0</v>
      </c>
      <c r="BJ273" s="291">
        <f t="shared" si="310"/>
        <v>0</v>
      </c>
      <c r="BK273" s="290">
        <f t="shared" si="343"/>
        <v>0</v>
      </c>
      <c r="BL273" s="304">
        <f t="shared" si="344"/>
        <v>267</v>
      </c>
      <c r="BM273" s="289">
        <f t="shared" si="345"/>
        <v>23</v>
      </c>
      <c r="BN273" s="290">
        <f t="shared" si="311"/>
        <v>0</v>
      </c>
      <c r="BO273" s="290">
        <f t="shared" si="346"/>
        <v>0</v>
      </c>
      <c r="BP273" s="290">
        <f t="shared" si="312"/>
        <v>0</v>
      </c>
      <c r="BQ273" s="291">
        <f t="shared" si="313"/>
        <v>0</v>
      </c>
      <c r="BR273" s="292">
        <f t="shared" si="347"/>
        <v>0</v>
      </c>
    </row>
    <row r="274" spans="1:70">
      <c r="A274" s="288">
        <v>268</v>
      </c>
      <c r="B274" s="289">
        <f t="shared" si="283"/>
        <v>23</v>
      </c>
      <c r="C274" s="290">
        <f t="shared" si="284"/>
        <v>0</v>
      </c>
      <c r="D274" s="290">
        <f t="shared" ref="D274:D337" si="348">SUM(E274:F274)</f>
        <v>0</v>
      </c>
      <c r="E274" s="290">
        <f t="shared" si="285"/>
        <v>0</v>
      </c>
      <c r="F274" s="291">
        <f t="shared" si="286"/>
        <v>0</v>
      </c>
      <c r="G274" s="290">
        <f t="shared" si="280"/>
        <v>0</v>
      </c>
      <c r="H274" s="289">
        <f t="shared" si="314"/>
        <v>268</v>
      </c>
      <c r="I274" s="289">
        <f t="shared" si="315"/>
        <v>23</v>
      </c>
      <c r="J274" s="290">
        <f t="shared" si="287"/>
        <v>0</v>
      </c>
      <c r="K274" s="290">
        <f t="shared" si="281"/>
        <v>0</v>
      </c>
      <c r="L274" s="290">
        <f t="shared" si="288"/>
        <v>0</v>
      </c>
      <c r="M274" s="291">
        <f t="shared" si="289"/>
        <v>0</v>
      </c>
      <c r="N274" s="292">
        <f t="shared" si="282"/>
        <v>0</v>
      </c>
      <c r="O274" s="307">
        <f t="shared" si="316"/>
        <v>268</v>
      </c>
      <c r="P274" s="289">
        <f t="shared" si="317"/>
        <v>23</v>
      </c>
      <c r="Q274" s="290">
        <f t="shared" si="290"/>
        <v>0</v>
      </c>
      <c r="R274" s="290">
        <f t="shared" si="318"/>
        <v>0</v>
      </c>
      <c r="S274" s="290">
        <f t="shared" si="291"/>
        <v>0</v>
      </c>
      <c r="T274" s="291">
        <f t="shared" si="292"/>
        <v>0</v>
      </c>
      <c r="U274" s="290">
        <f t="shared" si="319"/>
        <v>0</v>
      </c>
      <c r="V274" s="304">
        <f t="shared" si="320"/>
        <v>268</v>
      </c>
      <c r="W274" s="289">
        <f t="shared" si="321"/>
        <v>23</v>
      </c>
      <c r="X274" s="290">
        <f t="shared" si="293"/>
        <v>0</v>
      </c>
      <c r="Y274" s="290">
        <f t="shared" si="322"/>
        <v>0</v>
      </c>
      <c r="Z274" s="290">
        <f t="shared" si="294"/>
        <v>0</v>
      </c>
      <c r="AA274" s="291">
        <f t="shared" si="295"/>
        <v>0</v>
      </c>
      <c r="AB274" s="292">
        <f t="shared" si="323"/>
        <v>0</v>
      </c>
      <c r="AC274" s="307">
        <f t="shared" si="324"/>
        <v>268</v>
      </c>
      <c r="AD274" s="289">
        <f t="shared" si="325"/>
        <v>23</v>
      </c>
      <c r="AE274" s="290">
        <f t="shared" si="296"/>
        <v>0</v>
      </c>
      <c r="AF274" s="290">
        <f t="shared" si="326"/>
        <v>0</v>
      </c>
      <c r="AG274" s="290">
        <f t="shared" si="297"/>
        <v>0</v>
      </c>
      <c r="AH274" s="291">
        <f t="shared" si="298"/>
        <v>0</v>
      </c>
      <c r="AI274" s="290">
        <f t="shared" si="327"/>
        <v>0</v>
      </c>
      <c r="AJ274" s="304">
        <f t="shared" si="328"/>
        <v>268</v>
      </c>
      <c r="AK274" s="289">
        <f t="shared" si="329"/>
        <v>23</v>
      </c>
      <c r="AL274" s="290">
        <f t="shared" si="299"/>
        <v>0</v>
      </c>
      <c r="AM274" s="290">
        <f t="shared" si="330"/>
        <v>0</v>
      </c>
      <c r="AN274" s="290">
        <f t="shared" si="300"/>
        <v>0</v>
      </c>
      <c r="AO274" s="291">
        <f t="shared" si="301"/>
        <v>0</v>
      </c>
      <c r="AP274" s="292">
        <f t="shared" si="331"/>
        <v>0</v>
      </c>
      <c r="AQ274" s="307">
        <f t="shared" si="332"/>
        <v>268</v>
      </c>
      <c r="AR274" s="289">
        <f t="shared" si="333"/>
        <v>23</v>
      </c>
      <c r="AS274" s="290">
        <f t="shared" si="302"/>
        <v>0</v>
      </c>
      <c r="AT274" s="290">
        <f t="shared" si="334"/>
        <v>0</v>
      </c>
      <c r="AU274" s="290">
        <f t="shared" si="303"/>
        <v>0</v>
      </c>
      <c r="AV274" s="291">
        <f t="shared" si="304"/>
        <v>0</v>
      </c>
      <c r="AW274" s="290">
        <f t="shared" si="335"/>
        <v>0</v>
      </c>
      <c r="AX274" s="304">
        <f t="shared" si="336"/>
        <v>268</v>
      </c>
      <c r="AY274" s="289">
        <f t="shared" si="337"/>
        <v>23</v>
      </c>
      <c r="AZ274" s="290">
        <f t="shared" si="305"/>
        <v>0</v>
      </c>
      <c r="BA274" s="290">
        <f t="shared" si="338"/>
        <v>0</v>
      </c>
      <c r="BB274" s="290">
        <f t="shared" si="306"/>
        <v>0</v>
      </c>
      <c r="BC274" s="291">
        <f t="shared" si="307"/>
        <v>0</v>
      </c>
      <c r="BD274" s="292">
        <f t="shared" si="339"/>
        <v>0</v>
      </c>
      <c r="BE274" s="307">
        <f t="shared" si="340"/>
        <v>268</v>
      </c>
      <c r="BF274" s="289">
        <f t="shared" si="341"/>
        <v>23</v>
      </c>
      <c r="BG274" s="290">
        <f t="shared" si="308"/>
        <v>0</v>
      </c>
      <c r="BH274" s="290">
        <f t="shared" si="342"/>
        <v>0</v>
      </c>
      <c r="BI274" s="290">
        <f t="shared" si="309"/>
        <v>0</v>
      </c>
      <c r="BJ274" s="291">
        <f t="shared" si="310"/>
        <v>0</v>
      </c>
      <c r="BK274" s="290">
        <f t="shared" si="343"/>
        <v>0</v>
      </c>
      <c r="BL274" s="304">
        <f t="shared" si="344"/>
        <v>268</v>
      </c>
      <c r="BM274" s="289">
        <f t="shared" si="345"/>
        <v>23</v>
      </c>
      <c r="BN274" s="290">
        <f t="shared" si="311"/>
        <v>0</v>
      </c>
      <c r="BO274" s="290">
        <f t="shared" si="346"/>
        <v>0</v>
      </c>
      <c r="BP274" s="290">
        <f t="shared" si="312"/>
        <v>0</v>
      </c>
      <c r="BQ274" s="291">
        <f t="shared" si="313"/>
        <v>0</v>
      </c>
      <c r="BR274" s="292">
        <f t="shared" si="347"/>
        <v>0</v>
      </c>
    </row>
    <row r="275" spans="1:70">
      <c r="A275" s="288">
        <v>269</v>
      </c>
      <c r="B275" s="289">
        <f t="shared" si="283"/>
        <v>23</v>
      </c>
      <c r="C275" s="290">
        <f t="shared" si="284"/>
        <v>0</v>
      </c>
      <c r="D275" s="290">
        <f t="shared" si="348"/>
        <v>0</v>
      </c>
      <c r="E275" s="290">
        <f t="shared" si="285"/>
        <v>0</v>
      </c>
      <c r="F275" s="291">
        <f t="shared" si="286"/>
        <v>0</v>
      </c>
      <c r="G275" s="290">
        <f t="shared" si="280"/>
        <v>0</v>
      </c>
      <c r="H275" s="289">
        <f t="shared" si="314"/>
        <v>269</v>
      </c>
      <c r="I275" s="289">
        <f t="shared" si="315"/>
        <v>23</v>
      </c>
      <c r="J275" s="290">
        <f t="shared" si="287"/>
        <v>0</v>
      </c>
      <c r="K275" s="290">
        <f t="shared" si="281"/>
        <v>0</v>
      </c>
      <c r="L275" s="290">
        <f t="shared" si="288"/>
        <v>0</v>
      </c>
      <c r="M275" s="291">
        <f t="shared" si="289"/>
        <v>0</v>
      </c>
      <c r="N275" s="292">
        <f t="shared" si="282"/>
        <v>0</v>
      </c>
      <c r="O275" s="307">
        <f t="shared" si="316"/>
        <v>269</v>
      </c>
      <c r="P275" s="289">
        <f t="shared" si="317"/>
        <v>23</v>
      </c>
      <c r="Q275" s="290">
        <f t="shared" si="290"/>
        <v>0</v>
      </c>
      <c r="R275" s="290">
        <f t="shared" si="318"/>
        <v>0</v>
      </c>
      <c r="S275" s="290">
        <f t="shared" si="291"/>
        <v>0</v>
      </c>
      <c r="T275" s="291">
        <f t="shared" si="292"/>
        <v>0</v>
      </c>
      <c r="U275" s="290">
        <f t="shared" si="319"/>
        <v>0</v>
      </c>
      <c r="V275" s="304">
        <f t="shared" si="320"/>
        <v>269</v>
      </c>
      <c r="W275" s="289">
        <f t="shared" si="321"/>
        <v>23</v>
      </c>
      <c r="X275" s="290">
        <f t="shared" si="293"/>
        <v>0</v>
      </c>
      <c r="Y275" s="290">
        <f t="shared" si="322"/>
        <v>0</v>
      </c>
      <c r="Z275" s="290">
        <f t="shared" si="294"/>
        <v>0</v>
      </c>
      <c r="AA275" s="291">
        <f t="shared" si="295"/>
        <v>0</v>
      </c>
      <c r="AB275" s="292">
        <f t="shared" si="323"/>
        <v>0</v>
      </c>
      <c r="AC275" s="307">
        <f t="shared" si="324"/>
        <v>269</v>
      </c>
      <c r="AD275" s="289">
        <f t="shared" si="325"/>
        <v>23</v>
      </c>
      <c r="AE275" s="290">
        <f t="shared" si="296"/>
        <v>0</v>
      </c>
      <c r="AF275" s="290">
        <f t="shared" si="326"/>
        <v>0</v>
      </c>
      <c r="AG275" s="290">
        <f t="shared" si="297"/>
        <v>0</v>
      </c>
      <c r="AH275" s="291">
        <f t="shared" si="298"/>
        <v>0</v>
      </c>
      <c r="AI275" s="290">
        <f t="shared" si="327"/>
        <v>0</v>
      </c>
      <c r="AJ275" s="304">
        <f t="shared" si="328"/>
        <v>269</v>
      </c>
      <c r="AK275" s="289">
        <f t="shared" si="329"/>
        <v>23</v>
      </c>
      <c r="AL275" s="290">
        <f t="shared" si="299"/>
        <v>0</v>
      </c>
      <c r="AM275" s="290">
        <f t="shared" si="330"/>
        <v>0</v>
      </c>
      <c r="AN275" s="290">
        <f t="shared" si="300"/>
        <v>0</v>
      </c>
      <c r="AO275" s="291">
        <f t="shared" si="301"/>
        <v>0</v>
      </c>
      <c r="AP275" s="292">
        <f t="shared" si="331"/>
        <v>0</v>
      </c>
      <c r="AQ275" s="307">
        <f t="shared" si="332"/>
        <v>269</v>
      </c>
      <c r="AR275" s="289">
        <f t="shared" si="333"/>
        <v>23</v>
      </c>
      <c r="AS275" s="290">
        <f t="shared" si="302"/>
        <v>0</v>
      </c>
      <c r="AT275" s="290">
        <f t="shared" si="334"/>
        <v>0</v>
      </c>
      <c r="AU275" s="290">
        <f t="shared" si="303"/>
        <v>0</v>
      </c>
      <c r="AV275" s="291">
        <f t="shared" si="304"/>
        <v>0</v>
      </c>
      <c r="AW275" s="290">
        <f t="shared" si="335"/>
        <v>0</v>
      </c>
      <c r="AX275" s="304">
        <f t="shared" si="336"/>
        <v>269</v>
      </c>
      <c r="AY275" s="289">
        <f t="shared" si="337"/>
        <v>23</v>
      </c>
      <c r="AZ275" s="290">
        <f t="shared" si="305"/>
        <v>0</v>
      </c>
      <c r="BA275" s="290">
        <f t="shared" si="338"/>
        <v>0</v>
      </c>
      <c r="BB275" s="290">
        <f t="shared" si="306"/>
        <v>0</v>
      </c>
      <c r="BC275" s="291">
        <f t="shared" si="307"/>
        <v>0</v>
      </c>
      <c r="BD275" s="292">
        <f t="shared" si="339"/>
        <v>0</v>
      </c>
      <c r="BE275" s="307">
        <f t="shared" si="340"/>
        <v>269</v>
      </c>
      <c r="BF275" s="289">
        <f t="shared" si="341"/>
        <v>23</v>
      </c>
      <c r="BG275" s="290">
        <f t="shared" si="308"/>
        <v>0</v>
      </c>
      <c r="BH275" s="290">
        <f t="shared" si="342"/>
        <v>0</v>
      </c>
      <c r="BI275" s="290">
        <f t="shared" si="309"/>
        <v>0</v>
      </c>
      <c r="BJ275" s="291">
        <f t="shared" si="310"/>
        <v>0</v>
      </c>
      <c r="BK275" s="290">
        <f t="shared" si="343"/>
        <v>0</v>
      </c>
      <c r="BL275" s="304">
        <f t="shared" si="344"/>
        <v>269</v>
      </c>
      <c r="BM275" s="289">
        <f t="shared" si="345"/>
        <v>23</v>
      </c>
      <c r="BN275" s="290">
        <f t="shared" si="311"/>
        <v>0</v>
      </c>
      <c r="BO275" s="290">
        <f t="shared" si="346"/>
        <v>0</v>
      </c>
      <c r="BP275" s="290">
        <f t="shared" si="312"/>
        <v>0</v>
      </c>
      <c r="BQ275" s="291">
        <f t="shared" si="313"/>
        <v>0</v>
      </c>
      <c r="BR275" s="292">
        <f t="shared" si="347"/>
        <v>0</v>
      </c>
    </row>
    <row r="276" spans="1:70">
      <c r="A276" s="288">
        <v>270</v>
      </c>
      <c r="B276" s="289">
        <f t="shared" si="283"/>
        <v>23</v>
      </c>
      <c r="C276" s="290">
        <f t="shared" si="284"/>
        <v>0</v>
      </c>
      <c r="D276" s="290">
        <f t="shared" si="348"/>
        <v>0</v>
      </c>
      <c r="E276" s="290">
        <f t="shared" si="285"/>
        <v>0</v>
      </c>
      <c r="F276" s="291">
        <f t="shared" si="286"/>
        <v>0</v>
      </c>
      <c r="G276" s="290">
        <f t="shared" si="280"/>
        <v>0</v>
      </c>
      <c r="H276" s="289">
        <f t="shared" si="314"/>
        <v>270</v>
      </c>
      <c r="I276" s="289">
        <f t="shared" si="315"/>
        <v>23</v>
      </c>
      <c r="J276" s="290">
        <f t="shared" si="287"/>
        <v>0</v>
      </c>
      <c r="K276" s="290">
        <f t="shared" si="281"/>
        <v>0</v>
      </c>
      <c r="L276" s="290">
        <f t="shared" si="288"/>
        <v>0</v>
      </c>
      <c r="M276" s="291">
        <f t="shared" si="289"/>
        <v>0</v>
      </c>
      <c r="N276" s="292">
        <f t="shared" si="282"/>
        <v>0</v>
      </c>
      <c r="O276" s="307">
        <f t="shared" si="316"/>
        <v>270</v>
      </c>
      <c r="P276" s="289">
        <f t="shared" si="317"/>
        <v>23</v>
      </c>
      <c r="Q276" s="290">
        <f t="shared" si="290"/>
        <v>0</v>
      </c>
      <c r="R276" s="290">
        <f t="shared" si="318"/>
        <v>0</v>
      </c>
      <c r="S276" s="290">
        <f t="shared" si="291"/>
        <v>0</v>
      </c>
      <c r="T276" s="291">
        <f t="shared" si="292"/>
        <v>0</v>
      </c>
      <c r="U276" s="290">
        <f t="shared" si="319"/>
        <v>0</v>
      </c>
      <c r="V276" s="304">
        <f t="shared" si="320"/>
        <v>270</v>
      </c>
      <c r="W276" s="289">
        <f t="shared" si="321"/>
        <v>23</v>
      </c>
      <c r="X276" s="290">
        <f t="shared" si="293"/>
        <v>0</v>
      </c>
      <c r="Y276" s="290">
        <f t="shared" si="322"/>
        <v>0</v>
      </c>
      <c r="Z276" s="290">
        <f t="shared" si="294"/>
        <v>0</v>
      </c>
      <c r="AA276" s="291">
        <f t="shared" si="295"/>
        <v>0</v>
      </c>
      <c r="AB276" s="292">
        <f t="shared" si="323"/>
        <v>0</v>
      </c>
      <c r="AC276" s="307">
        <f t="shared" si="324"/>
        <v>270</v>
      </c>
      <c r="AD276" s="289">
        <f t="shared" si="325"/>
        <v>23</v>
      </c>
      <c r="AE276" s="290">
        <f t="shared" si="296"/>
        <v>0</v>
      </c>
      <c r="AF276" s="290">
        <f t="shared" si="326"/>
        <v>0</v>
      </c>
      <c r="AG276" s="290">
        <f t="shared" si="297"/>
        <v>0</v>
      </c>
      <c r="AH276" s="291">
        <f t="shared" si="298"/>
        <v>0</v>
      </c>
      <c r="AI276" s="290">
        <f t="shared" si="327"/>
        <v>0</v>
      </c>
      <c r="AJ276" s="304">
        <f t="shared" si="328"/>
        <v>270</v>
      </c>
      <c r="AK276" s="289">
        <f t="shared" si="329"/>
        <v>23</v>
      </c>
      <c r="AL276" s="290">
        <f t="shared" si="299"/>
        <v>0</v>
      </c>
      <c r="AM276" s="290">
        <f t="shared" si="330"/>
        <v>0</v>
      </c>
      <c r="AN276" s="290">
        <f t="shared" si="300"/>
        <v>0</v>
      </c>
      <c r="AO276" s="291">
        <f t="shared" si="301"/>
        <v>0</v>
      </c>
      <c r="AP276" s="292">
        <f t="shared" si="331"/>
        <v>0</v>
      </c>
      <c r="AQ276" s="307">
        <f t="shared" si="332"/>
        <v>270</v>
      </c>
      <c r="AR276" s="289">
        <f t="shared" si="333"/>
        <v>23</v>
      </c>
      <c r="AS276" s="290">
        <f t="shared" si="302"/>
        <v>0</v>
      </c>
      <c r="AT276" s="290">
        <f t="shared" si="334"/>
        <v>0</v>
      </c>
      <c r="AU276" s="290">
        <f t="shared" si="303"/>
        <v>0</v>
      </c>
      <c r="AV276" s="291">
        <f t="shared" si="304"/>
        <v>0</v>
      </c>
      <c r="AW276" s="290">
        <f t="shared" si="335"/>
        <v>0</v>
      </c>
      <c r="AX276" s="304">
        <f t="shared" si="336"/>
        <v>270</v>
      </c>
      <c r="AY276" s="289">
        <f t="shared" si="337"/>
        <v>23</v>
      </c>
      <c r="AZ276" s="290">
        <f t="shared" si="305"/>
        <v>0</v>
      </c>
      <c r="BA276" s="290">
        <f t="shared" si="338"/>
        <v>0</v>
      </c>
      <c r="BB276" s="290">
        <f t="shared" si="306"/>
        <v>0</v>
      </c>
      <c r="BC276" s="291">
        <f t="shared" si="307"/>
        <v>0</v>
      </c>
      <c r="BD276" s="292">
        <f t="shared" si="339"/>
        <v>0</v>
      </c>
      <c r="BE276" s="307">
        <f t="shared" si="340"/>
        <v>270</v>
      </c>
      <c r="BF276" s="289">
        <f t="shared" si="341"/>
        <v>23</v>
      </c>
      <c r="BG276" s="290">
        <f t="shared" si="308"/>
        <v>0</v>
      </c>
      <c r="BH276" s="290">
        <f t="shared" si="342"/>
        <v>0</v>
      </c>
      <c r="BI276" s="290">
        <f t="shared" si="309"/>
        <v>0</v>
      </c>
      <c r="BJ276" s="291">
        <f t="shared" si="310"/>
        <v>0</v>
      </c>
      <c r="BK276" s="290">
        <f t="shared" si="343"/>
        <v>0</v>
      </c>
      <c r="BL276" s="304">
        <f t="shared" si="344"/>
        <v>270</v>
      </c>
      <c r="BM276" s="289">
        <f t="shared" si="345"/>
        <v>23</v>
      </c>
      <c r="BN276" s="290">
        <f t="shared" si="311"/>
        <v>0</v>
      </c>
      <c r="BO276" s="290">
        <f t="shared" si="346"/>
        <v>0</v>
      </c>
      <c r="BP276" s="290">
        <f t="shared" si="312"/>
        <v>0</v>
      </c>
      <c r="BQ276" s="291">
        <f t="shared" si="313"/>
        <v>0</v>
      </c>
      <c r="BR276" s="292">
        <f t="shared" si="347"/>
        <v>0</v>
      </c>
    </row>
    <row r="277" spans="1:70">
      <c r="A277" s="288">
        <v>271</v>
      </c>
      <c r="B277" s="289">
        <f t="shared" si="283"/>
        <v>23</v>
      </c>
      <c r="C277" s="290">
        <f t="shared" si="284"/>
        <v>0</v>
      </c>
      <c r="D277" s="290">
        <f t="shared" si="348"/>
        <v>0</v>
      </c>
      <c r="E277" s="290">
        <f t="shared" si="285"/>
        <v>0</v>
      </c>
      <c r="F277" s="291">
        <f t="shared" si="286"/>
        <v>0</v>
      </c>
      <c r="G277" s="290">
        <f t="shared" si="280"/>
        <v>0</v>
      </c>
      <c r="H277" s="289">
        <f t="shared" si="314"/>
        <v>271</v>
      </c>
      <c r="I277" s="289">
        <f t="shared" si="315"/>
        <v>23</v>
      </c>
      <c r="J277" s="290">
        <f t="shared" si="287"/>
        <v>0</v>
      </c>
      <c r="K277" s="290">
        <f t="shared" si="281"/>
        <v>0</v>
      </c>
      <c r="L277" s="290">
        <f t="shared" si="288"/>
        <v>0</v>
      </c>
      <c r="M277" s="291">
        <f t="shared" si="289"/>
        <v>0</v>
      </c>
      <c r="N277" s="292">
        <f t="shared" si="282"/>
        <v>0</v>
      </c>
      <c r="O277" s="307">
        <f t="shared" si="316"/>
        <v>271</v>
      </c>
      <c r="P277" s="289">
        <f t="shared" si="317"/>
        <v>23</v>
      </c>
      <c r="Q277" s="290">
        <f t="shared" si="290"/>
        <v>0</v>
      </c>
      <c r="R277" s="290">
        <f t="shared" si="318"/>
        <v>0</v>
      </c>
      <c r="S277" s="290">
        <f t="shared" si="291"/>
        <v>0</v>
      </c>
      <c r="T277" s="291">
        <f t="shared" si="292"/>
        <v>0</v>
      </c>
      <c r="U277" s="290">
        <f t="shared" si="319"/>
        <v>0</v>
      </c>
      <c r="V277" s="304">
        <f t="shared" si="320"/>
        <v>271</v>
      </c>
      <c r="W277" s="289">
        <f t="shared" si="321"/>
        <v>23</v>
      </c>
      <c r="X277" s="290">
        <f t="shared" si="293"/>
        <v>0</v>
      </c>
      <c r="Y277" s="290">
        <f t="shared" si="322"/>
        <v>0</v>
      </c>
      <c r="Z277" s="290">
        <f t="shared" si="294"/>
        <v>0</v>
      </c>
      <c r="AA277" s="291">
        <f t="shared" si="295"/>
        <v>0</v>
      </c>
      <c r="AB277" s="292">
        <f t="shared" si="323"/>
        <v>0</v>
      </c>
      <c r="AC277" s="307">
        <f t="shared" si="324"/>
        <v>271</v>
      </c>
      <c r="AD277" s="289">
        <f t="shared" si="325"/>
        <v>23</v>
      </c>
      <c r="AE277" s="290">
        <f t="shared" si="296"/>
        <v>0</v>
      </c>
      <c r="AF277" s="290">
        <f t="shared" si="326"/>
        <v>0</v>
      </c>
      <c r="AG277" s="290">
        <f t="shared" si="297"/>
        <v>0</v>
      </c>
      <c r="AH277" s="291">
        <f t="shared" si="298"/>
        <v>0</v>
      </c>
      <c r="AI277" s="290">
        <f t="shared" si="327"/>
        <v>0</v>
      </c>
      <c r="AJ277" s="304">
        <f t="shared" si="328"/>
        <v>271</v>
      </c>
      <c r="AK277" s="289">
        <f t="shared" si="329"/>
        <v>23</v>
      </c>
      <c r="AL277" s="290">
        <f t="shared" si="299"/>
        <v>0</v>
      </c>
      <c r="AM277" s="290">
        <f t="shared" si="330"/>
        <v>0</v>
      </c>
      <c r="AN277" s="290">
        <f t="shared" si="300"/>
        <v>0</v>
      </c>
      <c r="AO277" s="291">
        <f t="shared" si="301"/>
        <v>0</v>
      </c>
      <c r="AP277" s="292">
        <f t="shared" si="331"/>
        <v>0</v>
      </c>
      <c r="AQ277" s="307">
        <f t="shared" si="332"/>
        <v>271</v>
      </c>
      <c r="AR277" s="289">
        <f t="shared" si="333"/>
        <v>23</v>
      </c>
      <c r="AS277" s="290">
        <f t="shared" si="302"/>
        <v>0</v>
      </c>
      <c r="AT277" s="290">
        <f t="shared" si="334"/>
        <v>0</v>
      </c>
      <c r="AU277" s="290">
        <f t="shared" si="303"/>
        <v>0</v>
      </c>
      <c r="AV277" s="291">
        <f t="shared" si="304"/>
        <v>0</v>
      </c>
      <c r="AW277" s="290">
        <f t="shared" si="335"/>
        <v>0</v>
      </c>
      <c r="AX277" s="304">
        <f t="shared" si="336"/>
        <v>271</v>
      </c>
      <c r="AY277" s="289">
        <f t="shared" si="337"/>
        <v>23</v>
      </c>
      <c r="AZ277" s="290">
        <f t="shared" si="305"/>
        <v>0</v>
      </c>
      <c r="BA277" s="290">
        <f t="shared" si="338"/>
        <v>0</v>
      </c>
      <c r="BB277" s="290">
        <f t="shared" si="306"/>
        <v>0</v>
      </c>
      <c r="BC277" s="291">
        <f t="shared" si="307"/>
        <v>0</v>
      </c>
      <c r="BD277" s="292">
        <f t="shared" si="339"/>
        <v>0</v>
      </c>
      <c r="BE277" s="307">
        <f t="shared" si="340"/>
        <v>271</v>
      </c>
      <c r="BF277" s="289">
        <f t="shared" si="341"/>
        <v>23</v>
      </c>
      <c r="BG277" s="290">
        <f t="shared" si="308"/>
        <v>0</v>
      </c>
      <c r="BH277" s="290">
        <f t="shared" si="342"/>
        <v>0</v>
      </c>
      <c r="BI277" s="290">
        <f t="shared" si="309"/>
        <v>0</v>
      </c>
      <c r="BJ277" s="291">
        <f t="shared" si="310"/>
        <v>0</v>
      </c>
      <c r="BK277" s="290">
        <f t="shared" si="343"/>
        <v>0</v>
      </c>
      <c r="BL277" s="304">
        <f t="shared" si="344"/>
        <v>271</v>
      </c>
      <c r="BM277" s="289">
        <f t="shared" si="345"/>
        <v>23</v>
      </c>
      <c r="BN277" s="290">
        <f t="shared" si="311"/>
        <v>0</v>
      </c>
      <c r="BO277" s="290">
        <f t="shared" si="346"/>
        <v>0</v>
      </c>
      <c r="BP277" s="290">
        <f t="shared" si="312"/>
        <v>0</v>
      </c>
      <c r="BQ277" s="291">
        <f t="shared" si="313"/>
        <v>0</v>
      </c>
      <c r="BR277" s="292">
        <f t="shared" si="347"/>
        <v>0</v>
      </c>
    </row>
    <row r="278" spans="1:70">
      <c r="A278" s="288">
        <v>272</v>
      </c>
      <c r="B278" s="289">
        <f t="shared" si="283"/>
        <v>23</v>
      </c>
      <c r="C278" s="290">
        <f t="shared" si="284"/>
        <v>0</v>
      </c>
      <c r="D278" s="290">
        <f t="shared" si="348"/>
        <v>0</v>
      </c>
      <c r="E278" s="290">
        <f t="shared" si="285"/>
        <v>0</v>
      </c>
      <c r="F278" s="291">
        <f t="shared" si="286"/>
        <v>0</v>
      </c>
      <c r="G278" s="290">
        <f t="shared" si="280"/>
        <v>0</v>
      </c>
      <c r="H278" s="289">
        <f t="shared" si="314"/>
        <v>272</v>
      </c>
      <c r="I278" s="289">
        <f t="shared" si="315"/>
        <v>23</v>
      </c>
      <c r="J278" s="290">
        <f t="shared" si="287"/>
        <v>0</v>
      </c>
      <c r="K278" s="290">
        <f t="shared" si="281"/>
        <v>0</v>
      </c>
      <c r="L278" s="290">
        <f t="shared" si="288"/>
        <v>0</v>
      </c>
      <c r="M278" s="291">
        <f t="shared" si="289"/>
        <v>0</v>
      </c>
      <c r="N278" s="292">
        <f t="shared" si="282"/>
        <v>0</v>
      </c>
      <c r="O278" s="307">
        <f t="shared" si="316"/>
        <v>272</v>
      </c>
      <c r="P278" s="289">
        <f t="shared" si="317"/>
        <v>23</v>
      </c>
      <c r="Q278" s="290">
        <f t="shared" si="290"/>
        <v>0</v>
      </c>
      <c r="R278" s="290">
        <f t="shared" si="318"/>
        <v>0</v>
      </c>
      <c r="S278" s="290">
        <f t="shared" si="291"/>
        <v>0</v>
      </c>
      <c r="T278" s="291">
        <f t="shared" si="292"/>
        <v>0</v>
      </c>
      <c r="U278" s="290">
        <f t="shared" si="319"/>
        <v>0</v>
      </c>
      <c r="V278" s="304">
        <f t="shared" si="320"/>
        <v>272</v>
      </c>
      <c r="W278" s="289">
        <f t="shared" si="321"/>
        <v>23</v>
      </c>
      <c r="X278" s="290">
        <f t="shared" si="293"/>
        <v>0</v>
      </c>
      <c r="Y278" s="290">
        <f t="shared" si="322"/>
        <v>0</v>
      </c>
      <c r="Z278" s="290">
        <f t="shared" si="294"/>
        <v>0</v>
      </c>
      <c r="AA278" s="291">
        <f t="shared" si="295"/>
        <v>0</v>
      </c>
      <c r="AB278" s="292">
        <f t="shared" si="323"/>
        <v>0</v>
      </c>
      <c r="AC278" s="307">
        <f t="shared" si="324"/>
        <v>272</v>
      </c>
      <c r="AD278" s="289">
        <f t="shared" si="325"/>
        <v>23</v>
      </c>
      <c r="AE278" s="290">
        <f t="shared" si="296"/>
        <v>0</v>
      </c>
      <c r="AF278" s="290">
        <f t="shared" si="326"/>
        <v>0</v>
      </c>
      <c r="AG278" s="290">
        <f t="shared" si="297"/>
        <v>0</v>
      </c>
      <c r="AH278" s="291">
        <f t="shared" si="298"/>
        <v>0</v>
      </c>
      <c r="AI278" s="290">
        <f t="shared" si="327"/>
        <v>0</v>
      </c>
      <c r="AJ278" s="304">
        <f t="shared" si="328"/>
        <v>272</v>
      </c>
      <c r="AK278" s="289">
        <f t="shared" si="329"/>
        <v>23</v>
      </c>
      <c r="AL278" s="290">
        <f t="shared" si="299"/>
        <v>0</v>
      </c>
      <c r="AM278" s="290">
        <f t="shared" si="330"/>
        <v>0</v>
      </c>
      <c r="AN278" s="290">
        <f t="shared" si="300"/>
        <v>0</v>
      </c>
      <c r="AO278" s="291">
        <f t="shared" si="301"/>
        <v>0</v>
      </c>
      <c r="AP278" s="292">
        <f t="shared" si="331"/>
        <v>0</v>
      </c>
      <c r="AQ278" s="307">
        <f t="shared" si="332"/>
        <v>272</v>
      </c>
      <c r="AR278" s="289">
        <f t="shared" si="333"/>
        <v>23</v>
      </c>
      <c r="AS278" s="290">
        <f t="shared" si="302"/>
        <v>0</v>
      </c>
      <c r="AT278" s="290">
        <f t="shared" si="334"/>
        <v>0</v>
      </c>
      <c r="AU278" s="290">
        <f t="shared" si="303"/>
        <v>0</v>
      </c>
      <c r="AV278" s="291">
        <f t="shared" si="304"/>
        <v>0</v>
      </c>
      <c r="AW278" s="290">
        <f t="shared" si="335"/>
        <v>0</v>
      </c>
      <c r="AX278" s="304">
        <f t="shared" si="336"/>
        <v>272</v>
      </c>
      <c r="AY278" s="289">
        <f t="shared" si="337"/>
        <v>23</v>
      </c>
      <c r="AZ278" s="290">
        <f t="shared" si="305"/>
        <v>0</v>
      </c>
      <c r="BA278" s="290">
        <f t="shared" si="338"/>
        <v>0</v>
      </c>
      <c r="BB278" s="290">
        <f t="shared" si="306"/>
        <v>0</v>
      </c>
      <c r="BC278" s="291">
        <f t="shared" si="307"/>
        <v>0</v>
      </c>
      <c r="BD278" s="292">
        <f t="shared" si="339"/>
        <v>0</v>
      </c>
      <c r="BE278" s="307">
        <f t="shared" si="340"/>
        <v>272</v>
      </c>
      <c r="BF278" s="289">
        <f t="shared" si="341"/>
        <v>23</v>
      </c>
      <c r="BG278" s="290">
        <f t="shared" si="308"/>
        <v>0</v>
      </c>
      <c r="BH278" s="290">
        <f t="shared" si="342"/>
        <v>0</v>
      </c>
      <c r="BI278" s="290">
        <f t="shared" si="309"/>
        <v>0</v>
      </c>
      <c r="BJ278" s="291">
        <f t="shared" si="310"/>
        <v>0</v>
      </c>
      <c r="BK278" s="290">
        <f t="shared" si="343"/>
        <v>0</v>
      </c>
      <c r="BL278" s="304">
        <f t="shared" si="344"/>
        <v>272</v>
      </c>
      <c r="BM278" s="289">
        <f t="shared" si="345"/>
        <v>23</v>
      </c>
      <c r="BN278" s="290">
        <f t="shared" si="311"/>
        <v>0</v>
      </c>
      <c r="BO278" s="290">
        <f t="shared" si="346"/>
        <v>0</v>
      </c>
      <c r="BP278" s="290">
        <f t="shared" si="312"/>
        <v>0</v>
      </c>
      <c r="BQ278" s="291">
        <f t="shared" si="313"/>
        <v>0</v>
      </c>
      <c r="BR278" s="292">
        <f t="shared" si="347"/>
        <v>0</v>
      </c>
    </row>
    <row r="279" spans="1:70">
      <c r="A279" s="288">
        <v>273</v>
      </c>
      <c r="B279" s="289">
        <f t="shared" si="283"/>
        <v>23</v>
      </c>
      <c r="C279" s="290">
        <f t="shared" si="284"/>
        <v>0</v>
      </c>
      <c r="D279" s="290">
        <f t="shared" si="348"/>
        <v>0</v>
      </c>
      <c r="E279" s="290">
        <f t="shared" si="285"/>
        <v>0</v>
      </c>
      <c r="F279" s="291">
        <f t="shared" si="286"/>
        <v>0</v>
      </c>
      <c r="G279" s="290">
        <f t="shared" si="280"/>
        <v>0</v>
      </c>
      <c r="H279" s="289">
        <f t="shared" si="314"/>
        <v>273</v>
      </c>
      <c r="I279" s="289">
        <f t="shared" si="315"/>
        <v>23</v>
      </c>
      <c r="J279" s="290">
        <f t="shared" si="287"/>
        <v>0</v>
      </c>
      <c r="K279" s="290">
        <f t="shared" si="281"/>
        <v>0</v>
      </c>
      <c r="L279" s="290">
        <f t="shared" si="288"/>
        <v>0</v>
      </c>
      <c r="M279" s="291">
        <f t="shared" si="289"/>
        <v>0</v>
      </c>
      <c r="N279" s="292">
        <f t="shared" si="282"/>
        <v>0</v>
      </c>
      <c r="O279" s="307">
        <f t="shared" si="316"/>
        <v>273</v>
      </c>
      <c r="P279" s="289">
        <f t="shared" si="317"/>
        <v>23</v>
      </c>
      <c r="Q279" s="290">
        <f t="shared" si="290"/>
        <v>0</v>
      </c>
      <c r="R279" s="290">
        <f t="shared" si="318"/>
        <v>0</v>
      </c>
      <c r="S279" s="290">
        <f t="shared" si="291"/>
        <v>0</v>
      </c>
      <c r="T279" s="291">
        <f t="shared" si="292"/>
        <v>0</v>
      </c>
      <c r="U279" s="290">
        <f t="shared" si="319"/>
        <v>0</v>
      </c>
      <c r="V279" s="304">
        <f t="shared" si="320"/>
        <v>273</v>
      </c>
      <c r="W279" s="289">
        <f t="shared" si="321"/>
        <v>23</v>
      </c>
      <c r="X279" s="290">
        <f t="shared" si="293"/>
        <v>0</v>
      </c>
      <c r="Y279" s="290">
        <f t="shared" si="322"/>
        <v>0</v>
      </c>
      <c r="Z279" s="290">
        <f t="shared" si="294"/>
        <v>0</v>
      </c>
      <c r="AA279" s="291">
        <f t="shared" si="295"/>
        <v>0</v>
      </c>
      <c r="AB279" s="292">
        <f t="shared" si="323"/>
        <v>0</v>
      </c>
      <c r="AC279" s="307">
        <f t="shared" si="324"/>
        <v>273</v>
      </c>
      <c r="AD279" s="289">
        <f t="shared" si="325"/>
        <v>23</v>
      </c>
      <c r="AE279" s="290">
        <f t="shared" si="296"/>
        <v>0</v>
      </c>
      <c r="AF279" s="290">
        <f t="shared" si="326"/>
        <v>0</v>
      </c>
      <c r="AG279" s="290">
        <f t="shared" si="297"/>
        <v>0</v>
      </c>
      <c r="AH279" s="291">
        <f t="shared" si="298"/>
        <v>0</v>
      </c>
      <c r="AI279" s="290">
        <f t="shared" si="327"/>
        <v>0</v>
      </c>
      <c r="AJ279" s="304">
        <f t="shared" si="328"/>
        <v>273</v>
      </c>
      <c r="AK279" s="289">
        <f t="shared" si="329"/>
        <v>23</v>
      </c>
      <c r="AL279" s="290">
        <f t="shared" si="299"/>
        <v>0</v>
      </c>
      <c r="AM279" s="290">
        <f t="shared" si="330"/>
        <v>0</v>
      </c>
      <c r="AN279" s="290">
        <f t="shared" si="300"/>
        <v>0</v>
      </c>
      <c r="AO279" s="291">
        <f t="shared" si="301"/>
        <v>0</v>
      </c>
      <c r="AP279" s="292">
        <f t="shared" si="331"/>
        <v>0</v>
      </c>
      <c r="AQ279" s="307">
        <f t="shared" si="332"/>
        <v>273</v>
      </c>
      <c r="AR279" s="289">
        <f t="shared" si="333"/>
        <v>23</v>
      </c>
      <c r="AS279" s="290">
        <f t="shared" si="302"/>
        <v>0</v>
      </c>
      <c r="AT279" s="290">
        <f t="shared" si="334"/>
        <v>0</v>
      </c>
      <c r="AU279" s="290">
        <f t="shared" si="303"/>
        <v>0</v>
      </c>
      <c r="AV279" s="291">
        <f t="shared" si="304"/>
        <v>0</v>
      </c>
      <c r="AW279" s="290">
        <f t="shared" si="335"/>
        <v>0</v>
      </c>
      <c r="AX279" s="304">
        <f t="shared" si="336"/>
        <v>273</v>
      </c>
      <c r="AY279" s="289">
        <f t="shared" si="337"/>
        <v>23</v>
      </c>
      <c r="AZ279" s="290">
        <f t="shared" si="305"/>
        <v>0</v>
      </c>
      <c r="BA279" s="290">
        <f t="shared" si="338"/>
        <v>0</v>
      </c>
      <c r="BB279" s="290">
        <f t="shared" si="306"/>
        <v>0</v>
      </c>
      <c r="BC279" s="291">
        <f t="shared" si="307"/>
        <v>0</v>
      </c>
      <c r="BD279" s="292">
        <f t="shared" si="339"/>
        <v>0</v>
      </c>
      <c r="BE279" s="307">
        <f t="shared" si="340"/>
        <v>273</v>
      </c>
      <c r="BF279" s="289">
        <f t="shared" si="341"/>
        <v>23</v>
      </c>
      <c r="BG279" s="290">
        <f t="shared" si="308"/>
        <v>0</v>
      </c>
      <c r="BH279" s="290">
        <f t="shared" si="342"/>
        <v>0</v>
      </c>
      <c r="BI279" s="290">
        <f t="shared" si="309"/>
        <v>0</v>
      </c>
      <c r="BJ279" s="291">
        <f t="shared" si="310"/>
        <v>0</v>
      </c>
      <c r="BK279" s="290">
        <f t="shared" si="343"/>
        <v>0</v>
      </c>
      <c r="BL279" s="304">
        <f t="shared" si="344"/>
        <v>273</v>
      </c>
      <c r="BM279" s="289">
        <f t="shared" si="345"/>
        <v>23</v>
      </c>
      <c r="BN279" s="290">
        <f t="shared" si="311"/>
        <v>0</v>
      </c>
      <c r="BO279" s="290">
        <f t="shared" si="346"/>
        <v>0</v>
      </c>
      <c r="BP279" s="290">
        <f t="shared" si="312"/>
        <v>0</v>
      </c>
      <c r="BQ279" s="291">
        <f t="shared" si="313"/>
        <v>0</v>
      </c>
      <c r="BR279" s="292">
        <f t="shared" si="347"/>
        <v>0</v>
      </c>
    </row>
    <row r="280" spans="1:70">
      <c r="A280" s="288">
        <v>274</v>
      </c>
      <c r="B280" s="289">
        <f t="shared" si="283"/>
        <v>23</v>
      </c>
      <c r="C280" s="290">
        <f t="shared" si="284"/>
        <v>0</v>
      </c>
      <c r="D280" s="290">
        <f t="shared" si="348"/>
        <v>0</v>
      </c>
      <c r="E280" s="290">
        <f t="shared" si="285"/>
        <v>0</v>
      </c>
      <c r="F280" s="291">
        <f t="shared" si="286"/>
        <v>0</v>
      </c>
      <c r="G280" s="290">
        <f t="shared" si="280"/>
        <v>0</v>
      </c>
      <c r="H280" s="289">
        <f t="shared" si="314"/>
        <v>274</v>
      </c>
      <c r="I280" s="289">
        <f t="shared" si="315"/>
        <v>23</v>
      </c>
      <c r="J280" s="290">
        <f t="shared" si="287"/>
        <v>0</v>
      </c>
      <c r="K280" s="290">
        <f t="shared" si="281"/>
        <v>0</v>
      </c>
      <c r="L280" s="290">
        <f t="shared" si="288"/>
        <v>0</v>
      </c>
      <c r="M280" s="291">
        <f t="shared" si="289"/>
        <v>0</v>
      </c>
      <c r="N280" s="292">
        <f t="shared" si="282"/>
        <v>0</v>
      </c>
      <c r="O280" s="307">
        <f t="shared" si="316"/>
        <v>274</v>
      </c>
      <c r="P280" s="289">
        <f t="shared" si="317"/>
        <v>23</v>
      </c>
      <c r="Q280" s="290">
        <f t="shared" si="290"/>
        <v>0</v>
      </c>
      <c r="R280" s="290">
        <f t="shared" si="318"/>
        <v>0</v>
      </c>
      <c r="S280" s="290">
        <f t="shared" si="291"/>
        <v>0</v>
      </c>
      <c r="T280" s="291">
        <f t="shared" si="292"/>
        <v>0</v>
      </c>
      <c r="U280" s="290">
        <f t="shared" si="319"/>
        <v>0</v>
      </c>
      <c r="V280" s="304">
        <f t="shared" si="320"/>
        <v>274</v>
      </c>
      <c r="W280" s="289">
        <f t="shared" si="321"/>
        <v>23</v>
      </c>
      <c r="X280" s="290">
        <f t="shared" si="293"/>
        <v>0</v>
      </c>
      <c r="Y280" s="290">
        <f t="shared" si="322"/>
        <v>0</v>
      </c>
      <c r="Z280" s="290">
        <f t="shared" si="294"/>
        <v>0</v>
      </c>
      <c r="AA280" s="291">
        <f t="shared" si="295"/>
        <v>0</v>
      </c>
      <c r="AB280" s="292">
        <f t="shared" si="323"/>
        <v>0</v>
      </c>
      <c r="AC280" s="307">
        <f t="shared" si="324"/>
        <v>274</v>
      </c>
      <c r="AD280" s="289">
        <f t="shared" si="325"/>
        <v>23</v>
      </c>
      <c r="AE280" s="290">
        <f t="shared" si="296"/>
        <v>0</v>
      </c>
      <c r="AF280" s="290">
        <f t="shared" si="326"/>
        <v>0</v>
      </c>
      <c r="AG280" s="290">
        <f t="shared" si="297"/>
        <v>0</v>
      </c>
      <c r="AH280" s="291">
        <f t="shared" si="298"/>
        <v>0</v>
      </c>
      <c r="AI280" s="290">
        <f t="shared" si="327"/>
        <v>0</v>
      </c>
      <c r="AJ280" s="304">
        <f t="shared" si="328"/>
        <v>274</v>
      </c>
      <c r="AK280" s="289">
        <f t="shared" si="329"/>
        <v>23</v>
      </c>
      <c r="AL280" s="290">
        <f t="shared" si="299"/>
        <v>0</v>
      </c>
      <c r="AM280" s="290">
        <f t="shared" si="330"/>
        <v>0</v>
      </c>
      <c r="AN280" s="290">
        <f t="shared" si="300"/>
        <v>0</v>
      </c>
      <c r="AO280" s="291">
        <f t="shared" si="301"/>
        <v>0</v>
      </c>
      <c r="AP280" s="292">
        <f t="shared" si="331"/>
        <v>0</v>
      </c>
      <c r="AQ280" s="307">
        <f t="shared" si="332"/>
        <v>274</v>
      </c>
      <c r="AR280" s="289">
        <f t="shared" si="333"/>
        <v>23</v>
      </c>
      <c r="AS280" s="290">
        <f t="shared" si="302"/>
        <v>0</v>
      </c>
      <c r="AT280" s="290">
        <f t="shared" si="334"/>
        <v>0</v>
      </c>
      <c r="AU280" s="290">
        <f t="shared" si="303"/>
        <v>0</v>
      </c>
      <c r="AV280" s="291">
        <f t="shared" si="304"/>
        <v>0</v>
      </c>
      <c r="AW280" s="290">
        <f t="shared" si="335"/>
        <v>0</v>
      </c>
      <c r="AX280" s="304">
        <f t="shared" si="336"/>
        <v>274</v>
      </c>
      <c r="AY280" s="289">
        <f t="shared" si="337"/>
        <v>23</v>
      </c>
      <c r="AZ280" s="290">
        <f t="shared" si="305"/>
        <v>0</v>
      </c>
      <c r="BA280" s="290">
        <f t="shared" si="338"/>
        <v>0</v>
      </c>
      <c r="BB280" s="290">
        <f t="shared" si="306"/>
        <v>0</v>
      </c>
      <c r="BC280" s="291">
        <f t="shared" si="307"/>
        <v>0</v>
      </c>
      <c r="BD280" s="292">
        <f t="shared" si="339"/>
        <v>0</v>
      </c>
      <c r="BE280" s="307">
        <f t="shared" si="340"/>
        <v>274</v>
      </c>
      <c r="BF280" s="289">
        <f t="shared" si="341"/>
        <v>23</v>
      </c>
      <c r="BG280" s="290">
        <f t="shared" si="308"/>
        <v>0</v>
      </c>
      <c r="BH280" s="290">
        <f t="shared" si="342"/>
        <v>0</v>
      </c>
      <c r="BI280" s="290">
        <f t="shared" si="309"/>
        <v>0</v>
      </c>
      <c r="BJ280" s="291">
        <f t="shared" si="310"/>
        <v>0</v>
      </c>
      <c r="BK280" s="290">
        <f t="shared" si="343"/>
        <v>0</v>
      </c>
      <c r="BL280" s="304">
        <f t="shared" si="344"/>
        <v>274</v>
      </c>
      <c r="BM280" s="289">
        <f t="shared" si="345"/>
        <v>23</v>
      </c>
      <c r="BN280" s="290">
        <f t="shared" si="311"/>
        <v>0</v>
      </c>
      <c r="BO280" s="290">
        <f t="shared" si="346"/>
        <v>0</v>
      </c>
      <c r="BP280" s="290">
        <f t="shared" si="312"/>
        <v>0</v>
      </c>
      <c r="BQ280" s="291">
        <f t="shared" si="313"/>
        <v>0</v>
      </c>
      <c r="BR280" s="292">
        <f t="shared" si="347"/>
        <v>0</v>
      </c>
    </row>
    <row r="281" spans="1:70">
      <c r="A281" s="288">
        <v>275</v>
      </c>
      <c r="B281" s="289">
        <f t="shared" si="283"/>
        <v>23</v>
      </c>
      <c r="C281" s="290">
        <f t="shared" si="284"/>
        <v>0</v>
      </c>
      <c r="D281" s="290">
        <f t="shared" si="348"/>
        <v>0</v>
      </c>
      <c r="E281" s="290">
        <f t="shared" si="285"/>
        <v>0</v>
      </c>
      <c r="F281" s="291">
        <f t="shared" si="286"/>
        <v>0</v>
      </c>
      <c r="G281" s="290">
        <f t="shared" si="280"/>
        <v>0</v>
      </c>
      <c r="H281" s="289">
        <f t="shared" si="314"/>
        <v>275</v>
      </c>
      <c r="I281" s="289">
        <f t="shared" si="315"/>
        <v>23</v>
      </c>
      <c r="J281" s="290">
        <f t="shared" si="287"/>
        <v>0</v>
      </c>
      <c r="K281" s="290">
        <f t="shared" si="281"/>
        <v>0</v>
      </c>
      <c r="L281" s="290">
        <f t="shared" si="288"/>
        <v>0</v>
      </c>
      <c r="M281" s="291">
        <f t="shared" si="289"/>
        <v>0</v>
      </c>
      <c r="N281" s="292">
        <f t="shared" si="282"/>
        <v>0</v>
      </c>
      <c r="O281" s="307">
        <f t="shared" si="316"/>
        <v>275</v>
      </c>
      <c r="P281" s="289">
        <f t="shared" si="317"/>
        <v>23</v>
      </c>
      <c r="Q281" s="290">
        <f t="shared" si="290"/>
        <v>0</v>
      </c>
      <c r="R281" s="290">
        <f t="shared" si="318"/>
        <v>0</v>
      </c>
      <c r="S281" s="290">
        <f t="shared" si="291"/>
        <v>0</v>
      </c>
      <c r="T281" s="291">
        <f t="shared" si="292"/>
        <v>0</v>
      </c>
      <c r="U281" s="290">
        <f t="shared" si="319"/>
        <v>0</v>
      </c>
      <c r="V281" s="304">
        <f t="shared" si="320"/>
        <v>275</v>
      </c>
      <c r="W281" s="289">
        <f t="shared" si="321"/>
        <v>23</v>
      </c>
      <c r="X281" s="290">
        <f t="shared" si="293"/>
        <v>0</v>
      </c>
      <c r="Y281" s="290">
        <f t="shared" si="322"/>
        <v>0</v>
      </c>
      <c r="Z281" s="290">
        <f t="shared" si="294"/>
        <v>0</v>
      </c>
      <c r="AA281" s="291">
        <f t="shared" si="295"/>
        <v>0</v>
      </c>
      <c r="AB281" s="292">
        <f t="shared" si="323"/>
        <v>0</v>
      </c>
      <c r="AC281" s="307">
        <f t="shared" si="324"/>
        <v>275</v>
      </c>
      <c r="AD281" s="289">
        <f t="shared" si="325"/>
        <v>23</v>
      </c>
      <c r="AE281" s="290">
        <f t="shared" si="296"/>
        <v>0</v>
      </c>
      <c r="AF281" s="290">
        <f t="shared" si="326"/>
        <v>0</v>
      </c>
      <c r="AG281" s="290">
        <f t="shared" si="297"/>
        <v>0</v>
      </c>
      <c r="AH281" s="291">
        <f t="shared" si="298"/>
        <v>0</v>
      </c>
      <c r="AI281" s="290">
        <f t="shared" si="327"/>
        <v>0</v>
      </c>
      <c r="AJ281" s="304">
        <f t="shared" si="328"/>
        <v>275</v>
      </c>
      <c r="AK281" s="289">
        <f t="shared" si="329"/>
        <v>23</v>
      </c>
      <c r="AL281" s="290">
        <f t="shared" si="299"/>
        <v>0</v>
      </c>
      <c r="AM281" s="290">
        <f t="shared" si="330"/>
        <v>0</v>
      </c>
      <c r="AN281" s="290">
        <f t="shared" si="300"/>
        <v>0</v>
      </c>
      <c r="AO281" s="291">
        <f t="shared" si="301"/>
        <v>0</v>
      </c>
      <c r="AP281" s="292">
        <f t="shared" si="331"/>
        <v>0</v>
      </c>
      <c r="AQ281" s="307">
        <f t="shared" si="332"/>
        <v>275</v>
      </c>
      <c r="AR281" s="289">
        <f t="shared" si="333"/>
        <v>23</v>
      </c>
      <c r="AS281" s="290">
        <f t="shared" si="302"/>
        <v>0</v>
      </c>
      <c r="AT281" s="290">
        <f t="shared" si="334"/>
        <v>0</v>
      </c>
      <c r="AU281" s="290">
        <f t="shared" si="303"/>
        <v>0</v>
      </c>
      <c r="AV281" s="291">
        <f t="shared" si="304"/>
        <v>0</v>
      </c>
      <c r="AW281" s="290">
        <f t="shared" si="335"/>
        <v>0</v>
      </c>
      <c r="AX281" s="304">
        <f t="shared" si="336"/>
        <v>275</v>
      </c>
      <c r="AY281" s="289">
        <f t="shared" si="337"/>
        <v>23</v>
      </c>
      <c r="AZ281" s="290">
        <f t="shared" si="305"/>
        <v>0</v>
      </c>
      <c r="BA281" s="290">
        <f t="shared" si="338"/>
        <v>0</v>
      </c>
      <c r="BB281" s="290">
        <f t="shared" si="306"/>
        <v>0</v>
      </c>
      <c r="BC281" s="291">
        <f t="shared" si="307"/>
        <v>0</v>
      </c>
      <c r="BD281" s="292">
        <f t="shared" si="339"/>
        <v>0</v>
      </c>
      <c r="BE281" s="307">
        <f t="shared" si="340"/>
        <v>275</v>
      </c>
      <c r="BF281" s="289">
        <f t="shared" si="341"/>
        <v>23</v>
      </c>
      <c r="BG281" s="290">
        <f t="shared" si="308"/>
        <v>0</v>
      </c>
      <c r="BH281" s="290">
        <f t="shared" si="342"/>
        <v>0</v>
      </c>
      <c r="BI281" s="290">
        <f t="shared" si="309"/>
        <v>0</v>
      </c>
      <c r="BJ281" s="291">
        <f t="shared" si="310"/>
        <v>0</v>
      </c>
      <c r="BK281" s="290">
        <f t="shared" si="343"/>
        <v>0</v>
      </c>
      <c r="BL281" s="304">
        <f t="shared" si="344"/>
        <v>275</v>
      </c>
      <c r="BM281" s="289">
        <f t="shared" si="345"/>
        <v>23</v>
      </c>
      <c r="BN281" s="290">
        <f t="shared" si="311"/>
        <v>0</v>
      </c>
      <c r="BO281" s="290">
        <f t="shared" si="346"/>
        <v>0</v>
      </c>
      <c r="BP281" s="290">
        <f t="shared" si="312"/>
        <v>0</v>
      </c>
      <c r="BQ281" s="291">
        <f t="shared" si="313"/>
        <v>0</v>
      </c>
      <c r="BR281" s="292">
        <f t="shared" si="347"/>
        <v>0</v>
      </c>
    </row>
    <row r="282" spans="1:70">
      <c r="A282" s="288">
        <v>276</v>
      </c>
      <c r="B282" s="289">
        <f t="shared" si="283"/>
        <v>23</v>
      </c>
      <c r="C282" s="290">
        <f t="shared" si="284"/>
        <v>0</v>
      </c>
      <c r="D282" s="290">
        <f t="shared" si="348"/>
        <v>0</v>
      </c>
      <c r="E282" s="290">
        <f t="shared" si="285"/>
        <v>0</v>
      </c>
      <c r="F282" s="291">
        <f t="shared" si="286"/>
        <v>0</v>
      </c>
      <c r="G282" s="290">
        <f t="shared" si="280"/>
        <v>0</v>
      </c>
      <c r="H282" s="289">
        <f t="shared" si="314"/>
        <v>276</v>
      </c>
      <c r="I282" s="289">
        <f t="shared" si="315"/>
        <v>23</v>
      </c>
      <c r="J282" s="290">
        <f t="shared" si="287"/>
        <v>0</v>
      </c>
      <c r="K282" s="290">
        <f t="shared" si="281"/>
        <v>0</v>
      </c>
      <c r="L282" s="290">
        <f t="shared" si="288"/>
        <v>0</v>
      </c>
      <c r="M282" s="291">
        <f t="shared" si="289"/>
        <v>0</v>
      </c>
      <c r="N282" s="292">
        <f t="shared" si="282"/>
        <v>0</v>
      </c>
      <c r="O282" s="307">
        <f t="shared" si="316"/>
        <v>276</v>
      </c>
      <c r="P282" s="289">
        <f t="shared" si="317"/>
        <v>23</v>
      </c>
      <c r="Q282" s="290">
        <f t="shared" si="290"/>
        <v>0</v>
      </c>
      <c r="R282" s="290">
        <f t="shared" si="318"/>
        <v>0</v>
      </c>
      <c r="S282" s="290">
        <f t="shared" si="291"/>
        <v>0</v>
      </c>
      <c r="T282" s="291">
        <f t="shared" si="292"/>
        <v>0</v>
      </c>
      <c r="U282" s="290">
        <f t="shared" si="319"/>
        <v>0</v>
      </c>
      <c r="V282" s="304">
        <f t="shared" si="320"/>
        <v>276</v>
      </c>
      <c r="W282" s="289">
        <f t="shared" si="321"/>
        <v>23</v>
      </c>
      <c r="X282" s="290">
        <f t="shared" si="293"/>
        <v>0</v>
      </c>
      <c r="Y282" s="290">
        <f t="shared" si="322"/>
        <v>0</v>
      </c>
      <c r="Z282" s="290">
        <f t="shared" si="294"/>
        <v>0</v>
      </c>
      <c r="AA282" s="291">
        <f t="shared" si="295"/>
        <v>0</v>
      </c>
      <c r="AB282" s="292">
        <f t="shared" si="323"/>
        <v>0</v>
      </c>
      <c r="AC282" s="307">
        <f t="shared" si="324"/>
        <v>276</v>
      </c>
      <c r="AD282" s="289">
        <f t="shared" si="325"/>
        <v>23</v>
      </c>
      <c r="AE282" s="290">
        <f t="shared" si="296"/>
        <v>0</v>
      </c>
      <c r="AF282" s="290">
        <f t="shared" si="326"/>
        <v>0</v>
      </c>
      <c r="AG282" s="290">
        <f t="shared" si="297"/>
        <v>0</v>
      </c>
      <c r="AH282" s="291">
        <f t="shared" si="298"/>
        <v>0</v>
      </c>
      <c r="AI282" s="290">
        <f t="shared" si="327"/>
        <v>0</v>
      </c>
      <c r="AJ282" s="304">
        <f t="shared" si="328"/>
        <v>276</v>
      </c>
      <c r="AK282" s="289">
        <f t="shared" si="329"/>
        <v>23</v>
      </c>
      <c r="AL282" s="290">
        <f t="shared" si="299"/>
        <v>0</v>
      </c>
      <c r="AM282" s="290">
        <f t="shared" si="330"/>
        <v>0</v>
      </c>
      <c r="AN282" s="290">
        <f t="shared" si="300"/>
        <v>0</v>
      </c>
      <c r="AO282" s="291">
        <f t="shared" si="301"/>
        <v>0</v>
      </c>
      <c r="AP282" s="292">
        <f t="shared" si="331"/>
        <v>0</v>
      </c>
      <c r="AQ282" s="307">
        <f t="shared" si="332"/>
        <v>276</v>
      </c>
      <c r="AR282" s="289">
        <f t="shared" si="333"/>
        <v>23</v>
      </c>
      <c r="AS282" s="290">
        <f t="shared" si="302"/>
        <v>0</v>
      </c>
      <c r="AT282" s="290">
        <f t="shared" si="334"/>
        <v>0</v>
      </c>
      <c r="AU282" s="290">
        <f t="shared" si="303"/>
        <v>0</v>
      </c>
      <c r="AV282" s="291">
        <f t="shared" si="304"/>
        <v>0</v>
      </c>
      <c r="AW282" s="290">
        <f t="shared" si="335"/>
        <v>0</v>
      </c>
      <c r="AX282" s="304">
        <f t="shared" si="336"/>
        <v>276</v>
      </c>
      <c r="AY282" s="289">
        <f t="shared" si="337"/>
        <v>23</v>
      </c>
      <c r="AZ282" s="290">
        <f t="shared" si="305"/>
        <v>0</v>
      </c>
      <c r="BA282" s="290">
        <f t="shared" si="338"/>
        <v>0</v>
      </c>
      <c r="BB282" s="290">
        <f t="shared" si="306"/>
        <v>0</v>
      </c>
      <c r="BC282" s="291">
        <f t="shared" si="307"/>
        <v>0</v>
      </c>
      <c r="BD282" s="292">
        <f t="shared" si="339"/>
        <v>0</v>
      </c>
      <c r="BE282" s="307">
        <f t="shared" si="340"/>
        <v>276</v>
      </c>
      <c r="BF282" s="289">
        <f t="shared" si="341"/>
        <v>23</v>
      </c>
      <c r="BG282" s="290">
        <f t="shared" si="308"/>
        <v>0</v>
      </c>
      <c r="BH282" s="290">
        <f t="shared" si="342"/>
        <v>0</v>
      </c>
      <c r="BI282" s="290">
        <f t="shared" si="309"/>
        <v>0</v>
      </c>
      <c r="BJ282" s="291">
        <f t="shared" si="310"/>
        <v>0</v>
      </c>
      <c r="BK282" s="290">
        <f t="shared" si="343"/>
        <v>0</v>
      </c>
      <c r="BL282" s="304">
        <f t="shared" si="344"/>
        <v>276</v>
      </c>
      <c r="BM282" s="289">
        <f t="shared" si="345"/>
        <v>23</v>
      </c>
      <c r="BN282" s="290">
        <f t="shared" si="311"/>
        <v>0</v>
      </c>
      <c r="BO282" s="290">
        <f t="shared" si="346"/>
        <v>0</v>
      </c>
      <c r="BP282" s="290">
        <f t="shared" si="312"/>
        <v>0</v>
      </c>
      <c r="BQ282" s="291">
        <f t="shared" si="313"/>
        <v>0</v>
      </c>
      <c r="BR282" s="292">
        <f t="shared" si="347"/>
        <v>0</v>
      </c>
    </row>
    <row r="283" spans="1:70">
      <c r="A283" s="288">
        <v>277</v>
      </c>
      <c r="B283" s="289">
        <f t="shared" si="283"/>
        <v>24</v>
      </c>
      <c r="C283" s="290">
        <f t="shared" si="284"/>
        <v>0</v>
      </c>
      <c r="D283" s="290">
        <f t="shared" si="348"/>
        <v>0</v>
      </c>
      <c r="E283" s="290">
        <f t="shared" si="285"/>
        <v>0</v>
      </c>
      <c r="F283" s="291">
        <f t="shared" si="286"/>
        <v>0</v>
      </c>
      <c r="G283" s="290">
        <f t="shared" si="280"/>
        <v>0</v>
      </c>
      <c r="H283" s="289">
        <f t="shared" si="314"/>
        <v>277</v>
      </c>
      <c r="I283" s="289">
        <f t="shared" si="315"/>
        <v>24</v>
      </c>
      <c r="J283" s="290">
        <f t="shared" si="287"/>
        <v>0</v>
      </c>
      <c r="K283" s="290">
        <f t="shared" si="281"/>
        <v>0</v>
      </c>
      <c r="L283" s="290">
        <f t="shared" si="288"/>
        <v>0</v>
      </c>
      <c r="M283" s="291">
        <f t="shared" si="289"/>
        <v>0</v>
      </c>
      <c r="N283" s="292">
        <f t="shared" si="282"/>
        <v>0</v>
      </c>
      <c r="O283" s="307">
        <f t="shared" si="316"/>
        <v>277</v>
      </c>
      <c r="P283" s="289">
        <f t="shared" si="317"/>
        <v>24</v>
      </c>
      <c r="Q283" s="290">
        <f t="shared" si="290"/>
        <v>0</v>
      </c>
      <c r="R283" s="290">
        <f t="shared" si="318"/>
        <v>0</v>
      </c>
      <c r="S283" s="290">
        <f t="shared" si="291"/>
        <v>0</v>
      </c>
      <c r="T283" s="291">
        <f t="shared" si="292"/>
        <v>0</v>
      </c>
      <c r="U283" s="290">
        <f t="shared" si="319"/>
        <v>0</v>
      </c>
      <c r="V283" s="304">
        <f t="shared" si="320"/>
        <v>277</v>
      </c>
      <c r="W283" s="289">
        <f t="shared" si="321"/>
        <v>24</v>
      </c>
      <c r="X283" s="290">
        <f t="shared" si="293"/>
        <v>0</v>
      </c>
      <c r="Y283" s="290">
        <f t="shared" si="322"/>
        <v>0</v>
      </c>
      <c r="Z283" s="290">
        <f t="shared" si="294"/>
        <v>0</v>
      </c>
      <c r="AA283" s="291">
        <f t="shared" si="295"/>
        <v>0</v>
      </c>
      <c r="AB283" s="292">
        <f t="shared" si="323"/>
        <v>0</v>
      </c>
      <c r="AC283" s="307">
        <f t="shared" si="324"/>
        <v>277</v>
      </c>
      <c r="AD283" s="289">
        <f t="shared" si="325"/>
        <v>24</v>
      </c>
      <c r="AE283" s="290">
        <f t="shared" si="296"/>
        <v>0</v>
      </c>
      <c r="AF283" s="290">
        <f t="shared" si="326"/>
        <v>0</v>
      </c>
      <c r="AG283" s="290">
        <f t="shared" si="297"/>
        <v>0</v>
      </c>
      <c r="AH283" s="291">
        <f t="shared" si="298"/>
        <v>0</v>
      </c>
      <c r="AI283" s="290">
        <f t="shared" si="327"/>
        <v>0</v>
      </c>
      <c r="AJ283" s="304">
        <f t="shared" si="328"/>
        <v>277</v>
      </c>
      <c r="AK283" s="289">
        <f t="shared" si="329"/>
        <v>24</v>
      </c>
      <c r="AL283" s="290">
        <f t="shared" si="299"/>
        <v>0</v>
      </c>
      <c r="AM283" s="290">
        <f t="shared" si="330"/>
        <v>0</v>
      </c>
      <c r="AN283" s="290">
        <f t="shared" si="300"/>
        <v>0</v>
      </c>
      <c r="AO283" s="291">
        <f t="shared" si="301"/>
        <v>0</v>
      </c>
      <c r="AP283" s="292">
        <f t="shared" si="331"/>
        <v>0</v>
      </c>
      <c r="AQ283" s="307">
        <f t="shared" si="332"/>
        <v>277</v>
      </c>
      <c r="AR283" s="289">
        <f t="shared" si="333"/>
        <v>24</v>
      </c>
      <c r="AS283" s="290">
        <f t="shared" si="302"/>
        <v>0</v>
      </c>
      <c r="AT283" s="290">
        <f t="shared" si="334"/>
        <v>0</v>
      </c>
      <c r="AU283" s="290">
        <f t="shared" si="303"/>
        <v>0</v>
      </c>
      <c r="AV283" s="291">
        <f t="shared" si="304"/>
        <v>0</v>
      </c>
      <c r="AW283" s="290">
        <f t="shared" si="335"/>
        <v>0</v>
      </c>
      <c r="AX283" s="304">
        <f t="shared" si="336"/>
        <v>277</v>
      </c>
      <c r="AY283" s="289">
        <f t="shared" si="337"/>
        <v>24</v>
      </c>
      <c r="AZ283" s="290">
        <f t="shared" si="305"/>
        <v>0</v>
      </c>
      <c r="BA283" s="290">
        <f t="shared" si="338"/>
        <v>0</v>
      </c>
      <c r="BB283" s="290">
        <f t="shared" si="306"/>
        <v>0</v>
      </c>
      <c r="BC283" s="291">
        <f t="shared" si="307"/>
        <v>0</v>
      </c>
      <c r="BD283" s="292">
        <f t="shared" si="339"/>
        <v>0</v>
      </c>
      <c r="BE283" s="307">
        <f t="shared" si="340"/>
        <v>277</v>
      </c>
      <c r="BF283" s="289">
        <f t="shared" si="341"/>
        <v>24</v>
      </c>
      <c r="BG283" s="290">
        <f t="shared" si="308"/>
        <v>0</v>
      </c>
      <c r="BH283" s="290">
        <f t="shared" si="342"/>
        <v>0</v>
      </c>
      <c r="BI283" s="290">
        <f t="shared" si="309"/>
        <v>0</v>
      </c>
      <c r="BJ283" s="291">
        <f t="shared" si="310"/>
        <v>0</v>
      </c>
      <c r="BK283" s="290">
        <f t="shared" si="343"/>
        <v>0</v>
      </c>
      <c r="BL283" s="304">
        <f t="shared" si="344"/>
        <v>277</v>
      </c>
      <c r="BM283" s="289">
        <f t="shared" si="345"/>
        <v>24</v>
      </c>
      <c r="BN283" s="290">
        <f t="shared" si="311"/>
        <v>0</v>
      </c>
      <c r="BO283" s="290">
        <f t="shared" si="346"/>
        <v>0</v>
      </c>
      <c r="BP283" s="290">
        <f t="shared" si="312"/>
        <v>0</v>
      </c>
      <c r="BQ283" s="291">
        <f t="shared" si="313"/>
        <v>0</v>
      </c>
      <c r="BR283" s="292">
        <f t="shared" si="347"/>
        <v>0</v>
      </c>
    </row>
    <row r="284" spans="1:70">
      <c r="A284" s="288">
        <v>278</v>
      </c>
      <c r="B284" s="289">
        <f t="shared" si="283"/>
        <v>24</v>
      </c>
      <c r="C284" s="290">
        <f t="shared" si="284"/>
        <v>0</v>
      </c>
      <c r="D284" s="290">
        <f t="shared" si="348"/>
        <v>0</v>
      </c>
      <c r="E284" s="290">
        <f t="shared" si="285"/>
        <v>0</v>
      </c>
      <c r="F284" s="291">
        <f t="shared" si="286"/>
        <v>0</v>
      </c>
      <c r="G284" s="290">
        <f t="shared" si="280"/>
        <v>0</v>
      </c>
      <c r="H284" s="289">
        <f t="shared" si="314"/>
        <v>278</v>
      </c>
      <c r="I284" s="289">
        <f t="shared" si="315"/>
        <v>24</v>
      </c>
      <c r="J284" s="290">
        <f t="shared" si="287"/>
        <v>0</v>
      </c>
      <c r="K284" s="290">
        <f t="shared" si="281"/>
        <v>0</v>
      </c>
      <c r="L284" s="290">
        <f t="shared" si="288"/>
        <v>0</v>
      </c>
      <c r="M284" s="291">
        <f t="shared" si="289"/>
        <v>0</v>
      </c>
      <c r="N284" s="292">
        <f t="shared" si="282"/>
        <v>0</v>
      </c>
      <c r="O284" s="307">
        <f t="shared" si="316"/>
        <v>278</v>
      </c>
      <c r="P284" s="289">
        <f t="shared" si="317"/>
        <v>24</v>
      </c>
      <c r="Q284" s="290">
        <f t="shared" si="290"/>
        <v>0</v>
      </c>
      <c r="R284" s="290">
        <f t="shared" si="318"/>
        <v>0</v>
      </c>
      <c r="S284" s="290">
        <f t="shared" si="291"/>
        <v>0</v>
      </c>
      <c r="T284" s="291">
        <f t="shared" si="292"/>
        <v>0</v>
      </c>
      <c r="U284" s="290">
        <f t="shared" si="319"/>
        <v>0</v>
      </c>
      <c r="V284" s="304">
        <f t="shared" si="320"/>
        <v>278</v>
      </c>
      <c r="W284" s="289">
        <f t="shared" si="321"/>
        <v>24</v>
      </c>
      <c r="X284" s="290">
        <f t="shared" si="293"/>
        <v>0</v>
      </c>
      <c r="Y284" s="290">
        <f t="shared" si="322"/>
        <v>0</v>
      </c>
      <c r="Z284" s="290">
        <f t="shared" si="294"/>
        <v>0</v>
      </c>
      <c r="AA284" s="291">
        <f t="shared" si="295"/>
        <v>0</v>
      </c>
      <c r="AB284" s="292">
        <f t="shared" si="323"/>
        <v>0</v>
      </c>
      <c r="AC284" s="307">
        <f t="shared" si="324"/>
        <v>278</v>
      </c>
      <c r="AD284" s="289">
        <f t="shared" si="325"/>
        <v>24</v>
      </c>
      <c r="AE284" s="290">
        <f t="shared" si="296"/>
        <v>0</v>
      </c>
      <c r="AF284" s="290">
        <f t="shared" si="326"/>
        <v>0</v>
      </c>
      <c r="AG284" s="290">
        <f t="shared" si="297"/>
        <v>0</v>
      </c>
      <c r="AH284" s="291">
        <f t="shared" si="298"/>
        <v>0</v>
      </c>
      <c r="AI284" s="290">
        <f t="shared" si="327"/>
        <v>0</v>
      </c>
      <c r="AJ284" s="304">
        <f t="shared" si="328"/>
        <v>278</v>
      </c>
      <c r="AK284" s="289">
        <f t="shared" si="329"/>
        <v>24</v>
      </c>
      <c r="AL284" s="290">
        <f t="shared" si="299"/>
        <v>0</v>
      </c>
      <c r="AM284" s="290">
        <f t="shared" si="330"/>
        <v>0</v>
      </c>
      <c r="AN284" s="290">
        <f t="shared" si="300"/>
        <v>0</v>
      </c>
      <c r="AO284" s="291">
        <f t="shared" si="301"/>
        <v>0</v>
      </c>
      <c r="AP284" s="292">
        <f t="shared" si="331"/>
        <v>0</v>
      </c>
      <c r="AQ284" s="307">
        <f t="shared" si="332"/>
        <v>278</v>
      </c>
      <c r="AR284" s="289">
        <f t="shared" si="333"/>
        <v>24</v>
      </c>
      <c r="AS284" s="290">
        <f t="shared" si="302"/>
        <v>0</v>
      </c>
      <c r="AT284" s="290">
        <f t="shared" si="334"/>
        <v>0</v>
      </c>
      <c r="AU284" s="290">
        <f t="shared" si="303"/>
        <v>0</v>
      </c>
      <c r="AV284" s="291">
        <f t="shared" si="304"/>
        <v>0</v>
      </c>
      <c r="AW284" s="290">
        <f t="shared" si="335"/>
        <v>0</v>
      </c>
      <c r="AX284" s="304">
        <f t="shared" si="336"/>
        <v>278</v>
      </c>
      <c r="AY284" s="289">
        <f t="shared" si="337"/>
        <v>24</v>
      </c>
      <c r="AZ284" s="290">
        <f t="shared" si="305"/>
        <v>0</v>
      </c>
      <c r="BA284" s="290">
        <f t="shared" si="338"/>
        <v>0</v>
      </c>
      <c r="BB284" s="290">
        <f t="shared" si="306"/>
        <v>0</v>
      </c>
      <c r="BC284" s="291">
        <f t="shared" si="307"/>
        <v>0</v>
      </c>
      <c r="BD284" s="292">
        <f t="shared" si="339"/>
        <v>0</v>
      </c>
      <c r="BE284" s="307">
        <f t="shared" si="340"/>
        <v>278</v>
      </c>
      <c r="BF284" s="289">
        <f t="shared" si="341"/>
        <v>24</v>
      </c>
      <c r="BG284" s="290">
        <f t="shared" si="308"/>
        <v>0</v>
      </c>
      <c r="BH284" s="290">
        <f t="shared" si="342"/>
        <v>0</v>
      </c>
      <c r="BI284" s="290">
        <f t="shared" si="309"/>
        <v>0</v>
      </c>
      <c r="BJ284" s="291">
        <f t="shared" si="310"/>
        <v>0</v>
      </c>
      <c r="BK284" s="290">
        <f t="shared" si="343"/>
        <v>0</v>
      </c>
      <c r="BL284" s="304">
        <f t="shared" si="344"/>
        <v>278</v>
      </c>
      <c r="BM284" s="289">
        <f t="shared" si="345"/>
        <v>24</v>
      </c>
      <c r="BN284" s="290">
        <f t="shared" si="311"/>
        <v>0</v>
      </c>
      <c r="BO284" s="290">
        <f t="shared" si="346"/>
        <v>0</v>
      </c>
      <c r="BP284" s="290">
        <f t="shared" si="312"/>
        <v>0</v>
      </c>
      <c r="BQ284" s="291">
        <f t="shared" si="313"/>
        <v>0</v>
      </c>
      <c r="BR284" s="292">
        <f t="shared" si="347"/>
        <v>0</v>
      </c>
    </row>
    <row r="285" spans="1:70">
      <c r="A285" s="288">
        <v>279</v>
      </c>
      <c r="B285" s="289">
        <f t="shared" si="283"/>
        <v>24</v>
      </c>
      <c r="C285" s="290">
        <f t="shared" si="284"/>
        <v>0</v>
      </c>
      <c r="D285" s="290">
        <f t="shared" si="348"/>
        <v>0</v>
      </c>
      <c r="E285" s="290">
        <f t="shared" si="285"/>
        <v>0</v>
      </c>
      <c r="F285" s="291">
        <f t="shared" si="286"/>
        <v>0</v>
      </c>
      <c r="G285" s="290">
        <f t="shared" si="280"/>
        <v>0</v>
      </c>
      <c r="H285" s="289">
        <f t="shared" si="314"/>
        <v>279</v>
      </c>
      <c r="I285" s="289">
        <f t="shared" si="315"/>
        <v>24</v>
      </c>
      <c r="J285" s="290">
        <f t="shared" si="287"/>
        <v>0</v>
      </c>
      <c r="K285" s="290">
        <f t="shared" si="281"/>
        <v>0</v>
      </c>
      <c r="L285" s="290">
        <f t="shared" si="288"/>
        <v>0</v>
      </c>
      <c r="M285" s="291">
        <f t="shared" si="289"/>
        <v>0</v>
      </c>
      <c r="N285" s="292">
        <f t="shared" si="282"/>
        <v>0</v>
      </c>
      <c r="O285" s="307">
        <f t="shared" si="316"/>
        <v>279</v>
      </c>
      <c r="P285" s="289">
        <f t="shared" si="317"/>
        <v>24</v>
      </c>
      <c r="Q285" s="290">
        <f t="shared" si="290"/>
        <v>0</v>
      </c>
      <c r="R285" s="290">
        <f t="shared" si="318"/>
        <v>0</v>
      </c>
      <c r="S285" s="290">
        <f t="shared" si="291"/>
        <v>0</v>
      </c>
      <c r="T285" s="291">
        <f t="shared" si="292"/>
        <v>0</v>
      </c>
      <c r="U285" s="290">
        <f t="shared" si="319"/>
        <v>0</v>
      </c>
      <c r="V285" s="304">
        <f t="shared" si="320"/>
        <v>279</v>
      </c>
      <c r="W285" s="289">
        <f t="shared" si="321"/>
        <v>24</v>
      </c>
      <c r="X285" s="290">
        <f t="shared" si="293"/>
        <v>0</v>
      </c>
      <c r="Y285" s="290">
        <f t="shared" si="322"/>
        <v>0</v>
      </c>
      <c r="Z285" s="290">
        <f t="shared" si="294"/>
        <v>0</v>
      </c>
      <c r="AA285" s="291">
        <f t="shared" si="295"/>
        <v>0</v>
      </c>
      <c r="AB285" s="292">
        <f t="shared" si="323"/>
        <v>0</v>
      </c>
      <c r="AC285" s="307">
        <f t="shared" si="324"/>
        <v>279</v>
      </c>
      <c r="AD285" s="289">
        <f t="shared" si="325"/>
        <v>24</v>
      </c>
      <c r="AE285" s="290">
        <f t="shared" si="296"/>
        <v>0</v>
      </c>
      <c r="AF285" s="290">
        <f t="shared" si="326"/>
        <v>0</v>
      </c>
      <c r="AG285" s="290">
        <f t="shared" si="297"/>
        <v>0</v>
      </c>
      <c r="AH285" s="291">
        <f t="shared" si="298"/>
        <v>0</v>
      </c>
      <c r="AI285" s="290">
        <f t="shared" si="327"/>
        <v>0</v>
      </c>
      <c r="AJ285" s="304">
        <f t="shared" si="328"/>
        <v>279</v>
      </c>
      <c r="AK285" s="289">
        <f t="shared" si="329"/>
        <v>24</v>
      </c>
      <c r="AL285" s="290">
        <f t="shared" si="299"/>
        <v>0</v>
      </c>
      <c r="AM285" s="290">
        <f t="shared" si="330"/>
        <v>0</v>
      </c>
      <c r="AN285" s="290">
        <f t="shared" si="300"/>
        <v>0</v>
      </c>
      <c r="AO285" s="291">
        <f t="shared" si="301"/>
        <v>0</v>
      </c>
      <c r="AP285" s="292">
        <f t="shared" si="331"/>
        <v>0</v>
      </c>
      <c r="AQ285" s="307">
        <f t="shared" si="332"/>
        <v>279</v>
      </c>
      <c r="AR285" s="289">
        <f t="shared" si="333"/>
        <v>24</v>
      </c>
      <c r="AS285" s="290">
        <f t="shared" si="302"/>
        <v>0</v>
      </c>
      <c r="AT285" s="290">
        <f t="shared" si="334"/>
        <v>0</v>
      </c>
      <c r="AU285" s="290">
        <f t="shared" si="303"/>
        <v>0</v>
      </c>
      <c r="AV285" s="291">
        <f t="shared" si="304"/>
        <v>0</v>
      </c>
      <c r="AW285" s="290">
        <f t="shared" si="335"/>
        <v>0</v>
      </c>
      <c r="AX285" s="304">
        <f t="shared" si="336"/>
        <v>279</v>
      </c>
      <c r="AY285" s="289">
        <f t="shared" si="337"/>
        <v>24</v>
      </c>
      <c r="AZ285" s="290">
        <f t="shared" si="305"/>
        <v>0</v>
      </c>
      <c r="BA285" s="290">
        <f t="shared" si="338"/>
        <v>0</v>
      </c>
      <c r="BB285" s="290">
        <f t="shared" si="306"/>
        <v>0</v>
      </c>
      <c r="BC285" s="291">
        <f t="shared" si="307"/>
        <v>0</v>
      </c>
      <c r="BD285" s="292">
        <f t="shared" si="339"/>
        <v>0</v>
      </c>
      <c r="BE285" s="307">
        <f t="shared" si="340"/>
        <v>279</v>
      </c>
      <c r="BF285" s="289">
        <f t="shared" si="341"/>
        <v>24</v>
      </c>
      <c r="BG285" s="290">
        <f t="shared" si="308"/>
        <v>0</v>
      </c>
      <c r="BH285" s="290">
        <f t="shared" si="342"/>
        <v>0</v>
      </c>
      <c r="BI285" s="290">
        <f t="shared" si="309"/>
        <v>0</v>
      </c>
      <c r="BJ285" s="291">
        <f t="shared" si="310"/>
        <v>0</v>
      </c>
      <c r="BK285" s="290">
        <f t="shared" si="343"/>
        <v>0</v>
      </c>
      <c r="BL285" s="304">
        <f t="shared" si="344"/>
        <v>279</v>
      </c>
      <c r="BM285" s="289">
        <f t="shared" si="345"/>
        <v>24</v>
      </c>
      <c r="BN285" s="290">
        <f t="shared" si="311"/>
        <v>0</v>
      </c>
      <c r="BO285" s="290">
        <f t="shared" si="346"/>
        <v>0</v>
      </c>
      <c r="BP285" s="290">
        <f t="shared" si="312"/>
        <v>0</v>
      </c>
      <c r="BQ285" s="291">
        <f t="shared" si="313"/>
        <v>0</v>
      </c>
      <c r="BR285" s="292">
        <f t="shared" si="347"/>
        <v>0</v>
      </c>
    </row>
    <row r="286" spans="1:70">
      <c r="A286" s="288">
        <v>280</v>
      </c>
      <c r="B286" s="289">
        <f t="shared" si="283"/>
        <v>24</v>
      </c>
      <c r="C286" s="290">
        <f t="shared" si="284"/>
        <v>0</v>
      </c>
      <c r="D286" s="290">
        <f t="shared" si="348"/>
        <v>0</v>
      </c>
      <c r="E286" s="290">
        <f t="shared" si="285"/>
        <v>0</v>
      </c>
      <c r="F286" s="291">
        <f t="shared" si="286"/>
        <v>0</v>
      </c>
      <c r="G286" s="290">
        <f t="shared" si="280"/>
        <v>0</v>
      </c>
      <c r="H286" s="289">
        <f t="shared" si="314"/>
        <v>280</v>
      </c>
      <c r="I286" s="289">
        <f t="shared" si="315"/>
        <v>24</v>
      </c>
      <c r="J286" s="290">
        <f t="shared" si="287"/>
        <v>0</v>
      </c>
      <c r="K286" s="290">
        <f t="shared" si="281"/>
        <v>0</v>
      </c>
      <c r="L286" s="290">
        <f t="shared" si="288"/>
        <v>0</v>
      </c>
      <c r="M286" s="291">
        <f t="shared" si="289"/>
        <v>0</v>
      </c>
      <c r="N286" s="292">
        <f t="shared" si="282"/>
        <v>0</v>
      </c>
      <c r="O286" s="307">
        <f t="shared" si="316"/>
        <v>280</v>
      </c>
      <c r="P286" s="289">
        <f t="shared" si="317"/>
        <v>24</v>
      </c>
      <c r="Q286" s="290">
        <f t="shared" si="290"/>
        <v>0</v>
      </c>
      <c r="R286" s="290">
        <f t="shared" si="318"/>
        <v>0</v>
      </c>
      <c r="S286" s="290">
        <f t="shared" si="291"/>
        <v>0</v>
      </c>
      <c r="T286" s="291">
        <f t="shared" si="292"/>
        <v>0</v>
      </c>
      <c r="U286" s="290">
        <f t="shared" si="319"/>
        <v>0</v>
      </c>
      <c r="V286" s="304">
        <f t="shared" si="320"/>
        <v>280</v>
      </c>
      <c r="W286" s="289">
        <f t="shared" si="321"/>
        <v>24</v>
      </c>
      <c r="X286" s="290">
        <f t="shared" si="293"/>
        <v>0</v>
      </c>
      <c r="Y286" s="290">
        <f t="shared" si="322"/>
        <v>0</v>
      </c>
      <c r="Z286" s="290">
        <f t="shared" si="294"/>
        <v>0</v>
      </c>
      <c r="AA286" s="291">
        <f t="shared" si="295"/>
        <v>0</v>
      </c>
      <c r="AB286" s="292">
        <f t="shared" si="323"/>
        <v>0</v>
      </c>
      <c r="AC286" s="307">
        <f t="shared" si="324"/>
        <v>280</v>
      </c>
      <c r="AD286" s="289">
        <f t="shared" si="325"/>
        <v>24</v>
      </c>
      <c r="AE286" s="290">
        <f t="shared" si="296"/>
        <v>0</v>
      </c>
      <c r="AF286" s="290">
        <f t="shared" si="326"/>
        <v>0</v>
      </c>
      <c r="AG286" s="290">
        <f t="shared" si="297"/>
        <v>0</v>
      </c>
      <c r="AH286" s="291">
        <f t="shared" si="298"/>
        <v>0</v>
      </c>
      <c r="AI286" s="290">
        <f t="shared" si="327"/>
        <v>0</v>
      </c>
      <c r="AJ286" s="304">
        <f t="shared" si="328"/>
        <v>280</v>
      </c>
      <c r="AK286" s="289">
        <f t="shared" si="329"/>
        <v>24</v>
      </c>
      <c r="AL286" s="290">
        <f t="shared" si="299"/>
        <v>0</v>
      </c>
      <c r="AM286" s="290">
        <f t="shared" si="330"/>
        <v>0</v>
      </c>
      <c r="AN286" s="290">
        <f t="shared" si="300"/>
        <v>0</v>
      </c>
      <c r="AO286" s="291">
        <f t="shared" si="301"/>
        <v>0</v>
      </c>
      <c r="AP286" s="292">
        <f t="shared" si="331"/>
        <v>0</v>
      </c>
      <c r="AQ286" s="307">
        <f t="shared" si="332"/>
        <v>280</v>
      </c>
      <c r="AR286" s="289">
        <f t="shared" si="333"/>
        <v>24</v>
      </c>
      <c r="AS286" s="290">
        <f t="shared" si="302"/>
        <v>0</v>
      </c>
      <c r="AT286" s="290">
        <f t="shared" si="334"/>
        <v>0</v>
      </c>
      <c r="AU286" s="290">
        <f t="shared" si="303"/>
        <v>0</v>
      </c>
      <c r="AV286" s="291">
        <f t="shared" si="304"/>
        <v>0</v>
      </c>
      <c r="AW286" s="290">
        <f t="shared" si="335"/>
        <v>0</v>
      </c>
      <c r="AX286" s="304">
        <f t="shared" si="336"/>
        <v>280</v>
      </c>
      <c r="AY286" s="289">
        <f t="shared" si="337"/>
        <v>24</v>
      </c>
      <c r="AZ286" s="290">
        <f t="shared" si="305"/>
        <v>0</v>
      </c>
      <c r="BA286" s="290">
        <f t="shared" si="338"/>
        <v>0</v>
      </c>
      <c r="BB286" s="290">
        <f t="shared" si="306"/>
        <v>0</v>
      </c>
      <c r="BC286" s="291">
        <f t="shared" si="307"/>
        <v>0</v>
      </c>
      <c r="BD286" s="292">
        <f t="shared" si="339"/>
        <v>0</v>
      </c>
      <c r="BE286" s="307">
        <f t="shared" si="340"/>
        <v>280</v>
      </c>
      <c r="BF286" s="289">
        <f t="shared" si="341"/>
        <v>24</v>
      </c>
      <c r="BG286" s="290">
        <f t="shared" si="308"/>
        <v>0</v>
      </c>
      <c r="BH286" s="290">
        <f t="shared" si="342"/>
        <v>0</v>
      </c>
      <c r="BI286" s="290">
        <f t="shared" si="309"/>
        <v>0</v>
      </c>
      <c r="BJ286" s="291">
        <f t="shared" si="310"/>
        <v>0</v>
      </c>
      <c r="BK286" s="290">
        <f t="shared" si="343"/>
        <v>0</v>
      </c>
      <c r="BL286" s="304">
        <f t="shared" si="344"/>
        <v>280</v>
      </c>
      <c r="BM286" s="289">
        <f t="shared" si="345"/>
        <v>24</v>
      </c>
      <c r="BN286" s="290">
        <f t="shared" si="311"/>
        <v>0</v>
      </c>
      <c r="BO286" s="290">
        <f t="shared" si="346"/>
        <v>0</v>
      </c>
      <c r="BP286" s="290">
        <f t="shared" si="312"/>
        <v>0</v>
      </c>
      <c r="BQ286" s="291">
        <f t="shared" si="313"/>
        <v>0</v>
      </c>
      <c r="BR286" s="292">
        <f t="shared" si="347"/>
        <v>0</v>
      </c>
    </row>
    <row r="287" spans="1:70">
      <c r="A287" s="288">
        <v>281</v>
      </c>
      <c r="B287" s="289">
        <f t="shared" si="283"/>
        <v>24</v>
      </c>
      <c r="C287" s="290">
        <f t="shared" si="284"/>
        <v>0</v>
      </c>
      <c r="D287" s="290">
        <f t="shared" si="348"/>
        <v>0</v>
      </c>
      <c r="E287" s="290">
        <f t="shared" si="285"/>
        <v>0</v>
      </c>
      <c r="F287" s="291">
        <f t="shared" si="286"/>
        <v>0</v>
      </c>
      <c r="G287" s="290">
        <f t="shared" si="280"/>
        <v>0</v>
      </c>
      <c r="H287" s="289">
        <f t="shared" si="314"/>
        <v>281</v>
      </c>
      <c r="I287" s="289">
        <f t="shared" si="315"/>
        <v>24</v>
      </c>
      <c r="J287" s="290">
        <f t="shared" si="287"/>
        <v>0</v>
      </c>
      <c r="K287" s="290">
        <f t="shared" si="281"/>
        <v>0</v>
      </c>
      <c r="L287" s="290">
        <f t="shared" si="288"/>
        <v>0</v>
      </c>
      <c r="M287" s="291">
        <f t="shared" si="289"/>
        <v>0</v>
      </c>
      <c r="N287" s="292">
        <f t="shared" si="282"/>
        <v>0</v>
      </c>
      <c r="O287" s="307">
        <f t="shared" si="316"/>
        <v>281</v>
      </c>
      <c r="P287" s="289">
        <f t="shared" si="317"/>
        <v>24</v>
      </c>
      <c r="Q287" s="290">
        <f t="shared" si="290"/>
        <v>0</v>
      </c>
      <c r="R287" s="290">
        <f t="shared" si="318"/>
        <v>0</v>
      </c>
      <c r="S287" s="290">
        <f t="shared" si="291"/>
        <v>0</v>
      </c>
      <c r="T287" s="291">
        <f t="shared" si="292"/>
        <v>0</v>
      </c>
      <c r="U287" s="290">
        <f t="shared" si="319"/>
        <v>0</v>
      </c>
      <c r="V287" s="304">
        <f t="shared" si="320"/>
        <v>281</v>
      </c>
      <c r="W287" s="289">
        <f t="shared" si="321"/>
        <v>24</v>
      </c>
      <c r="X287" s="290">
        <f t="shared" si="293"/>
        <v>0</v>
      </c>
      <c r="Y287" s="290">
        <f t="shared" si="322"/>
        <v>0</v>
      </c>
      <c r="Z287" s="290">
        <f t="shared" si="294"/>
        <v>0</v>
      </c>
      <c r="AA287" s="291">
        <f t="shared" si="295"/>
        <v>0</v>
      </c>
      <c r="AB287" s="292">
        <f t="shared" si="323"/>
        <v>0</v>
      </c>
      <c r="AC287" s="307">
        <f t="shared" si="324"/>
        <v>281</v>
      </c>
      <c r="AD287" s="289">
        <f t="shared" si="325"/>
        <v>24</v>
      </c>
      <c r="AE287" s="290">
        <f t="shared" si="296"/>
        <v>0</v>
      </c>
      <c r="AF287" s="290">
        <f t="shared" si="326"/>
        <v>0</v>
      </c>
      <c r="AG287" s="290">
        <f t="shared" si="297"/>
        <v>0</v>
      </c>
      <c r="AH287" s="291">
        <f t="shared" si="298"/>
        <v>0</v>
      </c>
      <c r="AI287" s="290">
        <f t="shared" si="327"/>
        <v>0</v>
      </c>
      <c r="AJ287" s="304">
        <f t="shared" si="328"/>
        <v>281</v>
      </c>
      <c r="AK287" s="289">
        <f t="shared" si="329"/>
        <v>24</v>
      </c>
      <c r="AL287" s="290">
        <f t="shared" si="299"/>
        <v>0</v>
      </c>
      <c r="AM287" s="290">
        <f t="shared" si="330"/>
        <v>0</v>
      </c>
      <c r="AN287" s="290">
        <f t="shared" si="300"/>
        <v>0</v>
      </c>
      <c r="AO287" s="291">
        <f t="shared" si="301"/>
        <v>0</v>
      </c>
      <c r="AP287" s="292">
        <f t="shared" si="331"/>
        <v>0</v>
      </c>
      <c r="AQ287" s="307">
        <f t="shared" si="332"/>
        <v>281</v>
      </c>
      <c r="AR287" s="289">
        <f t="shared" si="333"/>
        <v>24</v>
      </c>
      <c r="AS287" s="290">
        <f t="shared" si="302"/>
        <v>0</v>
      </c>
      <c r="AT287" s="290">
        <f t="shared" si="334"/>
        <v>0</v>
      </c>
      <c r="AU287" s="290">
        <f t="shared" si="303"/>
        <v>0</v>
      </c>
      <c r="AV287" s="291">
        <f t="shared" si="304"/>
        <v>0</v>
      </c>
      <c r="AW287" s="290">
        <f t="shared" si="335"/>
        <v>0</v>
      </c>
      <c r="AX287" s="304">
        <f t="shared" si="336"/>
        <v>281</v>
      </c>
      <c r="AY287" s="289">
        <f t="shared" si="337"/>
        <v>24</v>
      </c>
      <c r="AZ287" s="290">
        <f t="shared" si="305"/>
        <v>0</v>
      </c>
      <c r="BA287" s="290">
        <f t="shared" si="338"/>
        <v>0</v>
      </c>
      <c r="BB287" s="290">
        <f t="shared" si="306"/>
        <v>0</v>
      </c>
      <c r="BC287" s="291">
        <f t="shared" si="307"/>
        <v>0</v>
      </c>
      <c r="BD287" s="292">
        <f t="shared" si="339"/>
        <v>0</v>
      </c>
      <c r="BE287" s="307">
        <f t="shared" si="340"/>
        <v>281</v>
      </c>
      <c r="BF287" s="289">
        <f t="shared" si="341"/>
        <v>24</v>
      </c>
      <c r="BG287" s="290">
        <f t="shared" si="308"/>
        <v>0</v>
      </c>
      <c r="BH287" s="290">
        <f t="shared" si="342"/>
        <v>0</v>
      </c>
      <c r="BI287" s="290">
        <f t="shared" si="309"/>
        <v>0</v>
      </c>
      <c r="BJ287" s="291">
        <f t="shared" si="310"/>
        <v>0</v>
      </c>
      <c r="BK287" s="290">
        <f t="shared" si="343"/>
        <v>0</v>
      </c>
      <c r="BL287" s="304">
        <f t="shared" si="344"/>
        <v>281</v>
      </c>
      <c r="BM287" s="289">
        <f t="shared" si="345"/>
        <v>24</v>
      </c>
      <c r="BN287" s="290">
        <f t="shared" si="311"/>
        <v>0</v>
      </c>
      <c r="BO287" s="290">
        <f t="shared" si="346"/>
        <v>0</v>
      </c>
      <c r="BP287" s="290">
        <f t="shared" si="312"/>
        <v>0</v>
      </c>
      <c r="BQ287" s="291">
        <f t="shared" si="313"/>
        <v>0</v>
      </c>
      <c r="BR287" s="292">
        <f t="shared" si="347"/>
        <v>0</v>
      </c>
    </row>
    <row r="288" spans="1:70">
      <c r="A288" s="288">
        <v>282</v>
      </c>
      <c r="B288" s="289">
        <f t="shared" si="283"/>
        <v>24</v>
      </c>
      <c r="C288" s="290">
        <f t="shared" si="284"/>
        <v>0</v>
      </c>
      <c r="D288" s="290">
        <f t="shared" si="348"/>
        <v>0</v>
      </c>
      <c r="E288" s="290">
        <f t="shared" si="285"/>
        <v>0</v>
      </c>
      <c r="F288" s="291">
        <f t="shared" si="286"/>
        <v>0</v>
      </c>
      <c r="G288" s="290">
        <f t="shared" si="280"/>
        <v>0</v>
      </c>
      <c r="H288" s="289">
        <f t="shared" si="314"/>
        <v>282</v>
      </c>
      <c r="I288" s="289">
        <f t="shared" si="315"/>
        <v>24</v>
      </c>
      <c r="J288" s="290">
        <f t="shared" si="287"/>
        <v>0</v>
      </c>
      <c r="K288" s="290">
        <f t="shared" si="281"/>
        <v>0</v>
      </c>
      <c r="L288" s="290">
        <f t="shared" si="288"/>
        <v>0</v>
      </c>
      <c r="M288" s="291">
        <f t="shared" si="289"/>
        <v>0</v>
      </c>
      <c r="N288" s="292">
        <f t="shared" si="282"/>
        <v>0</v>
      </c>
      <c r="O288" s="307">
        <f t="shared" si="316"/>
        <v>282</v>
      </c>
      <c r="P288" s="289">
        <f t="shared" si="317"/>
        <v>24</v>
      </c>
      <c r="Q288" s="290">
        <f t="shared" si="290"/>
        <v>0</v>
      </c>
      <c r="R288" s="290">
        <f t="shared" si="318"/>
        <v>0</v>
      </c>
      <c r="S288" s="290">
        <f t="shared" si="291"/>
        <v>0</v>
      </c>
      <c r="T288" s="291">
        <f t="shared" si="292"/>
        <v>0</v>
      </c>
      <c r="U288" s="290">
        <f t="shared" si="319"/>
        <v>0</v>
      </c>
      <c r="V288" s="304">
        <f t="shared" si="320"/>
        <v>282</v>
      </c>
      <c r="W288" s="289">
        <f t="shared" si="321"/>
        <v>24</v>
      </c>
      <c r="X288" s="290">
        <f t="shared" si="293"/>
        <v>0</v>
      </c>
      <c r="Y288" s="290">
        <f t="shared" si="322"/>
        <v>0</v>
      </c>
      <c r="Z288" s="290">
        <f t="shared" si="294"/>
        <v>0</v>
      </c>
      <c r="AA288" s="291">
        <f t="shared" si="295"/>
        <v>0</v>
      </c>
      <c r="AB288" s="292">
        <f t="shared" si="323"/>
        <v>0</v>
      </c>
      <c r="AC288" s="307">
        <f t="shared" si="324"/>
        <v>282</v>
      </c>
      <c r="AD288" s="289">
        <f t="shared" si="325"/>
        <v>24</v>
      </c>
      <c r="AE288" s="290">
        <f t="shared" si="296"/>
        <v>0</v>
      </c>
      <c r="AF288" s="290">
        <f t="shared" si="326"/>
        <v>0</v>
      </c>
      <c r="AG288" s="290">
        <f t="shared" si="297"/>
        <v>0</v>
      </c>
      <c r="AH288" s="291">
        <f t="shared" si="298"/>
        <v>0</v>
      </c>
      <c r="AI288" s="290">
        <f t="shared" si="327"/>
        <v>0</v>
      </c>
      <c r="AJ288" s="304">
        <f t="shared" si="328"/>
        <v>282</v>
      </c>
      <c r="AK288" s="289">
        <f t="shared" si="329"/>
        <v>24</v>
      </c>
      <c r="AL288" s="290">
        <f t="shared" si="299"/>
        <v>0</v>
      </c>
      <c r="AM288" s="290">
        <f t="shared" si="330"/>
        <v>0</v>
      </c>
      <c r="AN288" s="290">
        <f t="shared" si="300"/>
        <v>0</v>
      </c>
      <c r="AO288" s="291">
        <f t="shared" si="301"/>
        <v>0</v>
      </c>
      <c r="AP288" s="292">
        <f t="shared" si="331"/>
        <v>0</v>
      </c>
      <c r="AQ288" s="307">
        <f t="shared" si="332"/>
        <v>282</v>
      </c>
      <c r="AR288" s="289">
        <f t="shared" si="333"/>
        <v>24</v>
      </c>
      <c r="AS288" s="290">
        <f t="shared" si="302"/>
        <v>0</v>
      </c>
      <c r="AT288" s="290">
        <f t="shared" si="334"/>
        <v>0</v>
      </c>
      <c r="AU288" s="290">
        <f t="shared" si="303"/>
        <v>0</v>
      </c>
      <c r="AV288" s="291">
        <f t="shared" si="304"/>
        <v>0</v>
      </c>
      <c r="AW288" s="290">
        <f t="shared" si="335"/>
        <v>0</v>
      </c>
      <c r="AX288" s="304">
        <f t="shared" si="336"/>
        <v>282</v>
      </c>
      <c r="AY288" s="289">
        <f t="shared" si="337"/>
        <v>24</v>
      </c>
      <c r="AZ288" s="290">
        <f t="shared" si="305"/>
        <v>0</v>
      </c>
      <c r="BA288" s="290">
        <f t="shared" si="338"/>
        <v>0</v>
      </c>
      <c r="BB288" s="290">
        <f t="shared" si="306"/>
        <v>0</v>
      </c>
      <c r="BC288" s="291">
        <f t="shared" si="307"/>
        <v>0</v>
      </c>
      <c r="BD288" s="292">
        <f t="shared" si="339"/>
        <v>0</v>
      </c>
      <c r="BE288" s="307">
        <f t="shared" si="340"/>
        <v>282</v>
      </c>
      <c r="BF288" s="289">
        <f t="shared" si="341"/>
        <v>24</v>
      </c>
      <c r="BG288" s="290">
        <f t="shared" si="308"/>
        <v>0</v>
      </c>
      <c r="BH288" s="290">
        <f t="shared" si="342"/>
        <v>0</v>
      </c>
      <c r="BI288" s="290">
        <f t="shared" si="309"/>
        <v>0</v>
      </c>
      <c r="BJ288" s="291">
        <f t="shared" si="310"/>
        <v>0</v>
      </c>
      <c r="BK288" s="290">
        <f t="shared" si="343"/>
        <v>0</v>
      </c>
      <c r="BL288" s="304">
        <f t="shared" si="344"/>
        <v>282</v>
      </c>
      <c r="BM288" s="289">
        <f t="shared" si="345"/>
        <v>24</v>
      </c>
      <c r="BN288" s="290">
        <f t="shared" si="311"/>
        <v>0</v>
      </c>
      <c r="BO288" s="290">
        <f t="shared" si="346"/>
        <v>0</v>
      </c>
      <c r="BP288" s="290">
        <f t="shared" si="312"/>
        <v>0</v>
      </c>
      <c r="BQ288" s="291">
        <f t="shared" si="313"/>
        <v>0</v>
      </c>
      <c r="BR288" s="292">
        <f t="shared" si="347"/>
        <v>0</v>
      </c>
    </row>
    <row r="289" spans="1:70">
      <c r="A289" s="288">
        <v>283</v>
      </c>
      <c r="B289" s="289">
        <f t="shared" si="283"/>
        <v>24</v>
      </c>
      <c r="C289" s="290">
        <f t="shared" si="284"/>
        <v>0</v>
      </c>
      <c r="D289" s="290">
        <f t="shared" si="348"/>
        <v>0</v>
      </c>
      <c r="E289" s="290">
        <f t="shared" si="285"/>
        <v>0</v>
      </c>
      <c r="F289" s="291">
        <f t="shared" si="286"/>
        <v>0</v>
      </c>
      <c r="G289" s="290">
        <f t="shared" si="280"/>
        <v>0</v>
      </c>
      <c r="H289" s="289">
        <f t="shared" si="314"/>
        <v>283</v>
      </c>
      <c r="I289" s="289">
        <f t="shared" si="315"/>
        <v>24</v>
      </c>
      <c r="J289" s="290">
        <f t="shared" si="287"/>
        <v>0</v>
      </c>
      <c r="K289" s="290">
        <f t="shared" si="281"/>
        <v>0</v>
      </c>
      <c r="L289" s="290">
        <f t="shared" si="288"/>
        <v>0</v>
      </c>
      <c r="M289" s="291">
        <f t="shared" si="289"/>
        <v>0</v>
      </c>
      <c r="N289" s="292">
        <f t="shared" si="282"/>
        <v>0</v>
      </c>
      <c r="O289" s="307">
        <f t="shared" si="316"/>
        <v>283</v>
      </c>
      <c r="P289" s="289">
        <f t="shared" si="317"/>
        <v>24</v>
      </c>
      <c r="Q289" s="290">
        <f t="shared" si="290"/>
        <v>0</v>
      </c>
      <c r="R289" s="290">
        <f t="shared" si="318"/>
        <v>0</v>
      </c>
      <c r="S289" s="290">
        <f t="shared" si="291"/>
        <v>0</v>
      </c>
      <c r="T289" s="291">
        <f t="shared" si="292"/>
        <v>0</v>
      </c>
      <c r="U289" s="290">
        <f t="shared" si="319"/>
        <v>0</v>
      </c>
      <c r="V289" s="304">
        <f t="shared" si="320"/>
        <v>283</v>
      </c>
      <c r="W289" s="289">
        <f t="shared" si="321"/>
        <v>24</v>
      </c>
      <c r="X289" s="290">
        <f t="shared" si="293"/>
        <v>0</v>
      </c>
      <c r="Y289" s="290">
        <f t="shared" si="322"/>
        <v>0</v>
      </c>
      <c r="Z289" s="290">
        <f t="shared" si="294"/>
        <v>0</v>
      </c>
      <c r="AA289" s="291">
        <f t="shared" si="295"/>
        <v>0</v>
      </c>
      <c r="AB289" s="292">
        <f t="shared" si="323"/>
        <v>0</v>
      </c>
      <c r="AC289" s="307">
        <f t="shared" si="324"/>
        <v>283</v>
      </c>
      <c r="AD289" s="289">
        <f t="shared" si="325"/>
        <v>24</v>
      </c>
      <c r="AE289" s="290">
        <f t="shared" si="296"/>
        <v>0</v>
      </c>
      <c r="AF289" s="290">
        <f t="shared" si="326"/>
        <v>0</v>
      </c>
      <c r="AG289" s="290">
        <f t="shared" si="297"/>
        <v>0</v>
      </c>
      <c r="AH289" s="291">
        <f t="shared" si="298"/>
        <v>0</v>
      </c>
      <c r="AI289" s="290">
        <f t="shared" si="327"/>
        <v>0</v>
      </c>
      <c r="AJ289" s="304">
        <f t="shared" si="328"/>
        <v>283</v>
      </c>
      <c r="AK289" s="289">
        <f t="shared" si="329"/>
        <v>24</v>
      </c>
      <c r="AL289" s="290">
        <f t="shared" si="299"/>
        <v>0</v>
      </c>
      <c r="AM289" s="290">
        <f t="shared" si="330"/>
        <v>0</v>
      </c>
      <c r="AN289" s="290">
        <f t="shared" si="300"/>
        <v>0</v>
      </c>
      <c r="AO289" s="291">
        <f t="shared" si="301"/>
        <v>0</v>
      </c>
      <c r="AP289" s="292">
        <f t="shared" si="331"/>
        <v>0</v>
      </c>
      <c r="AQ289" s="307">
        <f t="shared" si="332"/>
        <v>283</v>
      </c>
      <c r="AR289" s="289">
        <f t="shared" si="333"/>
        <v>24</v>
      </c>
      <c r="AS289" s="290">
        <f t="shared" si="302"/>
        <v>0</v>
      </c>
      <c r="AT289" s="290">
        <f t="shared" si="334"/>
        <v>0</v>
      </c>
      <c r="AU289" s="290">
        <f t="shared" si="303"/>
        <v>0</v>
      </c>
      <c r="AV289" s="291">
        <f t="shared" si="304"/>
        <v>0</v>
      </c>
      <c r="AW289" s="290">
        <f t="shared" si="335"/>
        <v>0</v>
      </c>
      <c r="AX289" s="304">
        <f t="shared" si="336"/>
        <v>283</v>
      </c>
      <c r="AY289" s="289">
        <f t="shared" si="337"/>
        <v>24</v>
      </c>
      <c r="AZ289" s="290">
        <f t="shared" si="305"/>
        <v>0</v>
      </c>
      <c r="BA289" s="290">
        <f t="shared" si="338"/>
        <v>0</v>
      </c>
      <c r="BB289" s="290">
        <f t="shared" si="306"/>
        <v>0</v>
      </c>
      <c r="BC289" s="291">
        <f t="shared" si="307"/>
        <v>0</v>
      </c>
      <c r="BD289" s="292">
        <f t="shared" si="339"/>
        <v>0</v>
      </c>
      <c r="BE289" s="307">
        <f t="shared" si="340"/>
        <v>283</v>
      </c>
      <c r="BF289" s="289">
        <f t="shared" si="341"/>
        <v>24</v>
      </c>
      <c r="BG289" s="290">
        <f t="shared" si="308"/>
        <v>0</v>
      </c>
      <c r="BH289" s="290">
        <f t="shared" si="342"/>
        <v>0</v>
      </c>
      <c r="BI289" s="290">
        <f t="shared" si="309"/>
        <v>0</v>
      </c>
      <c r="BJ289" s="291">
        <f t="shared" si="310"/>
        <v>0</v>
      </c>
      <c r="BK289" s="290">
        <f t="shared" si="343"/>
        <v>0</v>
      </c>
      <c r="BL289" s="304">
        <f t="shared" si="344"/>
        <v>283</v>
      </c>
      <c r="BM289" s="289">
        <f t="shared" si="345"/>
        <v>24</v>
      </c>
      <c r="BN289" s="290">
        <f t="shared" si="311"/>
        <v>0</v>
      </c>
      <c r="BO289" s="290">
        <f t="shared" si="346"/>
        <v>0</v>
      </c>
      <c r="BP289" s="290">
        <f t="shared" si="312"/>
        <v>0</v>
      </c>
      <c r="BQ289" s="291">
        <f t="shared" si="313"/>
        <v>0</v>
      </c>
      <c r="BR289" s="292">
        <f t="shared" si="347"/>
        <v>0</v>
      </c>
    </row>
    <row r="290" spans="1:70">
      <c r="A290" s="288">
        <v>284</v>
      </c>
      <c r="B290" s="289">
        <f t="shared" si="283"/>
        <v>24</v>
      </c>
      <c r="C290" s="290">
        <f t="shared" si="284"/>
        <v>0</v>
      </c>
      <c r="D290" s="290">
        <f t="shared" si="348"/>
        <v>0</v>
      </c>
      <c r="E290" s="290">
        <f t="shared" si="285"/>
        <v>0</v>
      </c>
      <c r="F290" s="291">
        <f t="shared" si="286"/>
        <v>0</v>
      </c>
      <c r="G290" s="290">
        <f t="shared" si="280"/>
        <v>0</v>
      </c>
      <c r="H290" s="289">
        <f t="shared" si="314"/>
        <v>284</v>
      </c>
      <c r="I290" s="289">
        <f t="shared" si="315"/>
        <v>24</v>
      </c>
      <c r="J290" s="290">
        <f t="shared" si="287"/>
        <v>0</v>
      </c>
      <c r="K290" s="290">
        <f t="shared" si="281"/>
        <v>0</v>
      </c>
      <c r="L290" s="290">
        <f t="shared" si="288"/>
        <v>0</v>
      </c>
      <c r="M290" s="291">
        <f t="shared" si="289"/>
        <v>0</v>
      </c>
      <c r="N290" s="292">
        <f t="shared" si="282"/>
        <v>0</v>
      </c>
      <c r="O290" s="307">
        <f t="shared" si="316"/>
        <v>284</v>
      </c>
      <c r="P290" s="289">
        <f t="shared" si="317"/>
        <v>24</v>
      </c>
      <c r="Q290" s="290">
        <f t="shared" si="290"/>
        <v>0</v>
      </c>
      <c r="R290" s="290">
        <f t="shared" si="318"/>
        <v>0</v>
      </c>
      <c r="S290" s="290">
        <f t="shared" si="291"/>
        <v>0</v>
      </c>
      <c r="T290" s="291">
        <f t="shared" si="292"/>
        <v>0</v>
      </c>
      <c r="U290" s="290">
        <f t="shared" si="319"/>
        <v>0</v>
      </c>
      <c r="V290" s="304">
        <f t="shared" si="320"/>
        <v>284</v>
      </c>
      <c r="W290" s="289">
        <f t="shared" si="321"/>
        <v>24</v>
      </c>
      <c r="X290" s="290">
        <f t="shared" si="293"/>
        <v>0</v>
      </c>
      <c r="Y290" s="290">
        <f t="shared" si="322"/>
        <v>0</v>
      </c>
      <c r="Z290" s="290">
        <f t="shared" si="294"/>
        <v>0</v>
      </c>
      <c r="AA290" s="291">
        <f t="shared" si="295"/>
        <v>0</v>
      </c>
      <c r="AB290" s="292">
        <f t="shared" si="323"/>
        <v>0</v>
      </c>
      <c r="AC290" s="307">
        <f t="shared" si="324"/>
        <v>284</v>
      </c>
      <c r="AD290" s="289">
        <f t="shared" si="325"/>
        <v>24</v>
      </c>
      <c r="AE290" s="290">
        <f t="shared" si="296"/>
        <v>0</v>
      </c>
      <c r="AF290" s="290">
        <f t="shared" si="326"/>
        <v>0</v>
      </c>
      <c r="AG290" s="290">
        <f t="shared" si="297"/>
        <v>0</v>
      </c>
      <c r="AH290" s="291">
        <f t="shared" si="298"/>
        <v>0</v>
      </c>
      <c r="AI290" s="290">
        <f t="shared" si="327"/>
        <v>0</v>
      </c>
      <c r="AJ290" s="304">
        <f t="shared" si="328"/>
        <v>284</v>
      </c>
      <c r="AK290" s="289">
        <f t="shared" si="329"/>
        <v>24</v>
      </c>
      <c r="AL290" s="290">
        <f t="shared" si="299"/>
        <v>0</v>
      </c>
      <c r="AM290" s="290">
        <f t="shared" si="330"/>
        <v>0</v>
      </c>
      <c r="AN290" s="290">
        <f t="shared" si="300"/>
        <v>0</v>
      </c>
      <c r="AO290" s="291">
        <f t="shared" si="301"/>
        <v>0</v>
      </c>
      <c r="AP290" s="292">
        <f t="shared" si="331"/>
        <v>0</v>
      </c>
      <c r="AQ290" s="307">
        <f t="shared" si="332"/>
        <v>284</v>
      </c>
      <c r="AR290" s="289">
        <f t="shared" si="333"/>
        <v>24</v>
      </c>
      <c r="AS290" s="290">
        <f t="shared" si="302"/>
        <v>0</v>
      </c>
      <c r="AT290" s="290">
        <f t="shared" si="334"/>
        <v>0</v>
      </c>
      <c r="AU290" s="290">
        <f t="shared" si="303"/>
        <v>0</v>
      </c>
      <c r="AV290" s="291">
        <f t="shared" si="304"/>
        <v>0</v>
      </c>
      <c r="AW290" s="290">
        <f t="shared" si="335"/>
        <v>0</v>
      </c>
      <c r="AX290" s="304">
        <f t="shared" si="336"/>
        <v>284</v>
      </c>
      <c r="AY290" s="289">
        <f t="shared" si="337"/>
        <v>24</v>
      </c>
      <c r="AZ290" s="290">
        <f t="shared" si="305"/>
        <v>0</v>
      </c>
      <c r="BA290" s="290">
        <f t="shared" si="338"/>
        <v>0</v>
      </c>
      <c r="BB290" s="290">
        <f t="shared" si="306"/>
        <v>0</v>
      </c>
      <c r="BC290" s="291">
        <f t="shared" si="307"/>
        <v>0</v>
      </c>
      <c r="BD290" s="292">
        <f t="shared" si="339"/>
        <v>0</v>
      </c>
      <c r="BE290" s="307">
        <f t="shared" si="340"/>
        <v>284</v>
      </c>
      <c r="BF290" s="289">
        <f t="shared" si="341"/>
        <v>24</v>
      </c>
      <c r="BG290" s="290">
        <f t="shared" si="308"/>
        <v>0</v>
      </c>
      <c r="BH290" s="290">
        <f t="shared" si="342"/>
        <v>0</v>
      </c>
      <c r="BI290" s="290">
        <f t="shared" si="309"/>
        <v>0</v>
      </c>
      <c r="BJ290" s="291">
        <f t="shared" si="310"/>
        <v>0</v>
      </c>
      <c r="BK290" s="290">
        <f t="shared" si="343"/>
        <v>0</v>
      </c>
      <c r="BL290" s="304">
        <f t="shared" si="344"/>
        <v>284</v>
      </c>
      <c r="BM290" s="289">
        <f t="shared" si="345"/>
        <v>24</v>
      </c>
      <c r="BN290" s="290">
        <f t="shared" si="311"/>
        <v>0</v>
      </c>
      <c r="BO290" s="290">
        <f t="shared" si="346"/>
        <v>0</v>
      </c>
      <c r="BP290" s="290">
        <f t="shared" si="312"/>
        <v>0</v>
      </c>
      <c r="BQ290" s="291">
        <f t="shared" si="313"/>
        <v>0</v>
      </c>
      <c r="BR290" s="292">
        <f t="shared" si="347"/>
        <v>0</v>
      </c>
    </row>
    <row r="291" spans="1:70">
      <c r="A291" s="288">
        <v>285</v>
      </c>
      <c r="B291" s="289">
        <f t="shared" si="283"/>
        <v>24</v>
      </c>
      <c r="C291" s="290">
        <f t="shared" si="284"/>
        <v>0</v>
      </c>
      <c r="D291" s="290">
        <f t="shared" si="348"/>
        <v>0</v>
      </c>
      <c r="E291" s="290">
        <f t="shared" si="285"/>
        <v>0</v>
      </c>
      <c r="F291" s="291">
        <f t="shared" si="286"/>
        <v>0</v>
      </c>
      <c r="G291" s="290">
        <f t="shared" si="280"/>
        <v>0</v>
      </c>
      <c r="H291" s="289">
        <f t="shared" si="314"/>
        <v>285</v>
      </c>
      <c r="I291" s="289">
        <f t="shared" si="315"/>
        <v>24</v>
      </c>
      <c r="J291" s="290">
        <f t="shared" si="287"/>
        <v>0</v>
      </c>
      <c r="K291" s="290">
        <f t="shared" si="281"/>
        <v>0</v>
      </c>
      <c r="L291" s="290">
        <f t="shared" si="288"/>
        <v>0</v>
      </c>
      <c r="M291" s="291">
        <f t="shared" si="289"/>
        <v>0</v>
      </c>
      <c r="N291" s="292">
        <f t="shared" si="282"/>
        <v>0</v>
      </c>
      <c r="O291" s="307">
        <f t="shared" si="316"/>
        <v>285</v>
      </c>
      <c r="P291" s="289">
        <f t="shared" si="317"/>
        <v>24</v>
      </c>
      <c r="Q291" s="290">
        <f t="shared" si="290"/>
        <v>0</v>
      </c>
      <c r="R291" s="290">
        <f t="shared" si="318"/>
        <v>0</v>
      </c>
      <c r="S291" s="290">
        <f t="shared" si="291"/>
        <v>0</v>
      </c>
      <c r="T291" s="291">
        <f t="shared" si="292"/>
        <v>0</v>
      </c>
      <c r="U291" s="290">
        <f t="shared" si="319"/>
        <v>0</v>
      </c>
      <c r="V291" s="304">
        <f t="shared" si="320"/>
        <v>285</v>
      </c>
      <c r="W291" s="289">
        <f t="shared" si="321"/>
        <v>24</v>
      </c>
      <c r="X291" s="290">
        <f t="shared" si="293"/>
        <v>0</v>
      </c>
      <c r="Y291" s="290">
        <f t="shared" si="322"/>
        <v>0</v>
      </c>
      <c r="Z291" s="290">
        <f t="shared" si="294"/>
        <v>0</v>
      </c>
      <c r="AA291" s="291">
        <f t="shared" si="295"/>
        <v>0</v>
      </c>
      <c r="AB291" s="292">
        <f t="shared" si="323"/>
        <v>0</v>
      </c>
      <c r="AC291" s="307">
        <f t="shared" si="324"/>
        <v>285</v>
      </c>
      <c r="AD291" s="289">
        <f t="shared" si="325"/>
        <v>24</v>
      </c>
      <c r="AE291" s="290">
        <f t="shared" si="296"/>
        <v>0</v>
      </c>
      <c r="AF291" s="290">
        <f t="shared" si="326"/>
        <v>0</v>
      </c>
      <c r="AG291" s="290">
        <f t="shared" si="297"/>
        <v>0</v>
      </c>
      <c r="AH291" s="291">
        <f t="shared" si="298"/>
        <v>0</v>
      </c>
      <c r="AI291" s="290">
        <f t="shared" si="327"/>
        <v>0</v>
      </c>
      <c r="AJ291" s="304">
        <f t="shared" si="328"/>
        <v>285</v>
      </c>
      <c r="AK291" s="289">
        <f t="shared" si="329"/>
        <v>24</v>
      </c>
      <c r="AL291" s="290">
        <f t="shared" si="299"/>
        <v>0</v>
      </c>
      <c r="AM291" s="290">
        <f t="shared" si="330"/>
        <v>0</v>
      </c>
      <c r="AN291" s="290">
        <f t="shared" si="300"/>
        <v>0</v>
      </c>
      <c r="AO291" s="291">
        <f t="shared" si="301"/>
        <v>0</v>
      </c>
      <c r="AP291" s="292">
        <f t="shared" si="331"/>
        <v>0</v>
      </c>
      <c r="AQ291" s="307">
        <f t="shared" si="332"/>
        <v>285</v>
      </c>
      <c r="AR291" s="289">
        <f t="shared" si="333"/>
        <v>24</v>
      </c>
      <c r="AS291" s="290">
        <f t="shared" si="302"/>
        <v>0</v>
      </c>
      <c r="AT291" s="290">
        <f t="shared" si="334"/>
        <v>0</v>
      </c>
      <c r="AU291" s="290">
        <f t="shared" si="303"/>
        <v>0</v>
      </c>
      <c r="AV291" s="291">
        <f t="shared" si="304"/>
        <v>0</v>
      </c>
      <c r="AW291" s="290">
        <f t="shared" si="335"/>
        <v>0</v>
      </c>
      <c r="AX291" s="304">
        <f t="shared" si="336"/>
        <v>285</v>
      </c>
      <c r="AY291" s="289">
        <f t="shared" si="337"/>
        <v>24</v>
      </c>
      <c r="AZ291" s="290">
        <f t="shared" si="305"/>
        <v>0</v>
      </c>
      <c r="BA291" s="290">
        <f t="shared" si="338"/>
        <v>0</v>
      </c>
      <c r="BB291" s="290">
        <f t="shared" si="306"/>
        <v>0</v>
      </c>
      <c r="BC291" s="291">
        <f t="shared" si="307"/>
        <v>0</v>
      </c>
      <c r="BD291" s="292">
        <f t="shared" si="339"/>
        <v>0</v>
      </c>
      <c r="BE291" s="307">
        <f t="shared" si="340"/>
        <v>285</v>
      </c>
      <c r="BF291" s="289">
        <f t="shared" si="341"/>
        <v>24</v>
      </c>
      <c r="BG291" s="290">
        <f t="shared" si="308"/>
        <v>0</v>
      </c>
      <c r="BH291" s="290">
        <f t="shared" si="342"/>
        <v>0</v>
      </c>
      <c r="BI291" s="290">
        <f t="shared" si="309"/>
        <v>0</v>
      </c>
      <c r="BJ291" s="291">
        <f t="shared" si="310"/>
        <v>0</v>
      </c>
      <c r="BK291" s="290">
        <f t="shared" si="343"/>
        <v>0</v>
      </c>
      <c r="BL291" s="304">
        <f t="shared" si="344"/>
        <v>285</v>
      </c>
      <c r="BM291" s="289">
        <f t="shared" si="345"/>
        <v>24</v>
      </c>
      <c r="BN291" s="290">
        <f t="shared" si="311"/>
        <v>0</v>
      </c>
      <c r="BO291" s="290">
        <f t="shared" si="346"/>
        <v>0</v>
      </c>
      <c r="BP291" s="290">
        <f t="shared" si="312"/>
        <v>0</v>
      </c>
      <c r="BQ291" s="291">
        <f t="shared" si="313"/>
        <v>0</v>
      </c>
      <c r="BR291" s="292">
        <f t="shared" si="347"/>
        <v>0</v>
      </c>
    </row>
    <row r="292" spans="1:70">
      <c r="A292" s="288">
        <v>286</v>
      </c>
      <c r="B292" s="289">
        <f t="shared" si="283"/>
        <v>24</v>
      </c>
      <c r="C292" s="290">
        <f t="shared" si="284"/>
        <v>0</v>
      </c>
      <c r="D292" s="290">
        <f t="shared" si="348"/>
        <v>0</v>
      </c>
      <c r="E292" s="290">
        <f t="shared" si="285"/>
        <v>0</v>
      </c>
      <c r="F292" s="291">
        <f t="shared" si="286"/>
        <v>0</v>
      </c>
      <c r="G292" s="290">
        <f t="shared" si="280"/>
        <v>0</v>
      </c>
      <c r="H292" s="289">
        <f t="shared" si="314"/>
        <v>286</v>
      </c>
      <c r="I292" s="289">
        <f t="shared" si="315"/>
        <v>24</v>
      </c>
      <c r="J292" s="290">
        <f t="shared" si="287"/>
        <v>0</v>
      </c>
      <c r="K292" s="290">
        <f t="shared" si="281"/>
        <v>0</v>
      </c>
      <c r="L292" s="290">
        <f t="shared" si="288"/>
        <v>0</v>
      </c>
      <c r="M292" s="291">
        <f t="shared" si="289"/>
        <v>0</v>
      </c>
      <c r="N292" s="292">
        <f t="shared" si="282"/>
        <v>0</v>
      </c>
      <c r="O292" s="307">
        <f t="shared" si="316"/>
        <v>286</v>
      </c>
      <c r="P292" s="289">
        <f t="shared" si="317"/>
        <v>24</v>
      </c>
      <c r="Q292" s="290">
        <f t="shared" si="290"/>
        <v>0</v>
      </c>
      <c r="R292" s="290">
        <f t="shared" si="318"/>
        <v>0</v>
      </c>
      <c r="S292" s="290">
        <f t="shared" si="291"/>
        <v>0</v>
      </c>
      <c r="T292" s="291">
        <f t="shared" si="292"/>
        <v>0</v>
      </c>
      <c r="U292" s="290">
        <f t="shared" si="319"/>
        <v>0</v>
      </c>
      <c r="V292" s="304">
        <f t="shared" si="320"/>
        <v>286</v>
      </c>
      <c r="W292" s="289">
        <f t="shared" si="321"/>
        <v>24</v>
      </c>
      <c r="X292" s="290">
        <f t="shared" si="293"/>
        <v>0</v>
      </c>
      <c r="Y292" s="290">
        <f t="shared" si="322"/>
        <v>0</v>
      </c>
      <c r="Z292" s="290">
        <f t="shared" si="294"/>
        <v>0</v>
      </c>
      <c r="AA292" s="291">
        <f t="shared" si="295"/>
        <v>0</v>
      </c>
      <c r="AB292" s="292">
        <f t="shared" si="323"/>
        <v>0</v>
      </c>
      <c r="AC292" s="307">
        <f t="shared" si="324"/>
        <v>286</v>
      </c>
      <c r="AD292" s="289">
        <f t="shared" si="325"/>
        <v>24</v>
      </c>
      <c r="AE292" s="290">
        <f t="shared" si="296"/>
        <v>0</v>
      </c>
      <c r="AF292" s="290">
        <f t="shared" si="326"/>
        <v>0</v>
      </c>
      <c r="AG292" s="290">
        <f t="shared" si="297"/>
        <v>0</v>
      </c>
      <c r="AH292" s="291">
        <f t="shared" si="298"/>
        <v>0</v>
      </c>
      <c r="AI292" s="290">
        <f t="shared" si="327"/>
        <v>0</v>
      </c>
      <c r="AJ292" s="304">
        <f t="shared" si="328"/>
        <v>286</v>
      </c>
      <c r="AK292" s="289">
        <f t="shared" si="329"/>
        <v>24</v>
      </c>
      <c r="AL292" s="290">
        <f t="shared" si="299"/>
        <v>0</v>
      </c>
      <c r="AM292" s="290">
        <f t="shared" si="330"/>
        <v>0</v>
      </c>
      <c r="AN292" s="290">
        <f t="shared" si="300"/>
        <v>0</v>
      </c>
      <c r="AO292" s="291">
        <f t="shared" si="301"/>
        <v>0</v>
      </c>
      <c r="AP292" s="292">
        <f t="shared" si="331"/>
        <v>0</v>
      </c>
      <c r="AQ292" s="307">
        <f t="shared" si="332"/>
        <v>286</v>
      </c>
      <c r="AR292" s="289">
        <f t="shared" si="333"/>
        <v>24</v>
      </c>
      <c r="AS292" s="290">
        <f t="shared" si="302"/>
        <v>0</v>
      </c>
      <c r="AT292" s="290">
        <f t="shared" si="334"/>
        <v>0</v>
      </c>
      <c r="AU292" s="290">
        <f t="shared" si="303"/>
        <v>0</v>
      </c>
      <c r="AV292" s="291">
        <f t="shared" si="304"/>
        <v>0</v>
      </c>
      <c r="AW292" s="290">
        <f t="shared" si="335"/>
        <v>0</v>
      </c>
      <c r="AX292" s="304">
        <f t="shared" si="336"/>
        <v>286</v>
      </c>
      <c r="AY292" s="289">
        <f t="shared" si="337"/>
        <v>24</v>
      </c>
      <c r="AZ292" s="290">
        <f t="shared" si="305"/>
        <v>0</v>
      </c>
      <c r="BA292" s="290">
        <f t="shared" si="338"/>
        <v>0</v>
      </c>
      <c r="BB292" s="290">
        <f t="shared" si="306"/>
        <v>0</v>
      </c>
      <c r="BC292" s="291">
        <f t="shared" si="307"/>
        <v>0</v>
      </c>
      <c r="BD292" s="292">
        <f t="shared" si="339"/>
        <v>0</v>
      </c>
      <c r="BE292" s="307">
        <f t="shared" si="340"/>
        <v>286</v>
      </c>
      <c r="BF292" s="289">
        <f t="shared" si="341"/>
        <v>24</v>
      </c>
      <c r="BG292" s="290">
        <f t="shared" si="308"/>
        <v>0</v>
      </c>
      <c r="BH292" s="290">
        <f t="shared" si="342"/>
        <v>0</v>
      </c>
      <c r="BI292" s="290">
        <f t="shared" si="309"/>
        <v>0</v>
      </c>
      <c r="BJ292" s="291">
        <f t="shared" si="310"/>
        <v>0</v>
      </c>
      <c r="BK292" s="290">
        <f t="shared" si="343"/>
        <v>0</v>
      </c>
      <c r="BL292" s="304">
        <f t="shared" si="344"/>
        <v>286</v>
      </c>
      <c r="BM292" s="289">
        <f t="shared" si="345"/>
        <v>24</v>
      </c>
      <c r="BN292" s="290">
        <f t="shared" si="311"/>
        <v>0</v>
      </c>
      <c r="BO292" s="290">
        <f t="shared" si="346"/>
        <v>0</v>
      </c>
      <c r="BP292" s="290">
        <f t="shared" si="312"/>
        <v>0</v>
      </c>
      <c r="BQ292" s="291">
        <f t="shared" si="313"/>
        <v>0</v>
      </c>
      <c r="BR292" s="292">
        <f t="shared" si="347"/>
        <v>0</v>
      </c>
    </row>
    <row r="293" spans="1:70">
      <c r="A293" s="288">
        <v>287</v>
      </c>
      <c r="B293" s="289">
        <f t="shared" si="283"/>
        <v>24</v>
      </c>
      <c r="C293" s="290">
        <f t="shared" si="284"/>
        <v>0</v>
      </c>
      <c r="D293" s="290">
        <f t="shared" si="348"/>
        <v>0</v>
      </c>
      <c r="E293" s="290">
        <f t="shared" si="285"/>
        <v>0</v>
      </c>
      <c r="F293" s="291">
        <f t="shared" si="286"/>
        <v>0</v>
      </c>
      <c r="G293" s="290">
        <f t="shared" si="280"/>
        <v>0</v>
      </c>
      <c r="H293" s="289">
        <f t="shared" si="314"/>
        <v>287</v>
      </c>
      <c r="I293" s="289">
        <f t="shared" si="315"/>
        <v>24</v>
      </c>
      <c r="J293" s="290">
        <f t="shared" si="287"/>
        <v>0</v>
      </c>
      <c r="K293" s="290">
        <f t="shared" si="281"/>
        <v>0</v>
      </c>
      <c r="L293" s="290">
        <f t="shared" si="288"/>
        <v>0</v>
      </c>
      <c r="M293" s="291">
        <f t="shared" si="289"/>
        <v>0</v>
      </c>
      <c r="N293" s="292">
        <f t="shared" si="282"/>
        <v>0</v>
      </c>
      <c r="O293" s="307">
        <f t="shared" si="316"/>
        <v>287</v>
      </c>
      <c r="P293" s="289">
        <f t="shared" si="317"/>
        <v>24</v>
      </c>
      <c r="Q293" s="290">
        <f t="shared" si="290"/>
        <v>0</v>
      </c>
      <c r="R293" s="290">
        <f t="shared" si="318"/>
        <v>0</v>
      </c>
      <c r="S293" s="290">
        <f t="shared" si="291"/>
        <v>0</v>
      </c>
      <c r="T293" s="291">
        <f t="shared" si="292"/>
        <v>0</v>
      </c>
      <c r="U293" s="290">
        <f t="shared" si="319"/>
        <v>0</v>
      </c>
      <c r="V293" s="304">
        <f t="shared" si="320"/>
        <v>287</v>
      </c>
      <c r="W293" s="289">
        <f t="shared" si="321"/>
        <v>24</v>
      </c>
      <c r="X293" s="290">
        <f t="shared" si="293"/>
        <v>0</v>
      </c>
      <c r="Y293" s="290">
        <f t="shared" si="322"/>
        <v>0</v>
      </c>
      <c r="Z293" s="290">
        <f t="shared" si="294"/>
        <v>0</v>
      </c>
      <c r="AA293" s="291">
        <f t="shared" si="295"/>
        <v>0</v>
      </c>
      <c r="AB293" s="292">
        <f t="shared" si="323"/>
        <v>0</v>
      </c>
      <c r="AC293" s="307">
        <f t="shared" si="324"/>
        <v>287</v>
      </c>
      <c r="AD293" s="289">
        <f t="shared" si="325"/>
        <v>24</v>
      </c>
      <c r="AE293" s="290">
        <f t="shared" si="296"/>
        <v>0</v>
      </c>
      <c r="AF293" s="290">
        <f t="shared" si="326"/>
        <v>0</v>
      </c>
      <c r="AG293" s="290">
        <f t="shared" si="297"/>
        <v>0</v>
      </c>
      <c r="AH293" s="291">
        <f t="shared" si="298"/>
        <v>0</v>
      </c>
      <c r="AI293" s="290">
        <f t="shared" si="327"/>
        <v>0</v>
      </c>
      <c r="AJ293" s="304">
        <f t="shared" si="328"/>
        <v>287</v>
      </c>
      <c r="AK293" s="289">
        <f t="shared" si="329"/>
        <v>24</v>
      </c>
      <c r="AL293" s="290">
        <f t="shared" si="299"/>
        <v>0</v>
      </c>
      <c r="AM293" s="290">
        <f t="shared" si="330"/>
        <v>0</v>
      </c>
      <c r="AN293" s="290">
        <f t="shared" si="300"/>
        <v>0</v>
      </c>
      <c r="AO293" s="291">
        <f t="shared" si="301"/>
        <v>0</v>
      </c>
      <c r="AP293" s="292">
        <f t="shared" si="331"/>
        <v>0</v>
      </c>
      <c r="AQ293" s="307">
        <f t="shared" si="332"/>
        <v>287</v>
      </c>
      <c r="AR293" s="289">
        <f t="shared" si="333"/>
        <v>24</v>
      </c>
      <c r="AS293" s="290">
        <f t="shared" si="302"/>
        <v>0</v>
      </c>
      <c r="AT293" s="290">
        <f t="shared" si="334"/>
        <v>0</v>
      </c>
      <c r="AU293" s="290">
        <f t="shared" si="303"/>
        <v>0</v>
      </c>
      <c r="AV293" s="291">
        <f t="shared" si="304"/>
        <v>0</v>
      </c>
      <c r="AW293" s="290">
        <f t="shared" si="335"/>
        <v>0</v>
      </c>
      <c r="AX293" s="304">
        <f t="shared" si="336"/>
        <v>287</v>
      </c>
      <c r="AY293" s="289">
        <f t="shared" si="337"/>
        <v>24</v>
      </c>
      <c r="AZ293" s="290">
        <f t="shared" si="305"/>
        <v>0</v>
      </c>
      <c r="BA293" s="290">
        <f t="shared" si="338"/>
        <v>0</v>
      </c>
      <c r="BB293" s="290">
        <f t="shared" si="306"/>
        <v>0</v>
      </c>
      <c r="BC293" s="291">
        <f t="shared" si="307"/>
        <v>0</v>
      </c>
      <c r="BD293" s="292">
        <f t="shared" si="339"/>
        <v>0</v>
      </c>
      <c r="BE293" s="307">
        <f t="shared" si="340"/>
        <v>287</v>
      </c>
      <c r="BF293" s="289">
        <f t="shared" si="341"/>
        <v>24</v>
      </c>
      <c r="BG293" s="290">
        <f t="shared" si="308"/>
        <v>0</v>
      </c>
      <c r="BH293" s="290">
        <f t="shared" si="342"/>
        <v>0</v>
      </c>
      <c r="BI293" s="290">
        <f t="shared" si="309"/>
        <v>0</v>
      </c>
      <c r="BJ293" s="291">
        <f t="shared" si="310"/>
        <v>0</v>
      </c>
      <c r="BK293" s="290">
        <f t="shared" si="343"/>
        <v>0</v>
      </c>
      <c r="BL293" s="304">
        <f t="shared" si="344"/>
        <v>287</v>
      </c>
      <c r="BM293" s="289">
        <f t="shared" si="345"/>
        <v>24</v>
      </c>
      <c r="BN293" s="290">
        <f t="shared" si="311"/>
        <v>0</v>
      </c>
      <c r="BO293" s="290">
        <f t="shared" si="346"/>
        <v>0</v>
      </c>
      <c r="BP293" s="290">
        <f t="shared" si="312"/>
        <v>0</v>
      </c>
      <c r="BQ293" s="291">
        <f t="shared" si="313"/>
        <v>0</v>
      </c>
      <c r="BR293" s="292">
        <f t="shared" si="347"/>
        <v>0</v>
      </c>
    </row>
    <row r="294" spans="1:70">
      <c r="A294" s="288">
        <v>288</v>
      </c>
      <c r="B294" s="289">
        <f t="shared" si="283"/>
        <v>24</v>
      </c>
      <c r="C294" s="290">
        <f t="shared" si="284"/>
        <v>0</v>
      </c>
      <c r="D294" s="290">
        <f t="shared" si="348"/>
        <v>0</v>
      </c>
      <c r="E294" s="290">
        <f t="shared" si="285"/>
        <v>0</v>
      </c>
      <c r="F294" s="291">
        <f t="shared" si="286"/>
        <v>0</v>
      </c>
      <c r="G294" s="290">
        <f t="shared" si="280"/>
        <v>0</v>
      </c>
      <c r="H294" s="289">
        <f t="shared" si="314"/>
        <v>288</v>
      </c>
      <c r="I294" s="289">
        <f t="shared" si="315"/>
        <v>24</v>
      </c>
      <c r="J294" s="290">
        <f t="shared" si="287"/>
        <v>0</v>
      </c>
      <c r="K294" s="290">
        <f t="shared" si="281"/>
        <v>0</v>
      </c>
      <c r="L294" s="290">
        <f t="shared" si="288"/>
        <v>0</v>
      </c>
      <c r="M294" s="291">
        <f t="shared" si="289"/>
        <v>0</v>
      </c>
      <c r="N294" s="292">
        <f t="shared" si="282"/>
        <v>0</v>
      </c>
      <c r="O294" s="307">
        <f t="shared" si="316"/>
        <v>288</v>
      </c>
      <c r="P294" s="289">
        <f t="shared" si="317"/>
        <v>24</v>
      </c>
      <c r="Q294" s="290">
        <f t="shared" si="290"/>
        <v>0</v>
      </c>
      <c r="R294" s="290">
        <f t="shared" si="318"/>
        <v>0</v>
      </c>
      <c r="S294" s="290">
        <f t="shared" si="291"/>
        <v>0</v>
      </c>
      <c r="T294" s="291">
        <f t="shared" si="292"/>
        <v>0</v>
      </c>
      <c r="U294" s="290">
        <f t="shared" si="319"/>
        <v>0</v>
      </c>
      <c r="V294" s="304">
        <f t="shared" si="320"/>
        <v>288</v>
      </c>
      <c r="W294" s="289">
        <f t="shared" si="321"/>
        <v>24</v>
      </c>
      <c r="X294" s="290">
        <f t="shared" si="293"/>
        <v>0</v>
      </c>
      <c r="Y294" s="290">
        <f t="shared" si="322"/>
        <v>0</v>
      </c>
      <c r="Z294" s="290">
        <f t="shared" si="294"/>
        <v>0</v>
      </c>
      <c r="AA294" s="291">
        <f t="shared" si="295"/>
        <v>0</v>
      </c>
      <c r="AB294" s="292">
        <f t="shared" si="323"/>
        <v>0</v>
      </c>
      <c r="AC294" s="307">
        <f t="shared" si="324"/>
        <v>288</v>
      </c>
      <c r="AD294" s="289">
        <f t="shared" si="325"/>
        <v>24</v>
      </c>
      <c r="AE294" s="290">
        <f t="shared" si="296"/>
        <v>0</v>
      </c>
      <c r="AF294" s="290">
        <f t="shared" si="326"/>
        <v>0</v>
      </c>
      <c r="AG294" s="290">
        <f t="shared" si="297"/>
        <v>0</v>
      </c>
      <c r="AH294" s="291">
        <f t="shared" si="298"/>
        <v>0</v>
      </c>
      <c r="AI294" s="290">
        <f t="shared" si="327"/>
        <v>0</v>
      </c>
      <c r="AJ294" s="304">
        <f t="shared" si="328"/>
        <v>288</v>
      </c>
      <c r="AK294" s="289">
        <f t="shared" si="329"/>
        <v>24</v>
      </c>
      <c r="AL294" s="290">
        <f t="shared" si="299"/>
        <v>0</v>
      </c>
      <c r="AM294" s="290">
        <f t="shared" si="330"/>
        <v>0</v>
      </c>
      <c r="AN294" s="290">
        <f t="shared" si="300"/>
        <v>0</v>
      </c>
      <c r="AO294" s="291">
        <f t="shared" si="301"/>
        <v>0</v>
      </c>
      <c r="AP294" s="292">
        <f t="shared" si="331"/>
        <v>0</v>
      </c>
      <c r="AQ294" s="307">
        <f t="shared" si="332"/>
        <v>288</v>
      </c>
      <c r="AR294" s="289">
        <f t="shared" si="333"/>
        <v>24</v>
      </c>
      <c r="AS294" s="290">
        <f t="shared" si="302"/>
        <v>0</v>
      </c>
      <c r="AT294" s="290">
        <f t="shared" si="334"/>
        <v>0</v>
      </c>
      <c r="AU294" s="290">
        <f t="shared" si="303"/>
        <v>0</v>
      </c>
      <c r="AV294" s="291">
        <f t="shared" si="304"/>
        <v>0</v>
      </c>
      <c r="AW294" s="290">
        <f t="shared" si="335"/>
        <v>0</v>
      </c>
      <c r="AX294" s="304">
        <f t="shared" si="336"/>
        <v>288</v>
      </c>
      <c r="AY294" s="289">
        <f t="shared" si="337"/>
        <v>24</v>
      </c>
      <c r="AZ294" s="290">
        <f t="shared" si="305"/>
        <v>0</v>
      </c>
      <c r="BA294" s="290">
        <f t="shared" si="338"/>
        <v>0</v>
      </c>
      <c r="BB294" s="290">
        <f t="shared" si="306"/>
        <v>0</v>
      </c>
      <c r="BC294" s="291">
        <f t="shared" si="307"/>
        <v>0</v>
      </c>
      <c r="BD294" s="292">
        <f t="shared" si="339"/>
        <v>0</v>
      </c>
      <c r="BE294" s="307">
        <f t="shared" si="340"/>
        <v>288</v>
      </c>
      <c r="BF294" s="289">
        <f t="shared" si="341"/>
        <v>24</v>
      </c>
      <c r="BG294" s="290">
        <f t="shared" si="308"/>
        <v>0</v>
      </c>
      <c r="BH294" s="290">
        <f t="shared" si="342"/>
        <v>0</v>
      </c>
      <c r="BI294" s="290">
        <f t="shared" si="309"/>
        <v>0</v>
      </c>
      <c r="BJ294" s="291">
        <f t="shared" si="310"/>
        <v>0</v>
      </c>
      <c r="BK294" s="290">
        <f t="shared" si="343"/>
        <v>0</v>
      </c>
      <c r="BL294" s="304">
        <f t="shared" si="344"/>
        <v>288</v>
      </c>
      <c r="BM294" s="289">
        <f t="shared" si="345"/>
        <v>24</v>
      </c>
      <c r="BN294" s="290">
        <f t="shared" si="311"/>
        <v>0</v>
      </c>
      <c r="BO294" s="290">
        <f t="shared" si="346"/>
        <v>0</v>
      </c>
      <c r="BP294" s="290">
        <f t="shared" si="312"/>
        <v>0</v>
      </c>
      <c r="BQ294" s="291">
        <f t="shared" si="313"/>
        <v>0</v>
      </c>
      <c r="BR294" s="292">
        <f t="shared" si="347"/>
        <v>0</v>
      </c>
    </row>
    <row r="295" spans="1:70">
      <c r="A295" s="288">
        <v>289</v>
      </c>
      <c r="B295" s="289">
        <f t="shared" si="283"/>
        <v>25</v>
      </c>
      <c r="C295" s="290">
        <f t="shared" si="284"/>
        <v>0</v>
      </c>
      <c r="D295" s="290">
        <f t="shared" si="348"/>
        <v>0</v>
      </c>
      <c r="E295" s="290">
        <f t="shared" si="285"/>
        <v>0</v>
      </c>
      <c r="F295" s="291">
        <f t="shared" si="286"/>
        <v>0</v>
      </c>
      <c r="G295" s="290">
        <f t="shared" si="280"/>
        <v>0</v>
      </c>
      <c r="H295" s="289">
        <f t="shared" si="314"/>
        <v>289</v>
      </c>
      <c r="I295" s="289">
        <f t="shared" si="315"/>
        <v>25</v>
      </c>
      <c r="J295" s="290">
        <f t="shared" si="287"/>
        <v>0</v>
      </c>
      <c r="K295" s="290">
        <f t="shared" si="281"/>
        <v>0</v>
      </c>
      <c r="L295" s="290">
        <f t="shared" si="288"/>
        <v>0</v>
      </c>
      <c r="M295" s="291">
        <f t="shared" si="289"/>
        <v>0</v>
      </c>
      <c r="N295" s="292">
        <f t="shared" si="282"/>
        <v>0</v>
      </c>
      <c r="O295" s="307">
        <f t="shared" si="316"/>
        <v>289</v>
      </c>
      <c r="P295" s="289">
        <f t="shared" si="317"/>
        <v>25</v>
      </c>
      <c r="Q295" s="290">
        <f t="shared" si="290"/>
        <v>0</v>
      </c>
      <c r="R295" s="290">
        <f t="shared" si="318"/>
        <v>0</v>
      </c>
      <c r="S295" s="290">
        <f t="shared" si="291"/>
        <v>0</v>
      </c>
      <c r="T295" s="291">
        <f t="shared" si="292"/>
        <v>0</v>
      </c>
      <c r="U295" s="290">
        <f t="shared" si="319"/>
        <v>0</v>
      </c>
      <c r="V295" s="304">
        <f t="shared" si="320"/>
        <v>289</v>
      </c>
      <c r="W295" s="289">
        <f t="shared" si="321"/>
        <v>25</v>
      </c>
      <c r="X295" s="290">
        <f t="shared" si="293"/>
        <v>0</v>
      </c>
      <c r="Y295" s="290">
        <f t="shared" si="322"/>
        <v>0</v>
      </c>
      <c r="Z295" s="290">
        <f t="shared" si="294"/>
        <v>0</v>
      </c>
      <c r="AA295" s="291">
        <f t="shared" si="295"/>
        <v>0</v>
      </c>
      <c r="AB295" s="292">
        <f t="shared" si="323"/>
        <v>0</v>
      </c>
      <c r="AC295" s="307">
        <f t="shared" si="324"/>
        <v>289</v>
      </c>
      <c r="AD295" s="289">
        <f t="shared" si="325"/>
        <v>25</v>
      </c>
      <c r="AE295" s="290">
        <f t="shared" si="296"/>
        <v>0</v>
      </c>
      <c r="AF295" s="290">
        <f t="shared" si="326"/>
        <v>0</v>
      </c>
      <c r="AG295" s="290">
        <f t="shared" si="297"/>
        <v>0</v>
      </c>
      <c r="AH295" s="291">
        <f t="shared" si="298"/>
        <v>0</v>
      </c>
      <c r="AI295" s="290">
        <f t="shared" si="327"/>
        <v>0</v>
      </c>
      <c r="AJ295" s="304">
        <f t="shared" si="328"/>
        <v>289</v>
      </c>
      <c r="AK295" s="289">
        <f t="shared" si="329"/>
        <v>25</v>
      </c>
      <c r="AL295" s="290">
        <f t="shared" si="299"/>
        <v>0</v>
      </c>
      <c r="AM295" s="290">
        <f t="shared" si="330"/>
        <v>0</v>
      </c>
      <c r="AN295" s="290">
        <f t="shared" si="300"/>
        <v>0</v>
      </c>
      <c r="AO295" s="291">
        <f t="shared" si="301"/>
        <v>0</v>
      </c>
      <c r="AP295" s="292">
        <f t="shared" si="331"/>
        <v>0</v>
      </c>
      <c r="AQ295" s="307">
        <f t="shared" si="332"/>
        <v>289</v>
      </c>
      <c r="AR295" s="289">
        <f t="shared" si="333"/>
        <v>25</v>
      </c>
      <c r="AS295" s="290">
        <f t="shared" si="302"/>
        <v>0</v>
      </c>
      <c r="AT295" s="290">
        <f t="shared" si="334"/>
        <v>0</v>
      </c>
      <c r="AU295" s="290">
        <f t="shared" si="303"/>
        <v>0</v>
      </c>
      <c r="AV295" s="291">
        <f t="shared" si="304"/>
        <v>0</v>
      </c>
      <c r="AW295" s="290">
        <f t="shared" si="335"/>
        <v>0</v>
      </c>
      <c r="AX295" s="304">
        <f t="shared" si="336"/>
        <v>289</v>
      </c>
      <c r="AY295" s="289">
        <f t="shared" si="337"/>
        <v>25</v>
      </c>
      <c r="AZ295" s="290">
        <f t="shared" si="305"/>
        <v>0</v>
      </c>
      <c r="BA295" s="290">
        <f t="shared" si="338"/>
        <v>0</v>
      </c>
      <c r="BB295" s="290">
        <f t="shared" si="306"/>
        <v>0</v>
      </c>
      <c r="BC295" s="291">
        <f t="shared" si="307"/>
        <v>0</v>
      </c>
      <c r="BD295" s="292">
        <f t="shared" si="339"/>
        <v>0</v>
      </c>
      <c r="BE295" s="307">
        <f t="shared" si="340"/>
        <v>289</v>
      </c>
      <c r="BF295" s="289">
        <f t="shared" si="341"/>
        <v>25</v>
      </c>
      <c r="BG295" s="290">
        <f t="shared" si="308"/>
        <v>0</v>
      </c>
      <c r="BH295" s="290">
        <f t="shared" si="342"/>
        <v>0</v>
      </c>
      <c r="BI295" s="290">
        <f t="shared" si="309"/>
        <v>0</v>
      </c>
      <c r="BJ295" s="291">
        <f t="shared" si="310"/>
        <v>0</v>
      </c>
      <c r="BK295" s="290">
        <f t="shared" si="343"/>
        <v>0</v>
      </c>
      <c r="BL295" s="304">
        <f t="shared" si="344"/>
        <v>289</v>
      </c>
      <c r="BM295" s="289">
        <f t="shared" si="345"/>
        <v>25</v>
      </c>
      <c r="BN295" s="290">
        <f t="shared" si="311"/>
        <v>0</v>
      </c>
      <c r="BO295" s="290">
        <f t="shared" si="346"/>
        <v>0</v>
      </c>
      <c r="BP295" s="290">
        <f t="shared" si="312"/>
        <v>0</v>
      </c>
      <c r="BQ295" s="291">
        <f t="shared" si="313"/>
        <v>0</v>
      </c>
      <c r="BR295" s="292">
        <f t="shared" si="347"/>
        <v>0</v>
      </c>
    </row>
    <row r="296" spans="1:70">
      <c r="A296" s="288">
        <v>290</v>
      </c>
      <c r="B296" s="289">
        <f t="shared" si="283"/>
        <v>25</v>
      </c>
      <c r="C296" s="290">
        <f t="shared" si="284"/>
        <v>0</v>
      </c>
      <c r="D296" s="290">
        <f t="shared" si="348"/>
        <v>0</v>
      </c>
      <c r="E296" s="290">
        <f t="shared" si="285"/>
        <v>0</v>
      </c>
      <c r="F296" s="291">
        <f t="shared" si="286"/>
        <v>0</v>
      </c>
      <c r="G296" s="290">
        <f t="shared" ref="G296:G359" si="349">C296-F296</f>
        <v>0</v>
      </c>
      <c r="H296" s="289">
        <f t="shared" si="314"/>
        <v>290</v>
      </c>
      <c r="I296" s="289">
        <f t="shared" si="315"/>
        <v>25</v>
      </c>
      <c r="J296" s="290">
        <f t="shared" si="287"/>
        <v>0</v>
      </c>
      <c r="K296" s="290">
        <f t="shared" si="281"/>
        <v>0</v>
      </c>
      <c r="L296" s="290">
        <f t="shared" si="288"/>
        <v>0</v>
      </c>
      <c r="M296" s="291">
        <f t="shared" si="289"/>
        <v>0</v>
      </c>
      <c r="N296" s="292">
        <f t="shared" si="282"/>
        <v>0</v>
      </c>
      <c r="O296" s="307">
        <f t="shared" si="316"/>
        <v>290</v>
      </c>
      <c r="P296" s="289">
        <f t="shared" si="317"/>
        <v>25</v>
      </c>
      <c r="Q296" s="290">
        <f t="shared" si="290"/>
        <v>0</v>
      </c>
      <c r="R296" s="290">
        <f t="shared" si="318"/>
        <v>0</v>
      </c>
      <c r="S296" s="290">
        <f t="shared" si="291"/>
        <v>0</v>
      </c>
      <c r="T296" s="291">
        <f t="shared" si="292"/>
        <v>0</v>
      </c>
      <c r="U296" s="290">
        <f t="shared" si="319"/>
        <v>0</v>
      </c>
      <c r="V296" s="304">
        <f t="shared" si="320"/>
        <v>290</v>
      </c>
      <c r="W296" s="289">
        <f t="shared" si="321"/>
        <v>25</v>
      </c>
      <c r="X296" s="290">
        <f t="shared" si="293"/>
        <v>0</v>
      </c>
      <c r="Y296" s="290">
        <f t="shared" si="322"/>
        <v>0</v>
      </c>
      <c r="Z296" s="290">
        <f t="shared" si="294"/>
        <v>0</v>
      </c>
      <c r="AA296" s="291">
        <f t="shared" si="295"/>
        <v>0</v>
      </c>
      <c r="AB296" s="292">
        <f t="shared" si="323"/>
        <v>0</v>
      </c>
      <c r="AC296" s="307">
        <f t="shared" si="324"/>
        <v>290</v>
      </c>
      <c r="AD296" s="289">
        <f t="shared" si="325"/>
        <v>25</v>
      </c>
      <c r="AE296" s="290">
        <f t="shared" si="296"/>
        <v>0</v>
      </c>
      <c r="AF296" s="290">
        <f t="shared" si="326"/>
        <v>0</v>
      </c>
      <c r="AG296" s="290">
        <f t="shared" si="297"/>
        <v>0</v>
      </c>
      <c r="AH296" s="291">
        <f t="shared" si="298"/>
        <v>0</v>
      </c>
      <c r="AI296" s="290">
        <f t="shared" si="327"/>
        <v>0</v>
      </c>
      <c r="AJ296" s="304">
        <f t="shared" si="328"/>
        <v>290</v>
      </c>
      <c r="AK296" s="289">
        <f t="shared" si="329"/>
        <v>25</v>
      </c>
      <c r="AL296" s="290">
        <f t="shared" si="299"/>
        <v>0</v>
      </c>
      <c r="AM296" s="290">
        <f t="shared" si="330"/>
        <v>0</v>
      </c>
      <c r="AN296" s="290">
        <f t="shared" si="300"/>
        <v>0</v>
      </c>
      <c r="AO296" s="291">
        <f t="shared" si="301"/>
        <v>0</v>
      </c>
      <c r="AP296" s="292">
        <f t="shared" si="331"/>
        <v>0</v>
      </c>
      <c r="AQ296" s="307">
        <f t="shared" si="332"/>
        <v>290</v>
      </c>
      <c r="AR296" s="289">
        <f t="shared" si="333"/>
        <v>25</v>
      </c>
      <c r="AS296" s="290">
        <f t="shared" si="302"/>
        <v>0</v>
      </c>
      <c r="AT296" s="290">
        <f t="shared" si="334"/>
        <v>0</v>
      </c>
      <c r="AU296" s="290">
        <f t="shared" si="303"/>
        <v>0</v>
      </c>
      <c r="AV296" s="291">
        <f t="shared" si="304"/>
        <v>0</v>
      </c>
      <c r="AW296" s="290">
        <f t="shared" si="335"/>
        <v>0</v>
      </c>
      <c r="AX296" s="304">
        <f t="shared" si="336"/>
        <v>290</v>
      </c>
      <c r="AY296" s="289">
        <f t="shared" si="337"/>
        <v>25</v>
      </c>
      <c r="AZ296" s="290">
        <f t="shared" si="305"/>
        <v>0</v>
      </c>
      <c r="BA296" s="290">
        <f t="shared" si="338"/>
        <v>0</v>
      </c>
      <c r="BB296" s="290">
        <f t="shared" si="306"/>
        <v>0</v>
      </c>
      <c r="BC296" s="291">
        <f t="shared" si="307"/>
        <v>0</v>
      </c>
      <c r="BD296" s="292">
        <f t="shared" si="339"/>
        <v>0</v>
      </c>
      <c r="BE296" s="307">
        <f t="shared" si="340"/>
        <v>290</v>
      </c>
      <c r="BF296" s="289">
        <f t="shared" si="341"/>
        <v>25</v>
      </c>
      <c r="BG296" s="290">
        <f t="shared" si="308"/>
        <v>0</v>
      </c>
      <c r="BH296" s="290">
        <f t="shared" si="342"/>
        <v>0</v>
      </c>
      <c r="BI296" s="290">
        <f t="shared" si="309"/>
        <v>0</v>
      </c>
      <c r="BJ296" s="291">
        <f t="shared" si="310"/>
        <v>0</v>
      </c>
      <c r="BK296" s="290">
        <f t="shared" si="343"/>
        <v>0</v>
      </c>
      <c r="BL296" s="304">
        <f t="shared" si="344"/>
        <v>290</v>
      </c>
      <c r="BM296" s="289">
        <f t="shared" si="345"/>
        <v>25</v>
      </c>
      <c r="BN296" s="290">
        <f t="shared" si="311"/>
        <v>0</v>
      </c>
      <c r="BO296" s="290">
        <f t="shared" si="346"/>
        <v>0</v>
      </c>
      <c r="BP296" s="290">
        <f t="shared" si="312"/>
        <v>0</v>
      </c>
      <c r="BQ296" s="291">
        <f t="shared" si="313"/>
        <v>0</v>
      </c>
      <c r="BR296" s="292">
        <f t="shared" si="347"/>
        <v>0</v>
      </c>
    </row>
    <row r="297" spans="1:70">
      <c r="A297" s="288">
        <v>291</v>
      </c>
      <c r="B297" s="289">
        <f t="shared" si="283"/>
        <v>25</v>
      </c>
      <c r="C297" s="290">
        <f t="shared" si="284"/>
        <v>0</v>
      </c>
      <c r="D297" s="290">
        <f t="shared" si="348"/>
        <v>0</v>
      </c>
      <c r="E297" s="290">
        <f t="shared" si="285"/>
        <v>0</v>
      </c>
      <c r="F297" s="291">
        <f t="shared" si="286"/>
        <v>0</v>
      </c>
      <c r="G297" s="290">
        <f t="shared" si="349"/>
        <v>0</v>
      </c>
      <c r="H297" s="289">
        <f t="shared" si="314"/>
        <v>291</v>
      </c>
      <c r="I297" s="289">
        <f t="shared" si="315"/>
        <v>25</v>
      </c>
      <c r="J297" s="290">
        <f t="shared" si="287"/>
        <v>0</v>
      </c>
      <c r="K297" s="290">
        <f t="shared" si="281"/>
        <v>0</v>
      </c>
      <c r="L297" s="290">
        <f t="shared" si="288"/>
        <v>0</v>
      </c>
      <c r="M297" s="291">
        <f t="shared" si="289"/>
        <v>0</v>
      </c>
      <c r="N297" s="292">
        <f t="shared" si="282"/>
        <v>0</v>
      </c>
      <c r="O297" s="307">
        <f t="shared" si="316"/>
        <v>291</v>
      </c>
      <c r="P297" s="289">
        <f t="shared" si="317"/>
        <v>25</v>
      </c>
      <c r="Q297" s="290">
        <f t="shared" si="290"/>
        <v>0</v>
      </c>
      <c r="R297" s="290">
        <f t="shared" si="318"/>
        <v>0</v>
      </c>
      <c r="S297" s="290">
        <f t="shared" si="291"/>
        <v>0</v>
      </c>
      <c r="T297" s="291">
        <f t="shared" si="292"/>
        <v>0</v>
      </c>
      <c r="U297" s="290">
        <f t="shared" si="319"/>
        <v>0</v>
      </c>
      <c r="V297" s="304">
        <f t="shared" si="320"/>
        <v>291</v>
      </c>
      <c r="W297" s="289">
        <f t="shared" si="321"/>
        <v>25</v>
      </c>
      <c r="X297" s="290">
        <f t="shared" si="293"/>
        <v>0</v>
      </c>
      <c r="Y297" s="290">
        <f t="shared" si="322"/>
        <v>0</v>
      </c>
      <c r="Z297" s="290">
        <f t="shared" si="294"/>
        <v>0</v>
      </c>
      <c r="AA297" s="291">
        <f t="shared" si="295"/>
        <v>0</v>
      </c>
      <c r="AB297" s="292">
        <f t="shared" si="323"/>
        <v>0</v>
      </c>
      <c r="AC297" s="307">
        <f t="shared" si="324"/>
        <v>291</v>
      </c>
      <c r="AD297" s="289">
        <f t="shared" si="325"/>
        <v>25</v>
      </c>
      <c r="AE297" s="290">
        <f t="shared" si="296"/>
        <v>0</v>
      </c>
      <c r="AF297" s="290">
        <f t="shared" si="326"/>
        <v>0</v>
      </c>
      <c r="AG297" s="290">
        <f t="shared" si="297"/>
        <v>0</v>
      </c>
      <c r="AH297" s="291">
        <f t="shared" si="298"/>
        <v>0</v>
      </c>
      <c r="AI297" s="290">
        <f t="shared" si="327"/>
        <v>0</v>
      </c>
      <c r="AJ297" s="304">
        <f t="shared" si="328"/>
        <v>291</v>
      </c>
      <c r="AK297" s="289">
        <f t="shared" si="329"/>
        <v>25</v>
      </c>
      <c r="AL297" s="290">
        <f t="shared" si="299"/>
        <v>0</v>
      </c>
      <c r="AM297" s="290">
        <f t="shared" si="330"/>
        <v>0</v>
      </c>
      <c r="AN297" s="290">
        <f t="shared" si="300"/>
        <v>0</v>
      </c>
      <c r="AO297" s="291">
        <f t="shared" si="301"/>
        <v>0</v>
      </c>
      <c r="AP297" s="292">
        <f t="shared" si="331"/>
        <v>0</v>
      </c>
      <c r="AQ297" s="307">
        <f t="shared" si="332"/>
        <v>291</v>
      </c>
      <c r="AR297" s="289">
        <f t="shared" si="333"/>
        <v>25</v>
      </c>
      <c r="AS297" s="290">
        <f t="shared" si="302"/>
        <v>0</v>
      </c>
      <c r="AT297" s="290">
        <f t="shared" si="334"/>
        <v>0</v>
      </c>
      <c r="AU297" s="290">
        <f t="shared" si="303"/>
        <v>0</v>
      </c>
      <c r="AV297" s="291">
        <f t="shared" si="304"/>
        <v>0</v>
      </c>
      <c r="AW297" s="290">
        <f t="shared" si="335"/>
        <v>0</v>
      </c>
      <c r="AX297" s="304">
        <f t="shared" si="336"/>
        <v>291</v>
      </c>
      <c r="AY297" s="289">
        <f t="shared" si="337"/>
        <v>25</v>
      </c>
      <c r="AZ297" s="290">
        <f t="shared" si="305"/>
        <v>0</v>
      </c>
      <c r="BA297" s="290">
        <f t="shared" si="338"/>
        <v>0</v>
      </c>
      <c r="BB297" s="290">
        <f t="shared" si="306"/>
        <v>0</v>
      </c>
      <c r="BC297" s="291">
        <f t="shared" si="307"/>
        <v>0</v>
      </c>
      <c r="BD297" s="292">
        <f t="shared" si="339"/>
        <v>0</v>
      </c>
      <c r="BE297" s="307">
        <f t="shared" si="340"/>
        <v>291</v>
      </c>
      <c r="BF297" s="289">
        <f t="shared" si="341"/>
        <v>25</v>
      </c>
      <c r="BG297" s="290">
        <f t="shared" si="308"/>
        <v>0</v>
      </c>
      <c r="BH297" s="290">
        <f t="shared" si="342"/>
        <v>0</v>
      </c>
      <c r="BI297" s="290">
        <f t="shared" si="309"/>
        <v>0</v>
      </c>
      <c r="BJ297" s="291">
        <f t="shared" si="310"/>
        <v>0</v>
      </c>
      <c r="BK297" s="290">
        <f t="shared" si="343"/>
        <v>0</v>
      </c>
      <c r="BL297" s="304">
        <f t="shared" si="344"/>
        <v>291</v>
      </c>
      <c r="BM297" s="289">
        <f t="shared" si="345"/>
        <v>25</v>
      </c>
      <c r="BN297" s="290">
        <f t="shared" si="311"/>
        <v>0</v>
      </c>
      <c r="BO297" s="290">
        <f t="shared" si="346"/>
        <v>0</v>
      </c>
      <c r="BP297" s="290">
        <f t="shared" si="312"/>
        <v>0</v>
      </c>
      <c r="BQ297" s="291">
        <f t="shared" si="313"/>
        <v>0</v>
      </c>
      <c r="BR297" s="292">
        <f t="shared" si="347"/>
        <v>0</v>
      </c>
    </row>
    <row r="298" spans="1:70">
      <c r="A298" s="288">
        <v>292</v>
      </c>
      <c r="B298" s="289">
        <f t="shared" si="283"/>
        <v>25</v>
      </c>
      <c r="C298" s="290">
        <f t="shared" si="284"/>
        <v>0</v>
      </c>
      <c r="D298" s="290">
        <f t="shared" si="348"/>
        <v>0</v>
      </c>
      <c r="E298" s="290">
        <f t="shared" si="285"/>
        <v>0</v>
      </c>
      <c r="F298" s="291">
        <f t="shared" si="286"/>
        <v>0</v>
      </c>
      <c r="G298" s="290">
        <f t="shared" si="349"/>
        <v>0</v>
      </c>
      <c r="H298" s="289">
        <f t="shared" si="314"/>
        <v>292</v>
      </c>
      <c r="I298" s="289">
        <f t="shared" si="315"/>
        <v>25</v>
      </c>
      <c r="J298" s="290">
        <f t="shared" si="287"/>
        <v>0</v>
      </c>
      <c r="K298" s="290">
        <f t="shared" si="281"/>
        <v>0</v>
      </c>
      <c r="L298" s="290">
        <f t="shared" si="288"/>
        <v>0</v>
      </c>
      <c r="M298" s="291">
        <f t="shared" si="289"/>
        <v>0</v>
      </c>
      <c r="N298" s="292">
        <f t="shared" si="282"/>
        <v>0</v>
      </c>
      <c r="O298" s="307">
        <f t="shared" si="316"/>
        <v>292</v>
      </c>
      <c r="P298" s="289">
        <f t="shared" si="317"/>
        <v>25</v>
      </c>
      <c r="Q298" s="290">
        <f t="shared" si="290"/>
        <v>0</v>
      </c>
      <c r="R298" s="290">
        <f t="shared" si="318"/>
        <v>0</v>
      </c>
      <c r="S298" s="290">
        <f t="shared" si="291"/>
        <v>0</v>
      </c>
      <c r="T298" s="291">
        <f t="shared" si="292"/>
        <v>0</v>
      </c>
      <c r="U298" s="290">
        <f t="shared" si="319"/>
        <v>0</v>
      </c>
      <c r="V298" s="304">
        <f t="shared" si="320"/>
        <v>292</v>
      </c>
      <c r="W298" s="289">
        <f t="shared" si="321"/>
        <v>25</v>
      </c>
      <c r="X298" s="290">
        <f t="shared" si="293"/>
        <v>0</v>
      </c>
      <c r="Y298" s="290">
        <f t="shared" si="322"/>
        <v>0</v>
      </c>
      <c r="Z298" s="290">
        <f t="shared" si="294"/>
        <v>0</v>
      </c>
      <c r="AA298" s="291">
        <f t="shared" si="295"/>
        <v>0</v>
      </c>
      <c r="AB298" s="292">
        <f t="shared" si="323"/>
        <v>0</v>
      </c>
      <c r="AC298" s="307">
        <f t="shared" si="324"/>
        <v>292</v>
      </c>
      <c r="AD298" s="289">
        <f t="shared" si="325"/>
        <v>25</v>
      </c>
      <c r="AE298" s="290">
        <f t="shared" si="296"/>
        <v>0</v>
      </c>
      <c r="AF298" s="290">
        <f t="shared" si="326"/>
        <v>0</v>
      </c>
      <c r="AG298" s="290">
        <f t="shared" si="297"/>
        <v>0</v>
      </c>
      <c r="AH298" s="291">
        <f t="shared" si="298"/>
        <v>0</v>
      </c>
      <c r="AI298" s="290">
        <f t="shared" si="327"/>
        <v>0</v>
      </c>
      <c r="AJ298" s="304">
        <f t="shared" si="328"/>
        <v>292</v>
      </c>
      <c r="AK298" s="289">
        <f t="shared" si="329"/>
        <v>25</v>
      </c>
      <c r="AL298" s="290">
        <f t="shared" si="299"/>
        <v>0</v>
      </c>
      <c r="AM298" s="290">
        <f t="shared" si="330"/>
        <v>0</v>
      </c>
      <c r="AN298" s="290">
        <f t="shared" si="300"/>
        <v>0</v>
      </c>
      <c r="AO298" s="291">
        <f t="shared" si="301"/>
        <v>0</v>
      </c>
      <c r="AP298" s="292">
        <f t="shared" si="331"/>
        <v>0</v>
      </c>
      <c r="AQ298" s="307">
        <f t="shared" si="332"/>
        <v>292</v>
      </c>
      <c r="AR298" s="289">
        <f t="shared" si="333"/>
        <v>25</v>
      </c>
      <c r="AS298" s="290">
        <f t="shared" si="302"/>
        <v>0</v>
      </c>
      <c r="AT298" s="290">
        <f t="shared" si="334"/>
        <v>0</v>
      </c>
      <c r="AU298" s="290">
        <f t="shared" si="303"/>
        <v>0</v>
      </c>
      <c r="AV298" s="291">
        <f t="shared" si="304"/>
        <v>0</v>
      </c>
      <c r="AW298" s="290">
        <f t="shared" si="335"/>
        <v>0</v>
      </c>
      <c r="AX298" s="304">
        <f t="shared" si="336"/>
        <v>292</v>
      </c>
      <c r="AY298" s="289">
        <f t="shared" si="337"/>
        <v>25</v>
      </c>
      <c r="AZ298" s="290">
        <f t="shared" si="305"/>
        <v>0</v>
      </c>
      <c r="BA298" s="290">
        <f t="shared" si="338"/>
        <v>0</v>
      </c>
      <c r="BB298" s="290">
        <f t="shared" si="306"/>
        <v>0</v>
      </c>
      <c r="BC298" s="291">
        <f t="shared" si="307"/>
        <v>0</v>
      </c>
      <c r="BD298" s="292">
        <f t="shared" si="339"/>
        <v>0</v>
      </c>
      <c r="BE298" s="307">
        <f t="shared" si="340"/>
        <v>292</v>
      </c>
      <c r="BF298" s="289">
        <f t="shared" si="341"/>
        <v>25</v>
      </c>
      <c r="BG298" s="290">
        <f t="shared" si="308"/>
        <v>0</v>
      </c>
      <c r="BH298" s="290">
        <f t="shared" si="342"/>
        <v>0</v>
      </c>
      <c r="BI298" s="290">
        <f t="shared" si="309"/>
        <v>0</v>
      </c>
      <c r="BJ298" s="291">
        <f t="shared" si="310"/>
        <v>0</v>
      </c>
      <c r="BK298" s="290">
        <f t="shared" si="343"/>
        <v>0</v>
      </c>
      <c r="BL298" s="304">
        <f t="shared" si="344"/>
        <v>292</v>
      </c>
      <c r="BM298" s="289">
        <f t="shared" si="345"/>
        <v>25</v>
      </c>
      <c r="BN298" s="290">
        <f t="shared" si="311"/>
        <v>0</v>
      </c>
      <c r="BO298" s="290">
        <f t="shared" si="346"/>
        <v>0</v>
      </c>
      <c r="BP298" s="290">
        <f t="shared" si="312"/>
        <v>0</v>
      </c>
      <c r="BQ298" s="291">
        <f t="shared" si="313"/>
        <v>0</v>
      </c>
      <c r="BR298" s="292">
        <f t="shared" si="347"/>
        <v>0</v>
      </c>
    </row>
    <row r="299" spans="1:70">
      <c r="A299" s="288">
        <v>293</v>
      </c>
      <c r="B299" s="289">
        <f t="shared" si="283"/>
        <v>25</v>
      </c>
      <c r="C299" s="290">
        <f t="shared" si="284"/>
        <v>0</v>
      </c>
      <c r="D299" s="290">
        <f t="shared" si="348"/>
        <v>0</v>
      </c>
      <c r="E299" s="290">
        <f t="shared" si="285"/>
        <v>0</v>
      </c>
      <c r="F299" s="291">
        <f t="shared" si="286"/>
        <v>0</v>
      </c>
      <c r="G299" s="290">
        <f t="shared" si="349"/>
        <v>0</v>
      </c>
      <c r="H299" s="289">
        <f t="shared" si="314"/>
        <v>293</v>
      </c>
      <c r="I299" s="289">
        <f t="shared" si="315"/>
        <v>25</v>
      </c>
      <c r="J299" s="290">
        <f t="shared" si="287"/>
        <v>0</v>
      </c>
      <c r="K299" s="290">
        <f t="shared" ref="K299:K362" si="350">SUM(L299:M299)</f>
        <v>0</v>
      </c>
      <c r="L299" s="290">
        <f t="shared" si="288"/>
        <v>0</v>
      </c>
      <c r="M299" s="291">
        <f t="shared" si="289"/>
        <v>0</v>
      </c>
      <c r="N299" s="292">
        <f t="shared" ref="N299:N362" si="351">J299-M299</f>
        <v>0</v>
      </c>
      <c r="O299" s="307">
        <f t="shared" si="316"/>
        <v>293</v>
      </c>
      <c r="P299" s="289">
        <f t="shared" si="317"/>
        <v>25</v>
      </c>
      <c r="Q299" s="290">
        <f t="shared" si="290"/>
        <v>0</v>
      </c>
      <c r="R299" s="290">
        <f t="shared" si="318"/>
        <v>0</v>
      </c>
      <c r="S299" s="290">
        <f t="shared" si="291"/>
        <v>0</v>
      </c>
      <c r="T299" s="291">
        <f t="shared" si="292"/>
        <v>0</v>
      </c>
      <c r="U299" s="290">
        <f t="shared" si="319"/>
        <v>0</v>
      </c>
      <c r="V299" s="304">
        <f t="shared" si="320"/>
        <v>293</v>
      </c>
      <c r="W299" s="289">
        <f t="shared" si="321"/>
        <v>25</v>
      </c>
      <c r="X299" s="290">
        <f t="shared" si="293"/>
        <v>0</v>
      </c>
      <c r="Y299" s="290">
        <f t="shared" si="322"/>
        <v>0</v>
      </c>
      <c r="Z299" s="290">
        <f t="shared" si="294"/>
        <v>0</v>
      </c>
      <c r="AA299" s="291">
        <f t="shared" si="295"/>
        <v>0</v>
      </c>
      <c r="AB299" s="292">
        <f t="shared" si="323"/>
        <v>0</v>
      </c>
      <c r="AC299" s="307">
        <f t="shared" si="324"/>
        <v>293</v>
      </c>
      <c r="AD299" s="289">
        <f t="shared" si="325"/>
        <v>25</v>
      </c>
      <c r="AE299" s="290">
        <f t="shared" si="296"/>
        <v>0</v>
      </c>
      <c r="AF299" s="290">
        <f t="shared" si="326"/>
        <v>0</v>
      </c>
      <c r="AG299" s="290">
        <f t="shared" si="297"/>
        <v>0</v>
      </c>
      <c r="AH299" s="291">
        <f t="shared" si="298"/>
        <v>0</v>
      </c>
      <c r="AI299" s="290">
        <f t="shared" si="327"/>
        <v>0</v>
      </c>
      <c r="AJ299" s="304">
        <f t="shared" si="328"/>
        <v>293</v>
      </c>
      <c r="AK299" s="289">
        <f t="shared" si="329"/>
        <v>25</v>
      </c>
      <c r="AL299" s="290">
        <f t="shared" si="299"/>
        <v>0</v>
      </c>
      <c r="AM299" s="290">
        <f t="shared" si="330"/>
        <v>0</v>
      </c>
      <c r="AN299" s="290">
        <f t="shared" si="300"/>
        <v>0</v>
      </c>
      <c r="AO299" s="291">
        <f t="shared" si="301"/>
        <v>0</v>
      </c>
      <c r="AP299" s="292">
        <f t="shared" si="331"/>
        <v>0</v>
      </c>
      <c r="AQ299" s="307">
        <f t="shared" si="332"/>
        <v>293</v>
      </c>
      <c r="AR299" s="289">
        <f t="shared" si="333"/>
        <v>25</v>
      </c>
      <c r="AS299" s="290">
        <f t="shared" si="302"/>
        <v>0</v>
      </c>
      <c r="AT299" s="290">
        <f t="shared" si="334"/>
        <v>0</v>
      </c>
      <c r="AU299" s="290">
        <f t="shared" si="303"/>
        <v>0</v>
      </c>
      <c r="AV299" s="291">
        <f t="shared" si="304"/>
        <v>0</v>
      </c>
      <c r="AW299" s="290">
        <f t="shared" si="335"/>
        <v>0</v>
      </c>
      <c r="AX299" s="304">
        <f t="shared" si="336"/>
        <v>293</v>
      </c>
      <c r="AY299" s="289">
        <f t="shared" si="337"/>
        <v>25</v>
      </c>
      <c r="AZ299" s="290">
        <f t="shared" si="305"/>
        <v>0</v>
      </c>
      <c r="BA299" s="290">
        <f t="shared" si="338"/>
        <v>0</v>
      </c>
      <c r="BB299" s="290">
        <f t="shared" si="306"/>
        <v>0</v>
      </c>
      <c r="BC299" s="291">
        <f t="shared" si="307"/>
        <v>0</v>
      </c>
      <c r="BD299" s="292">
        <f t="shared" si="339"/>
        <v>0</v>
      </c>
      <c r="BE299" s="307">
        <f t="shared" si="340"/>
        <v>293</v>
      </c>
      <c r="BF299" s="289">
        <f t="shared" si="341"/>
        <v>25</v>
      </c>
      <c r="BG299" s="290">
        <f t="shared" si="308"/>
        <v>0</v>
      </c>
      <c r="BH299" s="290">
        <f t="shared" si="342"/>
        <v>0</v>
      </c>
      <c r="BI299" s="290">
        <f t="shared" si="309"/>
        <v>0</v>
      </c>
      <c r="BJ299" s="291">
        <f t="shared" si="310"/>
        <v>0</v>
      </c>
      <c r="BK299" s="290">
        <f t="shared" si="343"/>
        <v>0</v>
      </c>
      <c r="BL299" s="304">
        <f t="shared" si="344"/>
        <v>293</v>
      </c>
      <c r="BM299" s="289">
        <f t="shared" si="345"/>
        <v>25</v>
      </c>
      <c r="BN299" s="290">
        <f t="shared" si="311"/>
        <v>0</v>
      </c>
      <c r="BO299" s="290">
        <f t="shared" si="346"/>
        <v>0</v>
      </c>
      <c r="BP299" s="290">
        <f t="shared" si="312"/>
        <v>0</v>
      </c>
      <c r="BQ299" s="291">
        <f t="shared" si="313"/>
        <v>0</v>
      </c>
      <c r="BR299" s="292">
        <f t="shared" si="347"/>
        <v>0</v>
      </c>
    </row>
    <row r="300" spans="1:70">
      <c r="A300" s="288">
        <v>294</v>
      </c>
      <c r="B300" s="289">
        <f t="shared" si="283"/>
        <v>25</v>
      </c>
      <c r="C300" s="290">
        <f t="shared" si="284"/>
        <v>0</v>
      </c>
      <c r="D300" s="290">
        <f t="shared" si="348"/>
        <v>0</v>
      </c>
      <c r="E300" s="290">
        <f t="shared" si="285"/>
        <v>0</v>
      </c>
      <c r="F300" s="291">
        <f t="shared" si="286"/>
        <v>0</v>
      </c>
      <c r="G300" s="290">
        <f t="shared" si="349"/>
        <v>0</v>
      </c>
      <c r="H300" s="289">
        <f t="shared" si="314"/>
        <v>294</v>
      </c>
      <c r="I300" s="289">
        <f t="shared" si="315"/>
        <v>25</v>
      </c>
      <c r="J300" s="290">
        <f t="shared" si="287"/>
        <v>0</v>
      </c>
      <c r="K300" s="290">
        <f t="shared" si="350"/>
        <v>0</v>
      </c>
      <c r="L300" s="290">
        <f t="shared" si="288"/>
        <v>0</v>
      </c>
      <c r="M300" s="291">
        <f t="shared" si="289"/>
        <v>0</v>
      </c>
      <c r="N300" s="292">
        <f t="shared" si="351"/>
        <v>0</v>
      </c>
      <c r="O300" s="307">
        <f t="shared" si="316"/>
        <v>294</v>
      </c>
      <c r="P300" s="289">
        <f t="shared" si="317"/>
        <v>25</v>
      </c>
      <c r="Q300" s="290">
        <f t="shared" si="290"/>
        <v>0</v>
      </c>
      <c r="R300" s="290">
        <f t="shared" si="318"/>
        <v>0</v>
      </c>
      <c r="S300" s="290">
        <f t="shared" si="291"/>
        <v>0</v>
      </c>
      <c r="T300" s="291">
        <f t="shared" si="292"/>
        <v>0</v>
      </c>
      <c r="U300" s="290">
        <f t="shared" si="319"/>
        <v>0</v>
      </c>
      <c r="V300" s="304">
        <f t="shared" si="320"/>
        <v>294</v>
      </c>
      <c r="W300" s="289">
        <f t="shared" si="321"/>
        <v>25</v>
      </c>
      <c r="X300" s="290">
        <f t="shared" si="293"/>
        <v>0</v>
      </c>
      <c r="Y300" s="290">
        <f t="shared" si="322"/>
        <v>0</v>
      </c>
      <c r="Z300" s="290">
        <f t="shared" si="294"/>
        <v>0</v>
      </c>
      <c r="AA300" s="291">
        <f t="shared" si="295"/>
        <v>0</v>
      </c>
      <c r="AB300" s="292">
        <f t="shared" si="323"/>
        <v>0</v>
      </c>
      <c r="AC300" s="307">
        <f t="shared" si="324"/>
        <v>294</v>
      </c>
      <c r="AD300" s="289">
        <f t="shared" si="325"/>
        <v>25</v>
      </c>
      <c r="AE300" s="290">
        <f t="shared" si="296"/>
        <v>0</v>
      </c>
      <c r="AF300" s="290">
        <f t="shared" si="326"/>
        <v>0</v>
      </c>
      <c r="AG300" s="290">
        <f t="shared" si="297"/>
        <v>0</v>
      </c>
      <c r="AH300" s="291">
        <f t="shared" si="298"/>
        <v>0</v>
      </c>
      <c r="AI300" s="290">
        <f t="shared" si="327"/>
        <v>0</v>
      </c>
      <c r="AJ300" s="304">
        <f t="shared" si="328"/>
        <v>294</v>
      </c>
      <c r="AK300" s="289">
        <f t="shared" si="329"/>
        <v>25</v>
      </c>
      <c r="AL300" s="290">
        <f t="shared" si="299"/>
        <v>0</v>
      </c>
      <c r="AM300" s="290">
        <f t="shared" si="330"/>
        <v>0</v>
      </c>
      <c r="AN300" s="290">
        <f t="shared" si="300"/>
        <v>0</v>
      </c>
      <c r="AO300" s="291">
        <f t="shared" si="301"/>
        <v>0</v>
      </c>
      <c r="AP300" s="292">
        <f t="shared" si="331"/>
        <v>0</v>
      </c>
      <c r="AQ300" s="307">
        <f t="shared" si="332"/>
        <v>294</v>
      </c>
      <c r="AR300" s="289">
        <f t="shared" si="333"/>
        <v>25</v>
      </c>
      <c r="AS300" s="290">
        <f t="shared" si="302"/>
        <v>0</v>
      </c>
      <c r="AT300" s="290">
        <f t="shared" si="334"/>
        <v>0</v>
      </c>
      <c r="AU300" s="290">
        <f t="shared" si="303"/>
        <v>0</v>
      </c>
      <c r="AV300" s="291">
        <f t="shared" si="304"/>
        <v>0</v>
      </c>
      <c r="AW300" s="290">
        <f t="shared" si="335"/>
        <v>0</v>
      </c>
      <c r="AX300" s="304">
        <f t="shared" si="336"/>
        <v>294</v>
      </c>
      <c r="AY300" s="289">
        <f t="shared" si="337"/>
        <v>25</v>
      </c>
      <c r="AZ300" s="290">
        <f t="shared" si="305"/>
        <v>0</v>
      </c>
      <c r="BA300" s="290">
        <f t="shared" si="338"/>
        <v>0</v>
      </c>
      <c r="BB300" s="290">
        <f t="shared" si="306"/>
        <v>0</v>
      </c>
      <c r="BC300" s="291">
        <f t="shared" si="307"/>
        <v>0</v>
      </c>
      <c r="BD300" s="292">
        <f t="shared" si="339"/>
        <v>0</v>
      </c>
      <c r="BE300" s="307">
        <f t="shared" si="340"/>
        <v>294</v>
      </c>
      <c r="BF300" s="289">
        <f t="shared" si="341"/>
        <v>25</v>
      </c>
      <c r="BG300" s="290">
        <f t="shared" si="308"/>
        <v>0</v>
      </c>
      <c r="BH300" s="290">
        <f t="shared" si="342"/>
        <v>0</v>
      </c>
      <c r="BI300" s="290">
        <f t="shared" si="309"/>
        <v>0</v>
      </c>
      <c r="BJ300" s="291">
        <f t="shared" si="310"/>
        <v>0</v>
      </c>
      <c r="BK300" s="290">
        <f t="shared" si="343"/>
        <v>0</v>
      </c>
      <c r="BL300" s="304">
        <f t="shared" si="344"/>
        <v>294</v>
      </c>
      <c r="BM300" s="289">
        <f t="shared" si="345"/>
        <v>25</v>
      </c>
      <c r="BN300" s="290">
        <f t="shared" si="311"/>
        <v>0</v>
      </c>
      <c r="BO300" s="290">
        <f t="shared" si="346"/>
        <v>0</v>
      </c>
      <c r="BP300" s="290">
        <f t="shared" si="312"/>
        <v>0</v>
      </c>
      <c r="BQ300" s="291">
        <f t="shared" si="313"/>
        <v>0</v>
      </c>
      <c r="BR300" s="292">
        <f t="shared" si="347"/>
        <v>0</v>
      </c>
    </row>
    <row r="301" spans="1:70">
      <c r="A301" s="288">
        <v>295</v>
      </c>
      <c r="B301" s="289">
        <f t="shared" si="283"/>
        <v>25</v>
      </c>
      <c r="C301" s="290">
        <f t="shared" si="284"/>
        <v>0</v>
      </c>
      <c r="D301" s="290">
        <f t="shared" si="348"/>
        <v>0</v>
      </c>
      <c r="E301" s="290">
        <f t="shared" si="285"/>
        <v>0</v>
      </c>
      <c r="F301" s="291">
        <f t="shared" si="286"/>
        <v>0</v>
      </c>
      <c r="G301" s="290">
        <f t="shared" si="349"/>
        <v>0</v>
      </c>
      <c r="H301" s="289">
        <f t="shared" si="314"/>
        <v>295</v>
      </c>
      <c r="I301" s="289">
        <f t="shared" si="315"/>
        <v>25</v>
      </c>
      <c r="J301" s="290">
        <f t="shared" si="287"/>
        <v>0</v>
      </c>
      <c r="K301" s="290">
        <f t="shared" si="350"/>
        <v>0</v>
      </c>
      <c r="L301" s="290">
        <f t="shared" si="288"/>
        <v>0</v>
      </c>
      <c r="M301" s="291">
        <f t="shared" si="289"/>
        <v>0</v>
      </c>
      <c r="N301" s="292">
        <f t="shared" si="351"/>
        <v>0</v>
      </c>
      <c r="O301" s="307">
        <f t="shared" si="316"/>
        <v>295</v>
      </c>
      <c r="P301" s="289">
        <f t="shared" si="317"/>
        <v>25</v>
      </c>
      <c r="Q301" s="290">
        <f t="shared" si="290"/>
        <v>0</v>
      </c>
      <c r="R301" s="290">
        <f t="shared" si="318"/>
        <v>0</v>
      </c>
      <c r="S301" s="290">
        <f t="shared" si="291"/>
        <v>0</v>
      </c>
      <c r="T301" s="291">
        <f t="shared" si="292"/>
        <v>0</v>
      </c>
      <c r="U301" s="290">
        <f t="shared" si="319"/>
        <v>0</v>
      </c>
      <c r="V301" s="304">
        <f t="shared" si="320"/>
        <v>295</v>
      </c>
      <c r="W301" s="289">
        <f t="shared" si="321"/>
        <v>25</v>
      </c>
      <c r="X301" s="290">
        <f t="shared" si="293"/>
        <v>0</v>
      </c>
      <c r="Y301" s="290">
        <f t="shared" si="322"/>
        <v>0</v>
      </c>
      <c r="Z301" s="290">
        <f t="shared" si="294"/>
        <v>0</v>
      </c>
      <c r="AA301" s="291">
        <f t="shared" si="295"/>
        <v>0</v>
      </c>
      <c r="AB301" s="292">
        <f t="shared" si="323"/>
        <v>0</v>
      </c>
      <c r="AC301" s="307">
        <f t="shared" si="324"/>
        <v>295</v>
      </c>
      <c r="AD301" s="289">
        <f t="shared" si="325"/>
        <v>25</v>
      </c>
      <c r="AE301" s="290">
        <f t="shared" si="296"/>
        <v>0</v>
      </c>
      <c r="AF301" s="290">
        <f t="shared" si="326"/>
        <v>0</v>
      </c>
      <c r="AG301" s="290">
        <f t="shared" si="297"/>
        <v>0</v>
      </c>
      <c r="AH301" s="291">
        <f t="shared" si="298"/>
        <v>0</v>
      </c>
      <c r="AI301" s="290">
        <f t="shared" si="327"/>
        <v>0</v>
      </c>
      <c r="AJ301" s="304">
        <f t="shared" si="328"/>
        <v>295</v>
      </c>
      <c r="AK301" s="289">
        <f t="shared" si="329"/>
        <v>25</v>
      </c>
      <c r="AL301" s="290">
        <f t="shared" si="299"/>
        <v>0</v>
      </c>
      <c r="AM301" s="290">
        <f t="shared" si="330"/>
        <v>0</v>
      </c>
      <c r="AN301" s="290">
        <f t="shared" si="300"/>
        <v>0</v>
      </c>
      <c r="AO301" s="291">
        <f t="shared" si="301"/>
        <v>0</v>
      </c>
      <c r="AP301" s="292">
        <f t="shared" si="331"/>
        <v>0</v>
      </c>
      <c r="AQ301" s="307">
        <f t="shared" si="332"/>
        <v>295</v>
      </c>
      <c r="AR301" s="289">
        <f t="shared" si="333"/>
        <v>25</v>
      </c>
      <c r="AS301" s="290">
        <f t="shared" si="302"/>
        <v>0</v>
      </c>
      <c r="AT301" s="290">
        <f t="shared" si="334"/>
        <v>0</v>
      </c>
      <c r="AU301" s="290">
        <f t="shared" si="303"/>
        <v>0</v>
      </c>
      <c r="AV301" s="291">
        <f t="shared" si="304"/>
        <v>0</v>
      </c>
      <c r="AW301" s="290">
        <f t="shared" si="335"/>
        <v>0</v>
      </c>
      <c r="AX301" s="304">
        <f t="shared" si="336"/>
        <v>295</v>
      </c>
      <c r="AY301" s="289">
        <f t="shared" si="337"/>
        <v>25</v>
      </c>
      <c r="AZ301" s="290">
        <f t="shared" si="305"/>
        <v>0</v>
      </c>
      <c r="BA301" s="290">
        <f t="shared" si="338"/>
        <v>0</v>
      </c>
      <c r="BB301" s="290">
        <f t="shared" si="306"/>
        <v>0</v>
      </c>
      <c r="BC301" s="291">
        <f t="shared" si="307"/>
        <v>0</v>
      </c>
      <c r="BD301" s="292">
        <f t="shared" si="339"/>
        <v>0</v>
      </c>
      <c r="BE301" s="307">
        <f t="shared" si="340"/>
        <v>295</v>
      </c>
      <c r="BF301" s="289">
        <f t="shared" si="341"/>
        <v>25</v>
      </c>
      <c r="BG301" s="290">
        <f t="shared" si="308"/>
        <v>0</v>
      </c>
      <c r="BH301" s="290">
        <f t="shared" si="342"/>
        <v>0</v>
      </c>
      <c r="BI301" s="290">
        <f t="shared" si="309"/>
        <v>0</v>
      </c>
      <c r="BJ301" s="291">
        <f t="shared" si="310"/>
        <v>0</v>
      </c>
      <c r="BK301" s="290">
        <f t="shared" si="343"/>
        <v>0</v>
      </c>
      <c r="BL301" s="304">
        <f t="shared" si="344"/>
        <v>295</v>
      </c>
      <c r="BM301" s="289">
        <f t="shared" si="345"/>
        <v>25</v>
      </c>
      <c r="BN301" s="290">
        <f t="shared" si="311"/>
        <v>0</v>
      </c>
      <c r="BO301" s="290">
        <f t="shared" si="346"/>
        <v>0</v>
      </c>
      <c r="BP301" s="290">
        <f t="shared" si="312"/>
        <v>0</v>
      </c>
      <c r="BQ301" s="291">
        <f t="shared" si="313"/>
        <v>0</v>
      </c>
      <c r="BR301" s="292">
        <f t="shared" si="347"/>
        <v>0</v>
      </c>
    </row>
    <row r="302" spans="1:70">
      <c r="A302" s="288">
        <v>296</v>
      </c>
      <c r="B302" s="289">
        <f t="shared" si="283"/>
        <v>25</v>
      </c>
      <c r="C302" s="290">
        <f t="shared" si="284"/>
        <v>0</v>
      </c>
      <c r="D302" s="290">
        <f t="shared" si="348"/>
        <v>0</v>
      </c>
      <c r="E302" s="290">
        <f t="shared" si="285"/>
        <v>0</v>
      </c>
      <c r="F302" s="291">
        <f t="shared" si="286"/>
        <v>0</v>
      </c>
      <c r="G302" s="290">
        <f t="shared" si="349"/>
        <v>0</v>
      </c>
      <c r="H302" s="289">
        <f t="shared" si="314"/>
        <v>296</v>
      </c>
      <c r="I302" s="289">
        <f t="shared" si="315"/>
        <v>25</v>
      </c>
      <c r="J302" s="290">
        <f t="shared" si="287"/>
        <v>0</v>
      </c>
      <c r="K302" s="290">
        <f t="shared" si="350"/>
        <v>0</v>
      </c>
      <c r="L302" s="290">
        <f t="shared" si="288"/>
        <v>0</v>
      </c>
      <c r="M302" s="291">
        <f t="shared" si="289"/>
        <v>0</v>
      </c>
      <c r="N302" s="292">
        <f t="shared" si="351"/>
        <v>0</v>
      </c>
      <c r="O302" s="307">
        <f t="shared" si="316"/>
        <v>296</v>
      </c>
      <c r="P302" s="289">
        <f t="shared" si="317"/>
        <v>25</v>
      </c>
      <c r="Q302" s="290">
        <f t="shared" si="290"/>
        <v>0</v>
      </c>
      <c r="R302" s="290">
        <f t="shared" si="318"/>
        <v>0</v>
      </c>
      <c r="S302" s="290">
        <f t="shared" si="291"/>
        <v>0</v>
      </c>
      <c r="T302" s="291">
        <f t="shared" si="292"/>
        <v>0</v>
      </c>
      <c r="U302" s="290">
        <f t="shared" si="319"/>
        <v>0</v>
      </c>
      <c r="V302" s="304">
        <f t="shared" si="320"/>
        <v>296</v>
      </c>
      <c r="W302" s="289">
        <f t="shared" si="321"/>
        <v>25</v>
      </c>
      <c r="X302" s="290">
        <f t="shared" si="293"/>
        <v>0</v>
      </c>
      <c r="Y302" s="290">
        <f t="shared" si="322"/>
        <v>0</v>
      </c>
      <c r="Z302" s="290">
        <f t="shared" si="294"/>
        <v>0</v>
      </c>
      <c r="AA302" s="291">
        <f t="shared" si="295"/>
        <v>0</v>
      </c>
      <c r="AB302" s="292">
        <f t="shared" si="323"/>
        <v>0</v>
      </c>
      <c r="AC302" s="307">
        <f t="shared" si="324"/>
        <v>296</v>
      </c>
      <c r="AD302" s="289">
        <f t="shared" si="325"/>
        <v>25</v>
      </c>
      <c r="AE302" s="290">
        <f t="shared" si="296"/>
        <v>0</v>
      </c>
      <c r="AF302" s="290">
        <f t="shared" si="326"/>
        <v>0</v>
      </c>
      <c r="AG302" s="290">
        <f t="shared" si="297"/>
        <v>0</v>
      </c>
      <c r="AH302" s="291">
        <f t="shared" si="298"/>
        <v>0</v>
      </c>
      <c r="AI302" s="290">
        <f t="shared" si="327"/>
        <v>0</v>
      </c>
      <c r="AJ302" s="304">
        <f t="shared" si="328"/>
        <v>296</v>
      </c>
      <c r="AK302" s="289">
        <f t="shared" si="329"/>
        <v>25</v>
      </c>
      <c r="AL302" s="290">
        <f t="shared" si="299"/>
        <v>0</v>
      </c>
      <c r="AM302" s="290">
        <f t="shared" si="330"/>
        <v>0</v>
      </c>
      <c r="AN302" s="290">
        <f t="shared" si="300"/>
        <v>0</v>
      </c>
      <c r="AO302" s="291">
        <f t="shared" si="301"/>
        <v>0</v>
      </c>
      <c r="AP302" s="292">
        <f t="shared" si="331"/>
        <v>0</v>
      </c>
      <c r="AQ302" s="307">
        <f t="shared" si="332"/>
        <v>296</v>
      </c>
      <c r="AR302" s="289">
        <f t="shared" si="333"/>
        <v>25</v>
      </c>
      <c r="AS302" s="290">
        <f t="shared" si="302"/>
        <v>0</v>
      </c>
      <c r="AT302" s="290">
        <f t="shared" si="334"/>
        <v>0</v>
      </c>
      <c r="AU302" s="290">
        <f t="shared" si="303"/>
        <v>0</v>
      </c>
      <c r="AV302" s="291">
        <f t="shared" si="304"/>
        <v>0</v>
      </c>
      <c r="AW302" s="290">
        <f t="shared" si="335"/>
        <v>0</v>
      </c>
      <c r="AX302" s="304">
        <f t="shared" si="336"/>
        <v>296</v>
      </c>
      <c r="AY302" s="289">
        <f t="shared" si="337"/>
        <v>25</v>
      </c>
      <c r="AZ302" s="290">
        <f t="shared" si="305"/>
        <v>0</v>
      </c>
      <c r="BA302" s="290">
        <f t="shared" si="338"/>
        <v>0</v>
      </c>
      <c r="BB302" s="290">
        <f t="shared" si="306"/>
        <v>0</v>
      </c>
      <c r="BC302" s="291">
        <f t="shared" si="307"/>
        <v>0</v>
      </c>
      <c r="BD302" s="292">
        <f t="shared" si="339"/>
        <v>0</v>
      </c>
      <c r="BE302" s="307">
        <f t="shared" si="340"/>
        <v>296</v>
      </c>
      <c r="BF302" s="289">
        <f t="shared" si="341"/>
        <v>25</v>
      </c>
      <c r="BG302" s="290">
        <f t="shared" si="308"/>
        <v>0</v>
      </c>
      <c r="BH302" s="290">
        <f t="shared" si="342"/>
        <v>0</v>
      </c>
      <c r="BI302" s="290">
        <f t="shared" si="309"/>
        <v>0</v>
      </c>
      <c r="BJ302" s="291">
        <f t="shared" si="310"/>
        <v>0</v>
      </c>
      <c r="BK302" s="290">
        <f t="shared" si="343"/>
        <v>0</v>
      </c>
      <c r="BL302" s="304">
        <f t="shared" si="344"/>
        <v>296</v>
      </c>
      <c r="BM302" s="289">
        <f t="shared" si="345"/>
        <v>25</v>
      </c>
      <c r="BN302" s="290">
        <f t="shared" si="311"/>
        <v>0</v>
      </c>
      <c r="BO302" s="290">
        <f t="shared" si="346"/>
        <v>0</v>
      </c>
      <c r="BP302" s="290">
        <f t="shared" si="312"/>
        <v>0</v>
      </c>
      <c r="BQ302" s="291">
        <f t="shared" si="313"/>
        <v>0</v>
      </c>
      <c r="BR302" s="292">
        <f t="shared" si="347"/>
        <v>0</v>
      </c>
    </row>
    <row r="303" spans="1:70">
      <c r="A303" s="288">
        <v>297</v>
      </c>
      <c r="B303" s="289">
        <f t="shared" si="283"/>
        <v>25</v>
      </c>
      <c r="C303" s="290">
        <f t="shared" si="284"/>
        <v>0</v>
      </c>
      <c r="D303" s="290">
        <f t="shared" si="348"/>
        <v>0</v>
      </c>
      <c r="E303" s="290">
        <f t="shared" si="285"/>
        <v>0</v>
      </c>
      <c r="F303" s="291">
        <f t="shared" si="286"/>
        <v>0</v>
      </c>
      <c r="G303" s="290">
        <f t="shared" si="349"/>
        <v>0</v>
      </c>
      <c r="H303" s="289">
        <f t="shared" si="314"/>
        <v>297</v>
      </c>
      <c r="I303" s="289">
        <f t="shared" si="315"/>
        <v>25</v>
      </c>
      <c r="J303" s="290">
        <f t="shared" si="287"/>
        <v>0</v>
      </c>
      <c r="K303" s="290">
        <f t="shared" si="350"/>
        <v>0</v>
      </c>
      <c r="L303" s="290">
        <f t="shared" si="288"/>
        <v>0</v>
      </c>
      <c r="M303" s="291">
        <f t="shared" si="289"/>
        <v>0</v>
      </c>
      <c r="N303" s="292">
        <f t="shared" si="351"/>
        <v>0</v>
      </c>
      <c r="O303" s="307">
        <f t="shared" si="316"/>
        <v>297</v>
      </c>
      <c r="P303" s="289">
        <f t="shared" si="317"/>
        <v>25</v>
      </c>
      <c r="Q303" s="290">
        <f t="shared" si="290"/>
        <v>0</v>
      </c>
      <c r="R303" s="290">
        <f t="shared" si="318"/>
        <v>0</v>
      </c>
      <c r="S303" s="290">
        <f t="shared" si="291"/>
        <v>0</v>
      </c>
      <c r="T303" s="291">
        <f t="shared" si="292"/>
        <v>0</v>
      </c>
      <c r="U303" s="290">
        <f t="shared" si="319"/>
        <v>0</v>
      </c>
      <c r="V303" s="304">
        <f t="shared" si="320"/>
        <v>297</v>
      </c>
      <c r="W303" s="289">
        <f t="shared" si="321"/>
        <v>25</v>
      </c>
      <c r="X303" s="290">
        <f t="shared" si="293"/>
        <v>0</v>
      </c>
      <c r="Y303" s="290">
        <f t="shared" si="322"/>
        <v>0</v>
      </c>
      <c r="Z303" s="290">
        <f t="shared" si="294"/>
        <v>0</v>
      </c>
      <c r="AA303" s="291">
        <f t="shared" si="295"/>
        <v>0</v>
      </c>
      <c r="AB303" s="292">
        <f t="shared" si="323"/>
        <v>0</v>
      </c>
      <c r="AC303" s="307">
        <f t="shared" si="324"/>
        <v>297</v>
      </c>
      <c r="AD303" s="289">
        <f t="shared" si="325"/>
        <v>25</v>
      </c>
      <c r="AE303" s="290">
        <f t="shared" si="296"/>
        <v>0</v>
      </c>
      <c r="AF303" s="290">
        <f t="shared" si="326"/>
        <v>0</v>
      </c>
      <c r="AG303" s="290">
        <f t="shared" si="297"/>
        <v>0</v>
      </c>
      <c r="AH303" s="291">
        <f t="shared" si="298"/>
        <v>0</v>
      </c>
      <c r="AI303" s="290">
        <f t="shared" si="327"/>
        <v>0</v>
      </c>
      <c r="AJ303" s="304">
        <f t="shared" si="328"/>
        <v>297</v>
      </c>
      <c r="AK303" s="289">
        <f t="shared" si="329"/>
        <v>25</v>
      </c>
      <c r="AL303" s="290">
        <f t="shared" si="299"/>
        <v>0</v>
      </c>
      <c r="AM303" s="290">
        <f t="shared" si="330"/>
        <v>0</v>
      </c>
      <c r="AN303" s="290">
        <f t="shared" si="300"/>
        <v>0</v>
      </c>
      <c r="AO303" s="291">
        <f t="shared" si="301"/>
        <v>0</v>
      </c>
      <c r="AP303" s="292">
        <f t="shared" si="331"/>
        <v>0</v>
      </c>
      <c r="AQ303" s="307">
        <f t="shared" si="332"/>
        <v>297</v>
      </c>
      <c r="AR303" s="289">
        <f t="shared" si="333"/>
        <v>25</v>
      </c>
      <c r="AS303" s="290">
        <f t="shared" si="302"/>
        <v>0</v>
      </c>
      <c r="AT303" s="290">
        <f t="shared" si="334"/>
        <v>0</v>
      </c>
      <c r="AU303" s="290">
        <f t="shared" si="303"/>
        <v>0</v>
      </c>
      <c r="AV303" s="291">
        <f t="shared" si="304"/>
        <v>0</v>
      </c>
      <c r="AW303" s="290">
        <f t="shared" si="335"/>
        <v>0</v>
      </c>
      <c r="AX303" s="304">
        <f t="shared" si="336"/>
        <v>297</v>
      </c>
      <c r="AY303" s="289">
        <f t="shared" si="337"/>
        <v>25</v>
      </c>
      <c r="AZ303" s="290">
        <f t="shared" si="305"/>
        <v>0</v>
      </c>
      <c r="BA303" s="290">
        <f t="shared" si="338"/>
        <v>0</v>
      </c>
      <c r="BB303" s="290">
        <f t="shared" si="306"/>
        <v>0</v>
      </c>
      <c r="BC303" s="291">
        <f t="shared" si="307"/>
        <v>0</v>
      </c>
      <c r="BD303" s="292">
        <f t="shared" si="339"/>
        <v>0</v>
      </c>
      <c r="BE303" s="307">
        <f t="shared" si="340"/>
        <v>297</v>
      </c>
      <c r="BF303" s="289">
        <f t="shared" si="341"/>
        <v>25</v>
      </c>
      <c r="BG303" s="290">
        <f t="shared" si="308"/>
        <v>0</v>
      </c>
      <c r="BH303" s="290">
        <f t="shared" si="342"/>
        <v>0</v>
      </c>
      <c r="BI303" s="290">
        <f t="shared" si="309"/>
        <v>0</v>
      </c>
      <c r="BJ303" s="291">
        <f t="shared" si="310"/>
        <v>0</v>
      </c>
      <c r="BK303" s="290">
        <f t="shared" si="343"/>
        <v>0</v>
      </c>
      <c r="BL303" s="304">
        <f t="shared" si="344"/>
        <v>297</v>
      </c>
      <c r="BM303" s="289">
        <f t="shared" si="345"/>
        <v>25</v>
      </c>
      <c r="BN303" s="290">
        <f t="shared" si="311"/>
        <v>0</v>
      </c>
      <c r="BO303" s="290">
        <f t="shared" si="346"/>
        <v>0</v>
      </c>
      <c r="BP303" s="290">
        <f t="shared" si="312"/>
        <v>0</v>
      </c>
      <c r="BQ303" s="291">
        <f t="shared" si="313"/>
        <v>0</v>
      </c>
      <c r="BR303" s="292">
        <f t="shared" si="347"/>
        <v>0</v>
      </c>
    </row>
    <row r="304" spans="1:70">
      <c r="A304" s="288">
        <v>298</v>
      </c>
      <c r="B304" s="289">
        <f t="shared" si="283"/>
        <v>25</v>
      </c>
      <c r="C304" s="290">
        <f t="shared" si="284"/>
        <v>0</v>
      </c>
      <c r="D304" s="290">
        <f t="shared" si="348"/>
        <v>0</v>
      </c>
      <c r="E304" s="290">
        <f t="shared" si="285"/>
        <v>0</v>
      </c>
      <c r="F304" s="291">
        <f t="shared" si="286"/>
        <v>0</v>
      </c>
      <c r="G304" s="290">
        <f t="shared" si="349"/>
        <v>0</v>
      </c>
      <c r="H304" s="289">
        <f t="shared" si="314"/>
        <v>298</v>
      </c>
      <c r="I304" s="289">
        <f t="shared" si="315"/>
        <v>25</v>
      </c>
      <c r="J304" s="290">
        <f t="shared" si="287"/>
        <v>0</v>
      </c>
      <c r="K304" s="290">
        <f t="shared" si="350"/>
        <v>0</v>
      </c>
      <c r="L304" s="290">
        <f t="shared" si="288"/>
        <v>0</v>
      </c>
      <c r="M304" s="291">
        <f t="shared" si="289"/>
        <v>0</v>
      </c>
      <c r="N304" s="292">
        <f t="shared" si="351"/>
        <v>0</v>
      </c>
      <c r="O304" s="307">
        <f t="shared" si="316"/>
        <v>298</v>
      </c>
      <c r="P304" s="289">
        <f t="shared" si="317"/>
        <v>25</v>
      </c>
      <c r="Q304" s="290">
        <f t="shared" si="290"/>
        <v>0</v>
      </c>
      <c r="R304" s="290">
        <f t="shared" si="318"/>
        <v>0</v>
      </c>
      <c r="S304" s="290">
        <f t="shared" si="291"/>
        <v>0</v>
      </c>
      <c r="T304" s="291">
        <f t="shared" si="292"/>
        <v>0</v>
      </c>
      <c r="U304" s="290">
        <f t="shared" si="319"/>
        <v>0</v>
      </c>
      <c r="V304" s="304">
        <f t="shared" si="320"/>
        <v>298</v>
      </c>
      <c r="W304" s="289">
        <f t="shared" si="321"/>
        <v>25</v>
      </c>
      <c r="X304" s="290">
        <f t="shared" si="293"/>
        <v>0</v>
      </c>
      <c r="Y304" s="290">
        <f t="shared" si="322"/>
        <v>0</v>
      </c>
      <c r="Z304" s="290">
        <f t="shared" si="294"/>
        <v>0</v>
      </c>
      <c r="AA304" s="291">
        <f t="shared" si="295"/>
        <v>0</v>
      </c>
      <c r="AB304" s="292">
        <f t="shared" si="323"/>
        <v>0</v>
      </c>
      <c r="AC304" s="307">
        <f t="shared" si="324"/>
        <v>298</v>
      </c>
      <c r="AD304" s="289">
        <f t="shared" si="325"/>
        <v>25</v>
      </c>
      <c r="AE304" s="290">
        <f t="shared" si="296"/>
        <v>0</v>
      </c>
      <c r="AF304" s="290">
        <f t="shared" si="326"/>
        <v>0</v>
      </c>
      <c r="AG304" s="290">
        <f t="shared" si="297"/>
        <v>0</v>
      </c>
      <c r="AH304" s="291">
        <f t="shared" si="298"/>
        <v>0</v>
      </c>
      <c r="AI304" s="290">
        <f t="shared" si="327"/>
        <v>0</v>
      </c>
      <c r="AJ304" s="304">
        <f t="shared" si="328"/>
        <v>298</v>
      </c>
      <c r="AK304" s="289">
        <f t="shared" si="329"/>
        <v>25</v>
      </c>
      <c r="AL304" s="290">
        <f t="shared" si="299"/>
        <v>0</v>
      </c>
      <c r="AM304" s="290">
        <f t="shared" si="330"/>
        <v>0</v>
      </c>
      <c r="AN304" s="290">
        <f t="shared" si="300"/>
        <v>0</v>
      </c>
      <c r="AO304" s="291">
        <f t="shared" si="301"/>
        <v>0</v>
      </c>
      <c r="AP304" s="292">
        <f t="shared" si="331"/>
        <v>0</v>
      </c>
      <c r="AQ304" s="307">
        <f t="shared" si="332"/>
        <v>298</v>
      </c>
      <c r="AR304" s="289">
        <f t="shared" si="333"/>
        <v>25</v>
      </c>
      <c r="AS304" s="290">
        <f t="shared" si="302"/>
        <v>0</v>
      </c>
      <c r="AT304" s="290">
        <f t="shared" si="334"/>
        <v>0</v>
      </c>
      <c r="AU304" s="290">
        <f t="shared" si="303"/>
        <v>0</v>
      </c>
      <c r="AV304" s="291">
        <f t="shared" si="304"/>
        <v>0</v>
      </c>
      <c r="AW304" s="290">
        <f t="shared" si="335"/>
        <v>0</v>
      </c>
      <c r="AX304" s="304">
        <f t="shared" si="336"/>
        <v>298</v>
      </c>
      <c r="AY304" s="289">
        <f t="shared" si="337"/>
        <v>25</v>
      </c>
      <c r="AZ304" s="290">
        <f t="shared" si="305"/>
        <v>0</v>
      </c>
      <c r="BA304" s="290">
        <f t="shared" si="338"/>
        <v>0</v>
      </c>
      <c r="BB304" s="290">
        <f t="shared" si="306"/>
        <v>0</v>
      </c>
      <c r="BC304" s="291">
        <f t="shared" si="307"/>
        <v>0</v>
      </c>
      <c r="BD304" s="292">
        <f t="shared" si="339"/>
        <v>0</v>
      </c>
      <c r="BE304" s="307">
        <f t="shared" si="340"/>
        <v>298</v>
      </c>
      <c r="BF304" s="289">
        <f t="shared" si="341"/>
        <v>25</v>
      </c>
      <c r="BG304" s="290">
        <f t="shared" si="308"/>
        <v>0</v>
      </c>
      <c r="BH304" s="290">
        <f t="shared" si="342"/>
        <v>0</v>
      </c>
      <c r="BI304" s="290">
        <f t="shared" si="309"/>
        <v>0</v>
      </c>
      <c r="BJ304" s="291">
        <f t="shared" si="310"/>
        <v>0</v>
      </c>
      <c r="BK304" s="290">
        <f t="shared" si="343"/>
        <v>0</v>
      </c>
      <c r="BL304" s="304">
        <f t="shared" si="344"/>
        <v>298</v>
      </c>
      <c r="BM304" s="289">
        <f t="shared" si="345"/>
        <v>25</v>
      </c>
      <c r="BN304" s="290">
        <f t="shared" si="311"/>
        <v>0</v>
      </c>
      <c r="BO304" s="290">
        <f t="shared" si="346"/>
        <v>0</v>
      </c>
      <c r="BP304" s="290">
        <f t="shared" si="312"/>
        <v>0</v>
      </c>
      <c r="BQ304" s="291">
        <f t="shared" si="313"/>
        <v>0</v>
      </c>
      <c r="BR304" s="292">
        <f t="shared" si="347"/>
        <v>0</v>
      </c>
    </row>
    <row r="305" spans="1:70">
      <c r="A305" s="288">
        <v>299</v>
      </c>
      <c r="B305" s="289">
        <f t="shared" si="283"/>
        <v>25</v>
      </c>
      <c r="C305" s="290">
        <f t="shared" si="284"/>
        <v>0</v>
      </c>
      <c r="D305" s="290">
        <f t="shared" si="348"/>
        <v>0</v>
      </c>
      <c r="E305" s="290">
        <f t="shared" si="285"/>
        <v>0</v>
      </c>
      <c r="F305" s="291">
        <f t="shared" si="286"/>
        <v>0</v>
      </c>
      <c r="G305" s="290">
        <f t="shared" si="349"/>
        <v>0</v>
      </c>
      <c r="H305" s="289">
        <f t="shared" si="314"/>
        <v>299</v>
      </c>
      <c r="I305" s="289">
        <f t="shared" si="315"/>
        <v>25</v>
      </c>
      <c r="J305" s="290">
        <f t="shared" si="287"/>
        <v>0</v>
      </c>
      <c r="K305" s="290">
        <f t="shared" si="350"/>
        <v>0</v>
      </c>
      <c r="L305" s="290">
        <f t="shared" si="288"/>
        <v>0</v>
      </c>
      <c r="M305" s="291">
        <f t="shared" si="289"/>
        <v>0</v>
      </c>
      <c r="N305" s="292">
        <f t="shared" si="351"/>
        <v>0</v>
      </c>
      <c r="O305" s="307">
        <f t="shared" si="316"/>
        <v>299</v>
      </c>
      <c r="P305" s="289">
        <f t="shared" si="317"/>
        <v>25</v>
      </c>
      <c r="Q305" s="290">
        <f t="shared" si="290"/>
        <v>0</v>
      </c>
      <c r="R305" s="290">
        <f t="shared" si="318"/>
        <v>0</v>
      </c>
      <c r="S305" s="290">
        <f t="shared" si="291"/>
        <v>0</v>
      </c>
      <c r="T305" s="291">
        <f t="shared" si="292"/>
        <v>0</v>
      </c>
      <c r="U305" s="290">
        <f t="shared" si="319"/>
        <v>0</v>
      </c>
      <c r="V305" s="304">
        <f t="shared" si="320"/>
        <v>299</v>
      </c>
      <c r="W305" s="289">
        <f t="shared" si="321"/>
        <v>25</v>
      </c>
      <c r="X305" s="290">
        <f t="shared" si="293"/>
        <v>0</v>
      </c>
      <c r="Y305" s="290">
        <f t="shared" si="322"/>
        <v>0</v>
      </c>
      <c r="Z305" s="290">
        <f t="shared" si="294"/>
        <v>0</v>
      </c>
      <c r="AA305" s="291">
        <f t="shared" si="295"/>
        <v>0</v>
      </c>
      <c r="AB305" s="292">
        <f t="shared" si="323"/>
        <v>0</v>
      </c>
      <c r="AC305" s="307">
        <f t="shared" si="324"/>
        <v>299</v>
      </c>
      <c r="AD305" s="289">
        <f t="shared" si="325"/>
        <v>25</v>
      </c>
      <c r="AE305" s="290">
        <f t="shared" si="296"/>
        <v>0</v>
      </c>
      <c r="AF305" s="290">
        <f t="shared" si="326"/>
        <v>0</v>
      </c>
      <c r="AG305" s="290">
        <f t="shared" si="297"/>
        <v>0</v>
      </c>
      <c r="AH305" s="291">
        <f t="shared" si="298"/>
        <v>0</v>
      </c>
      <c r="AI305" s="290">
        <f t="shared" si="327"/>
        <v>0</v>
      </c>
      <c r="AJ305" s="304">
        <f t="shared" si="328"/>
        <v>299</v>
      </c>
      <c r="AK305" s="289">
        <f t="shared" si="329"/>
        <v>25</v>
      </c>
      <c r="AL305" s="290">
        <f t="shared" si="299"/>
        <v>0</v>
      </c>
      <c r="AM305" s="290">
        <f t="shared" si="330"/>
        <v>0</v>
      </c>
      <c r="AN305" s="290">
        <f t="shared" si="300"/>
        <v>0</v>
      </c>
      <c r="AO305" s="291">
        <f t="shared" si="301"/>
        <v>0</v>
      </c>
      <c r="AP305" s="292">
        <f t="shared" si="331"/>
        <v>0</v>
      </c>
      <c r="AQ305" s="307">
        <f t="shared" si="332"/>
        <v>299</v>
      </c>
      <c r="AR305" s="289">
        <f t="shared" si="333"/>
        <v>25</v>
      </c>
      <c r="AS305" s="290">
        <f t="shared" si="302"/>
        <v>0</v>
      </c>
      <c r="AT305" s="290">
        <f t="shared" si="334"/>
        <v>0</v>
      </c>
      <c r="AU305" s="290">
        <f t="shared" si="303"/>
        <v>0</v>
      </c>
      <c r="AV305" s="291">
        <f t="shared" si="304"/>
        <v>0</v>
      </c>
      <c r="AW305" s="290">
        <f t="shared" si="335"/>
        <v>0</v>
      </c>
      <c r="AX305" s="304">
        <f t="shared" si="336"/>
        <v>299</v>
      </c>
      <c r="AY305" s="289">
        <f t="shared" si="337"/>
        <v>25</v>
      </c>
      <c r="AZ305" s="290">
        <f t="shared" si="305"/>
        <v>0</v>
      </c>
      <c r="BA305" s="290">
        <f t="shared" si="338"/>
        <v>0</v>
      </c>
      <c r="BB305" s="290">
        <f t="shared" si="306"/>
        <v>0</v>
      </c>
      <c r="BC305" s="291">
        <f t="shared" si="307"/>
        <v>0</v>
      </c>
      <c r="BD305" s="292">
        <f t="shared" si="339"/>
        <v>0</v>
      </c>
      <c r="BE305" s="307">
        <f t="shared" si="340"/>
        <v>299</v>
      </c>
      <c r="BF305" s="289">
        <f t="shared" si="341"/>
        <v>25</v>
      </c>
      <c r="BG305" s="290">
        <f t="shared" si="308"/>
        <v>0</v>
      </c>
      <c r="BH305" s="290">
        <f t="shared" si="342"/>
        <v>0</v>
      </c>
      <c r="BI305" s="290">
        <f t="shared" si="309"/>
        <v>0</v>
      </c>
      <c r="BJ305" s="291">
        <f t="shared" si="310"/>
        <v>0</v>
      </c>
      <c r="BK305" s="290">
        <f t="shared" si="343"/>
        <v>0</v>
      </c>
      <c r="BL305" s="304">
        <f t="shared" si="344"/>
        <v>299</v>
      </c>
      <c r="BM305" s="289">
        <f t="shared" si="345"/>
        <v>25</v>
      </c>
      <c r="BN305" s="290">
        <f t="shared" si="311"/>
        <v>0</v>
      </c>
      <c r="BO305" s="290">
        <f t="shared" si="346"/>
        <v>0</v>
      </c>
      <c r="BP305" s="290">
        <f t="shared" si="312"/>
        <v>0</v>
      </c>
      <c r="BQ305" s="291">
        <f t="shared" si="313"/>
        <v>0</v>
      </c>
      <c r="BR305" s="292">
        <f t="shared" si="347"/>
        <v>0</v>
      </c>
    </row>
    <row r="306" spans="1:70">
      <c r="A306" s="288">
        <v>300</v>
      </c>
      <c r="B306" s="289">
        <f t="shared" si="283"/>
        <v>25</v>
      </c>
      <c r="C306" s="290">
        <f t="shared" si="284"/>
        <v>0</v>
      </c>
      <c r="D306" s="290">
        <f t="shared" si="348"/>
        <v>0</v>
      </c>
      <c r="E306" s="290">
        <f t="shared" si="285"/>
        <v>0</v>
      </c>
      <c r="F306" s="291">
        <f t="shared" si="286"/>
        <v>0</v>
      </c>
      <c r="G306" s="290">
        <f t="shared" si="349"/>
        <v>0</v>
      </c>
      <c r="H306" s="289">
        <f t="shared" si="314"/>
        <v>300</v>
      </c>
      <c r="I306" s="289">
        <f t="shared" si="315"/>
        <v>25</v>
      </c>
      <c r="J306" s="290">
        <f t="shared" si="287"/>
        <v>0</v>
      </c>
      <c r="K306" s="290">
        <f t="shared" si="350"/>
        <v>0</v>
      </c>
      <c r="L306" s="290">
        <f t="shared" si="288"/>
        <v>0</v>
      </c>
      <c r="M306" s="291">
        <f t="shared" si="289"/>
        <v>0</v>
      </c>
      <c r="N306" s="292">
        <f t="shared" si="351"/>
        <v>0</v>
      </c>
      <c r="O306" s="307">
        <f t="shared" si="316"/>
        <v>300</v>
      </c>
      <c r="P306" s="289">
        <f t="shared" si="317"/>
        <v>25</v>
      </c>
      <c r="Q306" s="290">
        <f t="shared" si="290"/>
        <v>0</v>
      </c>
      <c r="R306" s="290">
        <f t="shared" si="318"/>
        <v>0</v>
      </c>
      <c r="S306" s="290">
        <f t="shared" si="291"/>
        <v>0</v>
      </c>
      <c r="T306" s="291">
        <f t="shared" si="292"/>
        <v>0</v>
      </c>
      <c r="U306" s="290">
        <f t="shared" si="319"/>
        <v>0</v>
      </c>
      <c r="V306" s="304">
        <f t="shared" si="320"/>
        <v>300</v>
      </c>
      <c r="W306" s="289">
        <f t="shared" si="321"/>
        <v>25</v>
      </c>
      <c r="X306" s="290">
        <f t="shared" si="293"/>
        <v>0</v>
      </c>
      <c r="Y306" s="290">
        <f t="shared" si="322"/>
        <v>0</v>
      </c>
      <c r="Z306" s="290">
        <f t="shared" si="294"/>
        <v>0</v>
      </c>
      <c r="AA306" s="291">
        <f t="shared" si="295"/>
        <v>0</v>
      </c>
      <c r="AB306" s="292">
        <f t="shared" si="323"/>
        <v>0</v>
      </c>
      <c r="AC306" s="307">
        <f t="shared" si="324"/>
        <v>300</v>
      </c>
      <c r="AD306" s="289">
        <f t="shared" si="325"/>
        <v>25</v>
      </c>
      <c r="AE306" s="290">
        <f t="shared" si="296"/>
        <v>0</v>
      </c>
      <c r="AF306" s="290">
        <f t="shared" si="326"/>
        <v>0</v>
      </c>
      <c r="AG306" s="290">
        <f t="shared" si="297"/>
        <v>0</v>
      </c>
      <c r="AH306" s="291">
        <f t="shared" si="298"/>
        <v>0</v>
      </c>
      <c r="AI306" s="290">
        <f t="shared" si="327"/>
        <v>0</v>
      </c>
      <c r="AJ306" s="304">
        <f t="shared" si="328"/>
        <v>300</v>
      </c>
      <c r="AK306" s="289">
        <f t="shared" si="329"/>
        <v>25</v>
      </c>
      <c r="AL306" s="290">
        <f t="shared" si="299"/>
        <v>0</v>
      </c>
      <c r="AM306" s="290">
        <f t="shared" si="330"/>
        <v>0</v>
      </c>
      <c r="AN306" s="290">
        <f t="shared" si="300"/>
        <v>0</v>
      </c>
      <c r="AO306" s="291">
        <f t="shared" si="301"/>
        <v>0</v>
      </c>
      <c r="AP306" s="292">
        <f t="shared" si="331"/>
        <v>0</v>
      </c>
      <c r="AQ306" s="307">
        <f t="shared" si="332"/>
        <v>300</v>
      </c>
      <c r="AR306" s="289">
        <f t="shared" si="333"/>
        <v>25</v>
      </c>
      <c r="AS306" s="290">
        <f t="shared" si="302"/>
        <v>0</v>
      </c>
      <c r="AT306" s="290">
        <f t="shared" si="334"/>
        <v>0</v>
      </c>
      <c r="AU306" s="290">
        <f t="shared" si="303"/>
        <v>0</v>
      </c>
      <c r="AV306" s="291">
        <f t="shared" si="304"/>
        <v>0</v>
      </c>
      <c r="AW306" s="290">
        <f t="shared" si="335"/>
        <v>0</v>
      </c>
      <c r="AX306" s="304">
        <f t="shared" si="336"/>
        <v>300</v>
      </c>
      <c r="AY306" s="289">
        <f t="shared" si="337"/>
        <v>25</v>
      </c>
      <c r="AZ306" s="290">
        <f t="shared" si="305"/>
        <v>0</v>
      </c>
      <c r="BA306" s="290">
        <f t="shared" si="338"/>
        <v>0</v>
      </c>
      <c r="BB306" s="290">
        <f t="shared" si="306"/>
        <v>0</v>
      </c>
      <c r="BC306" s="291">
        <f t="shared" si="307"/>
        <v>0</v>
      </c>
      <c r="BD306" s="292">
        <f t="shared" si="339"/>
        <v>0</v>
      </c>
      <c r="BE306" s="307">
        <f t="shared" si="340"/>
        <v>300</v>
      </c>
      <c r="BF306" s="289">
        <f t="shared" si="341"/>
        <v>25</v>
      </c>
      <c r="BG306" s="290">
        <f t="shared" si="308"/>
        <v>0</v>
      </c>
      <c r="BH306" s="290">
        <f t="shared" si="342"/>
        <v>0</v>
      </c>
      <c r="BI306" s="290">
        <f t="shared" si="309"/>
        <v>0</v>
      </c>
      <c r="BJ306" s="291">
        <f t="shared" si="310"/>
        <v>0</v>
      </c>
      <c r="BK306" s="290">
        <f t="shared" si="343"/>
        <v>0</v>
      </c>
      <c r="BL306" s="304">
        <f t="shared" si="344"/>
        <v>300</v>
      </c>
      <c r="BM306" s="289">
        <f t="shared" si="345"/>
        <v>25</v>
      </c>
      <c r="BN306" s="290">
        <f t="shared" si="311"/>
        <v>0</v>
      </c>
      <c r="BO306" s="290">
        <f t="shared" si="346"/>
        <v>0</v>
      </c>
      <c r="BP306" s="290">
        <f t="shared" si="312"/>
        <v>0</v>
      </c>
      <c r="BQ306" s="291">
        <f t="shared" si="313"/>
        <v>0</v>
      </c>
      <c r="BR306" s="292">
        <f t="shared" si="347"/>
        <v>0</v>
      </c>
    </row>
    <row r="307" spans="1:70">
      <c r="A307" s="288">
        <v>301</v>
      </c>
      <c r="B307" s="289">
        <f t="shared" si="283"/>
        <v>26</v>
      </c>
      <c r="C307" s="290">
        <f t="shared" si="284"/>
        <v>0</v>
      </c>
      <c r="D307" s="290">
        <f t="shared" si="348"/>
        <v>0</v>
      </c>
      <c r="E307" s="290">
        <f t="shared" si="285"/>
        <v>0</v>
      </c>
      <c r="F307" s="291">
        <f t="shared" si="286"/>
        <v>0</v>
      </c>
      <c r="G307" s="290">
        <f t="shared" si="349"/>
        <v>0</v>
      </c>
      <c r="H307" s="289">
        <f t="shared" si="314"/>
        <v>301</v>
      </c>
      <c r="I307" s="289">
        <f t="shared" si="315"/>
        <v>26</v>
      </c>
      <c r="J307" s="290">
        <f t="shared" si="287"/>
        <v>0</v>
      </c>
      <c r="K307" s="290">
        <f t="shared" si="350"/>
        <v>0</v>
      </c>
      <c r="L307" s="290">
        <f t="shared" si="288"/>
        <v>0</v>
      </c>
      <c r="M307" s="291">
        <f t="shared" si="289"/>
        <v>0</v>
      </c>
      <c r="N307" s="292">
        <f t="shared" si="351"/>
        <v>0</v>
      </c>
      <c r="O307" s="307">
        <f t="shared" si="316"/>
        <v>301</v>
      </c>
      <c r="P307" s="289">
        <f t="shared" si="317"/>
        <v>26</v>
      </c>
      <c r="Q307" s="290">
        <f t="shared" si="290"/>
        <v>0</v>
      </c>
      <c r="R307" s="290">
        <f t="shared" si="318"/>
        <v>0</v>
      </c>
      <c r="S307" s="290">
        <f t="shared" si="291"/>
        <v>0</v>
      </c>
      <c r="T307" s="291">
        <f t="shared" si="292"/>
        <v>0</v>
      </c>
      <c r="U307" s="290">
        <f t="shared" si="319"/>
        <v>0</v>
      </c>
      <c r="V307" s="304">
        <f t="shared" si="320"/>
        <v>301</v>
      </c>
      <c r="W307" s="289">
        <f t="shared" si="321"/>
        <v>26</v>
      </c>
      <c r="X307" s="290">
        <f t="shared" si="293"/>
        <v>0</v>
      </c>
      <c r="Y307" s="290">
        <f t="shared" si="322"/>
        <v>0</v>
      </c>
      <c r="Z307" s="290">
        <f t="shared" si="294"/>
        <v>0</v>
      </c>
      <c r="AA307" s="291">
        <f t="shared" si="295"/>
        <v>0</v>
      </c>
      <c r="AB307" s="292">
        <f t="shared" si="323"/>
        <v>0</v>
      </c>
      <c r="AC307" s="307">
        <f t="shared" si="324"/>
        <v>301</v>
      </c>
      <c r="AD307" s="289">
        <f t="shared" si="325"/>
        <v>26</v>
      </c>
      <c r="AE307" s="290">
        <f t="shared" si="296"/>
        <v>0</v>
      </c>
      <c r="AF307" s="290">
        <f t="shared" si="326"/>
        <v>0</v>
      </c>
      <c r="AG307" s="290">
        <f t="shared" si="297"/>
        <v>0</v>
      </c>
      <c r="AH307" s="291">
        <f t="shared" si="298"/>
        <v>0</v>
      </c>
      <c r="AI307" s="290">
        <f t="shared" si="327"/>
        <v>0</v>
      </c>
      <c r="AJ307" s="304">
        <f t="shared" si="328"/>
        <v>301</v>
      </c>
      <c r="AK307" s="289">
        <f t="shared" si="329"/>
        <v>26</v>
      </c>
      <c r="AL307" s="290">
        <f t="shared" si="299"/>
        <v>0</v>
      </c>
      <c r="AM307" s="290">
        <f t="shared" si="330"/>
        <v>0</v>
      </c>
      <c r="AN307" s="290">
        <f t="shared" si="300"/>
        <v>0</v>
      </c>
      <c r="AO307" s="291">
        <f t="shared" si="301"/>
        <v>0</v>
      </c>
      <c r="AP307" s="292">
        <f t="shared" si="331"/>
        <v>0</v>
      </c>
      <c r="AQ307" s="307">
        <f t="shared" si="332"/>
        <v>301</v>
      </c>
      <c r="AR307" s="289">
        <f t="shared" si="333"/>
        <v>26</v>
      </c>
      <c r="AS307" s="290">
        <f t="shared" si="302"/>
        <v>0</v>
      </c>
      <c r="AT307" s="290">
        <f t="shared" si="334"/>
        <v>0</v>
      </c>
      <c r="AU307" s="290">
        <f t="shared" si="303"/>
        <v>0</v>
      </c>
      <c r="AV307" s="291">
        <f t="shared" si="304"/>
        <v>0</v>
      </c>
      <c r="AW307" s="290">
        <f t="shared" si="335"/>
        <v>0</v>
      </c>
      <c r="AX307" s="304">
        <f t="shared" si="336"/>
        <v>301</v>
      </c>
      <c r="AY307" s="289">
        <f t="shared" si="337"/>
        <v>26</v>
      </c>
      <c r="AZ307" s="290">
        <f t="shared" si="305"/>
        <v>0</v>
      </c>
      <c r="BA307" s="290">
        <f t="shared" si="338"/>
        <v>0</v>
      </c>
      <c r="BB307" s="290">
        <f t="shared" si="306"/>
        <v>0</v>
      </c>
      <c r="BC307" s="291">
        <f t="shared" si="307"/>
        <v>0</v>
      </c>
      <c r="BD307" s="292">
        <f t="shared" si="339"/>
        <v>0</v>
      </c>
      <c r="BE307" s="307">
        <f t="shared" si="340"/>
        <v>301</v>
      </c>
      <c r="BF307" s="289">
        <f t="shared" si="341"/>
        <v>26</v>
      </c>
      <c r="BG307" s="290">
        <f t="shared" si="308"/>
        <v>0</v>
      </c>
      <c r="BH307" s="290">
        <f t="shared" si="342"/>
        <v>0</v>
      </c>
      <c r="BI307" s="290">
        <f t="shared" si="309"/>
        <v>0</v>
      </c>
      <c r="BJ307" s="291">
        <f t="shared" si="310"/>
        <v>0</v>
      </c>
      <c r="BK307" s="290">
        <f t="shared" si="343"/>
        <v>0</v>
      </c>
      <c r="BL307" s="304">
        <f t="shared" si="344"/>
        <v>301</v>
      </c>
      <c r="BM307" s="289">
        <f t="shared" si="345"/>
        <v>26</v>
      </c>
      <c r="BN307" s="290">
        <f t="shared" si="311"/>
        <v>0</v>
      </c>
      <c r="BO307" s="290">
        <f t="shared" si="346"/>
        <v>0</v>
      </c>
      <c r="BP307" s="290">
        <f t="shared" si="312"/>
        <v>0</v>
      </c>
      <c r="BQ307" s="291">
        <f t="shared" si="313"/>
        <v>0</v>
      </c>
      <c r="BR307" s="292">
        <f t="shared" si="347"/>
        <v>0</v>
      </c>
    </row>
    <row r="308" spans="1:70">
      <c r="A308" s="288">
        <v>302</v>
      </c>
      <c r="B308" s="289">
        <f t="shared" si="283"/>
        <v>26</v>
      </c>
      <c r="C308" s="290">
        <f t="shared" si="284"/>
        <v>0</v>
      </c>
      <c r="D308" s="290">
        <f t="shared" si="348"/>
        <v>0</v>
      </c>
      <c r="E308" s="290">
        <f t="shared" si="285"/>
        <v>0</v>
      </c>
      <c r="F308" s="291">
        <f t="shared" si="286"/>
        <v>0</v>
      </c>
      <c r="G308" s="290">
        <f t="shared" si="349"/>
        <v>0</v>
      </c>
      <c r="H308" s="289">
        <f t="shared" si="314"/>
        <v>302</v>
      </c>
      <c r="I308" s="289">
        <f t="shared" si="315"/>
        <v>26</v>
      </c>
      <c r="J308" s="290">
        <f t="shared" si="287"/>
        <v>0</v>
      </c>
      <c r="K308" s="290">
        <f t="shared" si="350"/>
        <v>0</v>
      </c>
      <c r="L308" s="290">
        <f t="shared" si="288"/>
        <v>0</v>
      </c>
      <c r="M308" s="291">
        <f t="shared" si="289"/>
        <v>0</v>
      </c>
      <c r="N308" s="292">
        <f t="shared" si="351"/>
        <v>0</v>
      </c>
      <c r="O308" s="307">
        <f t="shared" si="316"/>
        <v>302</v>
      </c>
      <c r="P308" s="289">
        <f t="shared" si="317"/>
        <v>26</v>
      </c>
      <c r="Q308" s="290">
        <f t="shared" si="290"/>
        <v>0</v>
      </c>
      <c r="R308" s="290">
        <f t="shared" si="318"/>
        <v>0</v>
      </c>
      <c r="S308" s="290">
        <f t="shared" si="291"/>
        <v>0</v>
      </c>
      <c r="T308" s="291">
        <f t="shared" si="292"/>
        <v>0</v>
      </c>
      <c r="U308" s="290">
        <f t="shared" si="319"/>
        <v>0</v>
      </c>
      <c r="V308" s="304">
        <f t="shared" si="320"/>
        <v>302</v>
      </c>
      <c r="W308" s="289">
        <f t="shared" si="321"/>
        <v>26</v>
      </c>
      <c r="X308" s="290">
        <f t="shared" si="293"/>
        <v>0</v>
      </c>
      <c r="Y308" s="290">
        <f t="shared" si="322"/>
        <v>0</v>
      </c>
      <c r="Z308" s="290">
        <f t="shared" si="294"/>
        <v>0</v>
      </c>
      <c r="AA308" s="291">
        <f t="shared" si="295"/>
        <v>0</v>
      </c>
      <c r="AB308" s="292">
        <f t="shared" si="323"/>
        <v>0</v>
      </c>
      <c r="AC308" s="307">
        <f t="shared" si="324"/>
        <v>302</v>
      </c>
      <c r="AD308" s="289">
        <f t="shared" si="325"/>
        <v>26</v>
      </c>
      <c r="AE308" s="290">
        <f t="shared" si="296"/>
        <v>0</v>
      </c>
      <c r="AF308" s="290">
        <f t="shared" si="326"/>
        <v>0</v>
      </c>
      <c r="AG308" s="290">
        <f t="shared" si="297"/>
        <v>0</v>
      </c>
      <c r="AH308" s="291">
        <f t="shared" si="298"/>
        <v>0</v>
      </c>
      <c r="AI308" s="290">
        <f t="shared" si="327"/>
        <v>0</v>
      </c>
      <c r="AJ308" s="304">
        <f t="shared" si="328"/>
        <v>302</v>
      </c>
      <c r="AK308" s="289">
        <f t="shared" si="329"/>
        <v>26</v>
      </c>
      <c r="AL308" s="290">
        <f t="shared" si="299"/>
        <v>0</v>
      </c>
      <c r="AM308" s="290">
        <f t="shared" si="330"/>
        <v>0</v>
      </c>
      <c r="AN308" s="290">
        <f t="shared" si="300"/>
        <v>0</v>
      </c>
      <c r="AO308" s="291">
        <f t="shared" si="301"/>
        <v>0</v>
      </c>
      <c r="AP308" s="292">
        <f t="shared" si="331"/>
        <v>0</v>
      </c>
      <c r="AQ308" s="307">
        <f t="shared" si="332"/>
        <v>302</v>
      </c>
      <c r="AR308" s="289">
        <f t="shared" si="333"/>
        <v>26</v>
      </c>
      <c r="AS308" s="290">
        <f t="shared" si="302"/>
        <v>0</v>
      </c>
      <c r="AT308" s="290">
        <f t="shared" si="334"/>
        <v>0</v>
      </c>
      <c r="AU308" s="290">
        <f t="shared" si="303"/>
        <v>0</v>
      </c>
      <c r="AV308" s="291">
        <f t="shared" si="304"/>
        <v>0</v>
      </c>
      <c r="AW308" s="290">
        <f t="shared" si="335"/>
        <v>0</v>
      </c>
      <c r="AX308" s="304">
        <f t="shared" si="336"/>
        <v>302</v>
      </c>
      <c r="AY308" s="289">
        <f t="shared" si="337"/>
        <v>26</v>
      </c>
      <c r="AZ308" s="290">
        <f t="shared" si="305"/>
        <v>0</v>
      </c>
      <c r="BA308" s="290">
        <f t="shared" si="338"/>
        <v>0</v>
      </c>
      <c r="BB308" s="290">
        <f t="shared" si="306"/>
        <v>0</v>
      </c>
      <c r="BC308" s="291">
        <f t="shared" si="307"/>
        <v>0</v>
      </c>
      <c r="BD308" s="292">
        <f t="shared" si="339"/>
        <v>0</v>
      </c>
      <c r="BE308" s="307">
        <f t="shared" si="340"/>
        <v>302</v>
      </c>
      <c r="BF308" s="289">
        <f t="shared" si="341"/>
        <v>26</v>
      </c>
      <c r="BG308" s="290">
        <f t="shared" si="308"/>
        <v>0</v>
      </c>
      <c r="BH308" s="290">
        <f t="shared" si="342"/>
        <v>0</v>
      </c>
      <c r="BI308" s="290">
        <f t="shared" si="309"/>
        <v>0</v>
      </c>
      <c r="BJ308" s="291">
        <f t="shared" si="310"/>
        <v>0</v>
      </c>
      <c r="BK308" s="290">
        <f t="shared" si="343"/>
        <v>0</v>
      </c>
      <c r="BL308" s="304">
        <f t="shared" si="344"/>
        <v>302</v>
      </c>
      <c r="BM308" s="289">
        <f t="shared" si="345"/>
        <v>26</v>
      </c>
      <c r="BN308" s="290">
        <f t="shared" si="311"/>
        <v>0</v>
      </c>
      <c r="BO308" s="290">
        <f t="shared" si="346"/>
        <v>0</v>
      </c>
      <c r="BP308" s="290">
        <f t="shared" si="312"/>
        <v>0</v>
      </c>
      <c r="BQ308" s="291">
        <f t="shared" si="313"/>
        <v>0</v>
      </c>
      <c r="BR308" s="292">
        <f t="shared" si="347"/>
        <v>0</v>
      </c>
    </row>
    <row r="309" spans="1:70">
      <c r="A309" s="288">
        <v>303</v>
      </c>
      <c r="B309" s="289">
        <f t="shared" si="283"/>
        <v>26</v>
      </c>
      <c r="C309" s="290">
        <f t="shared" si="284"/>
        <v>0</v>
      </c>
      <c r="D309" s="290">
        <f t="shared" si="348"/>
        <v>0</v>
      </c>
      <c r="E309" s="290">
        <f t="shared" si="285"/>
        <v>0</v>
      </c>
      <c r="F309" s="291">
        <f t="shared" si="286"/>
        <v>0</v>
      </c>
      <c r="G309" s="290">
        <f t="shared" si="349"/>
        <v>0</v>
      </c>
      <c r="H309" s="289">
        <f t="shared" si="314"/>
        <v>303</v>
      </c>
      <c r="I309" s="289">
        <f t="shared" si="315"/>
        <v>26</v>
      </c>
      <c r="J309" s="290">
        <f t="shared" si="287"/>
        <v>0</v>
      </c>
      <c r="K309" s="290">
        <f t="shared" si="350"/>
        <v>0</v>
      </c>
      <c r="L309" s="290">
        <f t="shared" si="288"/>
        <v>0</v>
      </c>
      <c r="M309" s="291">
        <f t="shared" si="289"/>
        <v>0</v>
      </c>
      <c r="N309" s="292">
        <f t="shared" si="351"/>
        <v>0</v>
      </c>
      <c r="O309" s="307">
        <f t="shared" si="316"/>
        <v>303</v>
      </c>
      <c r="P309" s="289">
        <f t="shared" si="317"/>
        <v>26</v>
      </c>
      <c r="Q309" s="290">
        <f t="shared" si="290"/>
        <v>0</v>
      </c>
      <c r="R309" s="290">
        <f t="shared" si="318"/>
        <v>0</v>
      </c>
      <c r="S309" s="290">
        <f t="shared" si="291"/>
        <v>0</v>
      </c>
      <c r="T309" s="291">
        <f t="shared" si="292"/>
        <v>0</v>
      </c>
      <c r="U309" s="290">
        <f t="shared" si="319"/>
        <v>0</v>
      </c>
      <c r="V309" s="304">
        <f t="shared" si="320"/>
        <v>303</v>
      </c>
      <c r="W309" s="289">
        <f t="shared" si="321"/>
        <v>26</v>
      </c>
      <c r="X309" s="290">
        <f t="shared" si="293"/>
        <v>0</v>
      </c>
      <c r="Y309" s="290">
        <f t="shared" si="322"/>
        <v>0</v>
      </c>
      <c r="Z309" s="290">
        <f t="shared" si="294"/>
        <v>0</v>
      </c>
      <c r="AA309" s="291">
        <f t="shared" si="295"/>
        <v>0</v>
      </c>
      <c r="AB309" s="292">
        <f t="shared" si="323"/>
        <v>0</v>
      </c>
      <c r="AC309" s="307">
        <f t="shared" si="324"/>
        <v>303</v>
      </c>
      <c r="AD309" s="289">
        <f t="shared" si="325"/>
        <v>26</v>
      </c>
      <c r="AE309" s="290">
        <f t="shared" si="296"/>
        <v>0</v>
      </c>
      <c r="AF309" s="290">
        <f t="shared" si="326"/>
        <v>0</v>
      </c>
      <c r="AG309" s="290">
        <f t="shared" si="297"/>
        <v>0</v>
      </c>
      <c r="AH309" s="291">
        <f t="shared" si="298"/>
        <v>0</v>
      </c>
      <c r="AI309" s="290">
        <f t="shared" si="327"/>
        <v>0</v>
      </c>
      <c r="AJ309" s="304">
        <f t="shared" si="328"/>
        <v>303</v>
      </c>
      <c r="AK309" s="289">
        <f t="shared" si="329"/>
        <v>26</v>
      </c>
      <c r="AL309" s="290">
        <f t="shared" si="299"/>
        <v>0</v>
      </c>
      <c r="AM309" s="290">
        <f t="shared" si="330"/>
        <v>0</v>
      </c>
      <c r="AN309" s="290">
        <f t="shared" si="300"/>
        <v>0</v>
      </c>
      <c r="AO309" s="291">
        <f t="shared" si="301"/>
        <v>0</v>
      </c>
      <c r="AP309" s="292">
        <f t="shared" si="331"/>
        <v>0</v>
      </c>
      <c r="AQ309" s="307">
        <f t="shared" si="332"/>
        <v>303</v>
      </c>
      <c r="AR309" s="289">
        <f t="shared" si="333"/>
        <v>26</v>
      </c>
      <c r="AS309" s="290">
        <f t="shared" si="302"/>
        <v>0</v>
      </c>
      <c r="AT309" s="290">
        <f t="shared" si="334"/>
        <v>0</v>
      </c>
      <c r="AU309" s="290">
        <f t="shared" si="303"/>
        <v>0</v>
      </c>
      <c r="AV309" s="291">
        <f t="shared" si="304"/>
        <v>0</v>
      </c>
      <c r="AW309" s="290">
        <f t="shared" si="335"/>
        <v>0</v>
      </c>
      <c r="AX309" s="304">
        <f t="shared" si="336"/>
        <v>303</v>
      </c>
      <c r="AY309" s="289">
        <f t="shared" si="337"/>
        <v>26</v>
      </c>
      <c r="AZ309" s="290">
        <f t="shared" si="305"/>
        <v>0</v>
      </c>
      <c r="BA309" s="290">
        <f t="shared" si="338"/>
        <v>0</v>
      </c>
      <c r="BB309" s="290">
        <f t="shared" si="306"/>
        <v>0</v>
      </c>
      <c r="BC309" s="291">
        <f t="shared" si="307"/>
        <v>0</v>
      </c>
      <c r="BD309" s="292">
        <f t="shared" si="339"/>
        <v>0</v>
      </c>
      <c r="BE309" s="307">
        <f t="shared" si="340"/>
        <v>303</v>
      </c>
      <c r="BF309" s="289">
        <f t="shared" si="341"/>
        <v>26</v>
      </c>
      <c r="BG309" s="290">
        <f t="shared" si="308"/>
        <v>0</v>
      </c>
      <c r="BH309" s="290">
        <f t="shared" si="342"/>
        <v>0</v>
      </c>
      <c r="BI309" s="290">
        <f t="shared" si="309"/>
        <v>0</v>
      </c>
      <c r="BJ309" s="291">
        <f t="shared" si="310"/>
        <v>0</v>
      </c>
      <c r="BK309" s="290">
        <f t="shared" si="343"/>
        <v>0</v>
      </c>
      <c r="BL309" s="304">
        <f t="shared" si="344"/>
        <v>303</v>
      </c>
      <c r="BM309" s="289">
        <f t="shared" si="345"/>
        <v>26</v>
      </c>
      <c r="BN309" s="290">
        <f t="shared" si="311"/>
        <v>0</v>
      </c>
      <c r="BO309" s="290">
        <f t="shared" si="346"/>
        <v>0</v>
      </c>
      <c r="BP309" s="290">
        <f t="shared" si="312"/>
        <v>0</v>
      </c>
      <c r="BQ309" s="291">
        <f t="shared" si="313"/>
        <v>0</v>
      </c>
      <c r="BR309" s="292">
        <f t="shared" si="347"/>
        <v>0</v>
      </c>
    </row>
    <row r="310" spans="1:70">
      <c r="A310" s="288">
        <v>304</v>
      </c>
      <c r="B310" s="289">
        <f t="shared" si="283"/>
        <v>26</v>
      </c>
      <c r="C310" s="290">
        <f t="shared" si="284"/>
        <v>0</v>
      </c>
      <c r="D310" s="290">
        <f t="shared" si="348"/>
        <v>0</v>
      </c>
      <c r="E310" s="290">
        <f t="shared" si="285"/>
        <v>0</v>
      </c>
      <c r="F310" s="291">
        <f t="shared" si="286"/>
        <v>0</v>
      </c>
      <c r="G310" s="290">
        <f t="shared" si="349"/>
        <v>0</v>
      </c>
      <c r="H310" s="289">
        <f t="shared" si="314"/>
        <v>304</v>
      </c>
      <c r="I310" s="289">
        <f t="shared" si="315"/>
        <v>26</v>
      </c>
      <c r="J310" s="290">
        <f t="shared" si="287"/>
        <v>0</v>
      </c>
      <c r="K310" s="290">
        <f t="shared" si="350"/>
        <v>0</v>
      </c>
      <c r="L310" s="290">
        <f t="shared" si="288"/>
        <v>0</v>
      </c>
      <c r="M310" s="291">
        <f t="shared" si="289"/>
        <v>0</v>
      </c>
      <c r="N310" s="292">
        <f t="shared" si="351"/>
        <v>0</v>
      </c>
      <c r="O310" s="307">
        <f t="shared" si="316"/>
        <v>304</v>
      </c>
      <c r="P310" s="289">
        <f t="shared" si="317"/>
        <v>26</v>
      </c>
      <c r="Q310" s="290">
        <f t="shared" si="290"/>
        <v>0</v>
      </c>
      <c r="R310" s="290">
        <f t="shared" si="318"/>
        <v>0</v>
      </c>
      <c r="S310" s="290">
        <f t="shared" si="291"/>
        <v>0</v>
      </c>
      <c r="T310" s="291">
        <f t="shared" si="292"/>
        <v>0</v>
      </c>
      <c r="U310" s="290">
        <f t="shared" si="319"/>
        <v>0</v>
      </c>
      <c r="V310" s="304">
        <f t="shared" si="320"/>
        <v>304</v>
      </c>
      <c r="W310" s="289">
        <f t="shared" si="321"/>
        <v>26</v>
      </c>
      <c r="X310" s="290">
        <f t="shared" si="293"/>
        <v>0</v>
      </c>
      <c r="Y310" s="290">
        <f t="shared" si="322"/>
        <v>0</v>
      </c>
      <c r="Z310" s="290">
        <f t="shared" si="294"/>
        <v>0</v>
      </c>
      <c r="AA310" s="291">
        <f t="shared" si="295"/>
        <v>0</v>
      </c>
      <c r="AB310" s="292">
        <f t="shared" si="323"/>
        <v>0</v>
      </c>
      <c r="AC310" s="307">
        <f t="shared" si="324"/>
        <v>304</v>
      </c>
      <c r="AD310" s="289">
        <f t="shared" si="325"/>
        <v>26</v>
      </c>
      <c r="AE310" s="290">
        <f t="shared" si="296"/>
        <v>0</v>
      </c>
      <c r="AF310" s="290">
        <f t="shared" si="326"/>
        <v>0</v>
      </c>
      <c r="AG310" s="290">
        <f t="shared" si="297"/>
        <v>0</v>
      </c>
      <c r="AH310" s="291">
        <f t="shared" si="298"/>
        <v>0</v>
      </c>
      <c r="AI310" s="290">
        <f t="shared" si="327"/>
        <v>0</v>
      </c>
      <c r="AJ310" s="304">
        <f t="shared" si="328"/>
        <v>304</v>
      </c>
      <c r="AK310" s="289">
        <f t="shared" si="329"/>
        <v>26</v>
      </c>
      <c r="AL310" s="290">
        <f t="shared" si="299"/>
        <v>0</v>
      </c>
      <c r="AM310" s="290">
        <f t="shared" si="330"/>
        <v>0</v>
      </c>
      <c r="AN310" s="290">
        <f t="shared" si="300"/>
        <v>0</v>
      </c>
      <c r="AO310" s="291">
        <f t="shared" si="301"/>
        <v>0</v>
      </c>
      <c r="AP310" s="292">
        <f t="shared" si="331"/>
        <v>0</v>
      </c>
      <c r="AQ310" s="307">
        <f t="shared" si="332"/>
        <v>304</v>
      </c>
      <c r="AR310" s="289">
        <f t="shared" si="333"/>
        <v>26</v>
      </c>
      <c r="AS310" s="290">
        <f t="shared" si="302"/>
        <v>0</v>
      </c>
      <c r="AT310" s="290">
        <f t="shared" si="334"/>
        <v>0</v>
      </c>
      <c r="AU310" s="290">
        <f t="shared" si="303"/>
        <v>0</v>
      </c>
      <c r="AV310" s="291">
        <f t="shared" si="304"/>
        <v>0</v>
      </c>
      <c r="AW310" s="290">
        <f t="shared" si="335"/>
        <v>0</v>
      </c>
      <c r="AX310" s="304">
        <f t="shared" si="336"/>
        <v>304</v>
      </c>
      <c r="AY310" s="289">
        <f t="shared" si="337"/>
        <v>26</v>
      </c>
      <c r="AZ310" s="290">
        <f t="shared" si="305"/>
        <v>0</v>
      </c>
      <c r="BA310" s="290">
        <f t="shared" si="338"/>
        <v>0</v>
      </c>
      <c r="BB310" s="290">
        <f t="shared" si="306"/>
        <v>0</v>
      </c>
      <c r="BC310" s="291">
        <f t="shared" si="307"/>
        <v>0</v>
      </c>
      <c r="BD310" s="292">
        <f t="shared" si="339"/>
        <v>0</v>
      </c>
      <c r="BE310" s="307">
        <f t="shared" si="340"/>
        <v>304</v>
      </c>
      <c r="BF310" s="289">
        <f t="shared" si="341"/>
        <v>26</v>
      </c>
      <c r="BG310" s="290">
        <f t="shared" si="308"/>
        <v>0</v>
      </c>
      <c r="BH310" s="290">
        <f t="shared" si="342"/>
        <v>0</v>
      </c>
      <c r="BI310" s="290">
        <f t="shared" si="309"/>
        <v>0</v>
      </c>
      <c r="BJ310" s="291">
        <f t="shared" si="310"/>
        <v>0</v>
      </c>
      <c r="BK310" s="290">
        <f t="shared" si="343"/>
        <v>0</v>
      </c>
      <c r="BL310" s="304">
        <f t="shared" si="344"/>
        <v>304</v>
      </c>
      <c r="BM310" s="289">
        <f t="shared" si="345"/>
        <v>26</v>
      </c>
      <c r="BN310" s="290">
        <f t="shared" si="311"/>
        <v>0</v>
      </c>
      <c r="BO310" s="290">
        <f t="shared" si="346"/>
        <v>0</v>
      </c>
      <c r="BP310" s="290">
        <f t="shared" si="312"/>
        <v>0</v>
      </c>
      <c r="BQ310" s="291">
        <f t="shared" si="313"/>
        <v>0</v>
      </c>
      <c r="BR310" s="292">
        <f t="shared" si="347"/>
        <v>0</v>
      </c>
    </row>
    <row r="311" spans="1:70">
      <c r="A311" s="288">
        <v>305</v>
      </c>
      <c r="B311" s="289">
        <f t="shared" si="283"/>
        <v>26</v>
      </c>
      <c r="C311" s="290">
        <f t="shared" si="284"/>
        <v>0</v>
      </c>
      <c r="D311" s="290">
        <f t="shared" si="348"/>
        <v>0</v>
      </c>
      <c r="E311" s="290">
        <f t="shared" si="285"/>
        <v>0</v>
      </c>
      <c r="F311" s="291">
        <f t="shared" si="286"/>
        <v>0</v>
      </c>
      <c r="G311" s="290">
        <f t="shared" si="349"/>
        <v>0</v>
      </c>
      <c r="H311" s="289">
        <f t="shared" si="314"/>
        <v>305</v>
      </c>
      <c r="I311" s="289">
        <f t="shared" si="315"/>
        <v>26</v>
      </c>
      <c r="J311" s="290">
        <f t="shared" si="287"/>
        <v>0</v>
      </c>
      <c r="K311" s="290">
        <f t="shared" si="350"/>
        <v>0</v>
      </c>
      <c r="L311" s="290">
        <f t="shared" si="288"/>
        <v>0</v>
      </c>
      <c r="M311" s="291">
        <f t="shared" si="289"/>
        <v>0</v>
      </c>
      <c r="N311" s="292">
        <f t="shared" si="351"/>
        <v>0</v>
      </c>
      <c r="O311" s="307">
        <f t="shared" si="316"/>
        <v>305</v>
      </c>
      <c r="P311" s="289">
        <f t="shared" si="317"/>
        <v>26</v>
      </c>
      <c r="Q311" s="290">
        <f t="shared" si="290"/>
        <v>0</v>
      </c>
      <c r="R311" s="290">
        <f t="shared" si="318"/>
        <v>0</v>
      </c>
      <c r="S311" s="290">
        <f t="shared" si="291"/>
        <v>0</v>
      </c>
      <c r="T311" s="291">
        <f t="shared" si="292"/>
        <v>0</v>
      </c>
      <c r="U311" s="290">
        <f t="shared" si="319"/>
        <v>0</v>
      </c>
      <c r="V311" s="304">
        <f t="shared" si="320"/>
        <v>305</v>
      </c>
      <c r="W311" s="289">
        <f t="shared" si="321"/>
        <v>26</v>
      </c>
      <c r="X311" s="290">
        <f t="shared" si="293"/>
        <v>0</v>
      </c>
      <c r="Y311" s="290">
        <f t="shared" si="322"/>
        <v>0</v>
      </c>
      <c r="Z311" s="290">
        <f t="shared" si="294"/>
        <v>0</v>
      </c>
      <c r="AA311" s="291">
        <f t="shared" si="295"/>
        <v>0</v>
      </c>
      <c r="AB311" s="292">
        <f t="shared" si="323"/>
        <v>0</v>
      </c>
      <c r="AC311" s="307">
        <f t="shared" si="324"/>
        <v>305</v>
      </c>
      <c r="AD311" s="289">
        <f t="shared" si="325"/>
        <v>26</v>
      </c>
      <c r="AE311" s="290">
        <f t="shared" si="296"/>
        <v>0</v>
      </c>
      <c r="AF311" s="290">
        <f t="shared" si="326"/>
        <v>0</v>
      </c>
      <c r="AG311" s="290">
        <f t="shared" si="297"/>
        <v>0</v>
      </c>
      <c r="AH311" s="291">
        <f t="shared" si="298"/>
        <v>0</v>
      </c>
      <c r="AI311" s="290">
        <f t="shared" si="327"/>
        <v>0</v>
      </c>
      <c r="AJ311" s="304">
        <f t="shared" si="328"/>
        <v>305</v>
      </c>
      <c r="AK311" s="289">
        <f t="shared" si="329"/>
        <v>26</v>
      </c>
      <c r="AL311" s="290">
        <f t="shared" si="299"/>
        <v>0</v>
      </c>
      <c r="AM311" s="290">
        <f t="shared" si="330"/>
        <v>0</v>
      </c>
      <c r="AN311" s="290">
        <f t="shared" si="300"/>
        <v>0</v>
      </c>
      <c r="AO311" s="291">
        <f t="shared" si="301"/>
        <v>0</v>
      </c>
      <c r="AP311" s="292">
        <f t="shared" si="331"/>
        <v>0</v>
      </c>
      <c r="AQ311" s="307">
        <f t="shared" si="332"/>
        <v>305</v>
      </c>
      <c r="AR311" s="289">
        <f t="shared" si="333"/>
        <v>26</v>
      </c>
      <c r="AS311" s="290">
        <f t="shared" si="302"/>
        <v>0</v>
      </c>
      <c r="AT311" s="290">
        <f t="shared" si="334"/>
        <v>0</v>
      </c>
      <c r="AU311" s="290">
        <f t="shared" si="303"/>
        <v>0</v>
      </c>
      <c r="AV311" s="291">
        <f t="shared" si="304"/>
        <v>0</v>
      </c>
      <c r="AW311" s="290">
        <f t="shared" si="335"/>
        <v>0</v>
      </c>
      <c r="AX311" s="304">
        <f t="shared" si="336"/>
        <v>305</v>
      </c>
      <c r="AY311" s="289">
        <f t="shared" si="337"/>
        <v>26</v>
      </c>
      <c r="AZ311" s="290">
        <f t="shared" si="305"/>
        <v>0</v>
      </c>
      <c r="BA311" s="290">
        <f t="shared" si="338"/>
        <v>0</v>
      </c>
      <c r="BB311" s="290">
        <f t="shared" si="306"/>
        <v>0</v>
      </c>
      <c r="BC311" s="291">
        <f t="shared" si="307"/>
        <v>0</v>
      </c>
      <c r="BD311" s="292">
        <f t="shared" si="339"/>
        <v>0</v>
      </c>
      <c r="BE311" s="307">
        <f t="shared" si="340"/>
        <v>305</v>
      </c>
      <c r="BF311" s="289">
        <f t="shared" si="341"/>
        <v>26</v>
      </c>
      <c r="BG311" s="290">
        <f t="shared" si="308"/>
        <v>0</v>
      </c>
      <c r="BH311" s="290">
        <f t="shared" si="342"/>
        <v>0</v>
      </c>
      <c r="BI311" s="290">
        <f t="shared" si="309"/>
        <v>0</v>
      </c>
      <c r="BJ311" s="291">
        <f t="shared" si="310"/>
        <v>0</v>
      </c>
      <c r="BK311" s="290">
        <f t="shared" si="343"/>
        <v>0</v>
      </c>
      <c r="BL311" s="304">
        <f t="shared" si="344"/>
        <v>305</v>
      </c>
      <c r="BM311" s="289">
        <f t="shared" si="345"/>
        <v>26</v>
      </c>
      <c r="BN311" s="290">
        <f t="shared" si="311"/>
        <v>0</v>
      </c>
      <c r="BO311" s="290">
        <f t="shared" si="346"/>
        <v>0</v>
      </c>
      <c r="BP311" s="290">
        <f t="shared" si="312"/>
        <v>0</v>
      </c>
      <c r="BQ311" s="291">
        <f t="shared" si="313"/>
        <v>0</v>
      </c>
      <c r="BR311" s="292">
        <f t="shared" si="347"/>
        <v>0</v>
      </c>
    </row>
    <row r="312" spans="1:70">
      <c r="A312" s="288">
        <v>306</v>
      </c>
      <c r="B312" s="289">
        <f t="shared" si="283"/>
        <v>26</v>
      </c>
      <c r="C312" s="290">
        <f t="shared" si="284"/>
        <v>0</v>
      </c>
      <c r="D312" s="290">
        <f t="shared" si="348"/>
        <v>0</v>
      </c>
      <c r="E312" s="290">
        <f t="shared" si="285"/>
        <v>0</v>
      </c>
      <c r="F312" s="291">
        <f t="shared" si="286"/>
        <v>0</v>
      </c>
      <c r="G312" s="290">
        <f t="shared" si="349"/>
        <v>0</v>
      </c>
      <c r="H312" s="289">
        <f t="shared" si="314"/>
        <v>306</v>
      </c>
      <c r="I312" s="289">
        <f t="shared" si="315"/>
        <v>26</v>
      </c>
      <c r="J312" s="290">
        <f t="shared" si="287"/>
        <v>0</v>
      </c>
      <c r="K312" s="290">
        <f t="shared" si="350"/>
        <v>0</v>
      </c>
      <c r="L312" s="290">
        <f t="shared" si="288"/>
        <v>0</v>
      </c>
      <c r="M312" s="291">
        <f t="shared" si="289"/>
        <v>0</v>
      </c>
      <c r="N312" s="292">
        <f t="shared" si="351"/>
        <v>0</v>
      </c>
      <c r="O312" s="307">
        <f t="shared" si="316"/>
        <v>306</v>
      </c>
      <c r="P312" s="289">
        <f t="shared" si="317"/>
        <v>26</v>
      </c>
      <c r="Q312" s="290">
        <f t="shared" si="290"/>
        <v>0</v>
      </c>
      <c r="R312" s="290">
        <f t="shared" si="318"/>
        <v>0</v>
      </c>
      <c r="S312" s="290">
        <f t="shared" si="291"/>
        <v>0</v>
      </c>
      <c r="T312" s="291">
        <f t="shared" si="292"/>
        <v>0</v>
      </c>
      <c r="U312" s="290">
        <f t="shared" si="319"/>
        <v>0</v>
      </c>
      <c r="V312" s="304">
        <f t="shared" si="320"/>
        <v>306</v>
      </c>
      <c r="W312" s="289">
        <f t="shared" si="321"/>
        <v>26</v>
      </c>
      <c r="X312" s="290">
        <f t="shared" si="293"/>
        <v>0</v>
      </c>
      <c r="Y312" s="290">
        <f t="shared" si="322"/>
        <v>0</v>
      </c>
      <c r="Z312" s="290">
        <f t="shared" si="294"/>
        <v>0</v>
      </c>
      <c r="AA312" s="291">
        <f t="shared" si="295"/>
        <v>0</v>
      </c>
      <c r="AB312" s="292">
        <f t="shared" si="323"/>
        <v>0</v>
      </c>
      <c r="AC312" s="307">
        <f t="shared" si="324"/>
        <v>306</v>
      </c>
      <c r="AD312" s="289">
        <f t="shared" si="325"/>
        <v>26</v>
      </c>
      <c r="AE312" s="290">
        <f t="shared" si="296"/>
        <v>0</v>
      </c>
      <c r="AF312" s="290">
        <f t="shared" si="326"/>
        <v>0</v>
      </c>
      <c r="AG312" s="290">
        <f t="shared" si="297"/>
        <v>0</v>
      </c>
      <c r="AH312" s="291">
        <f t="shared" si="298"/>
        <v>0</v>
      </c>
      <c r="AI312" s="290">
        <f t="shared" si="327"/>
        <v>0</v>
      </c>
      <c r="AJ312" s="304">
        <f t="shared" si="328"/>
        <v>306</v>
      </c>
      <c r="AK312" s="289">
        <f t="shared" si="329"/>
        <v>26</v>
      </c>
      <c r="AL312" s="290">
        <f t="shared" si="299"/>
        <v>0</v>
      </c>
      <c r="AM312" s="290">
        <f t="shared" si="330"/>
        <v>0</v>
      </c>
      <c r="AN312" s="290">
        <f t="shared" si="300"/>
        <v>0</v>
      </c>
      <c r="AO312" s="291">
        <f t="shared" si="301"/>
        <v>0</v>
      </c>
      <c r="AP312" s="292">
        <f t="shared" si="331"/>
        <v>0</v>
      </c>
      <c r="AQ312" s="307">
        <f t="shared" si="332"/>
        <v>306</v>
      </c>
      <c r="AR312" s="289">
        <f t="shared" si="333"/>
        <v>26</v>
      </c>
      <c r="AS312" s="290">
        <f t="shared" si="302"/>
        <v>0</v>
      </c>
      <c r="AT312" s="290">
        <f t="shared" si="334"/>
        <v>0</v>
      </c>
      <c r="AU312" s="290">
        <f t="shared" si="303"/>
        <v>0</v>
      </c>
      <c r="AV312" s="291">
        <f t="shared" si="304"/>
        <v>0</v>
      </c>
      <c r="AW312" s="290">
        <f t="shared" si="335"/>
        <v>0</v>
      </c>
      <c r="AX312" s="304">
        <f t="shared" si="336"/>
        <v>306</v>
      </c>
      <c r="AY312" s="289">
        <f t="shared" si="337"/>
        <v>26</v>
      </c>
      <c r="AZ312" s="290">
        <f t="shared" si="305"/>
        <v>0</v>
      </c>
      <c r="BA312" s="290">
        <f t="shared" si="338"/>
        <v>0</v>
      </c>
      <c r="BB312" s="290">
        <f t="shared" si="306"/>
        <v>0</v>
      </c>
      <c r="BC312" s="291">
        <f t="shared" si="307"/>
        <v>0</v>
      </c>
      <c r="BD312" s="292">
        <f t="shared" si="339"/>
        <v>0</v>
      </c>
      <c r="BE312" s="307">
        <f t="shared" si="340"/>
        <v>306</v>
      </c>
      <c r="BF312" s="289">
        <f t="shared" si="341"/>
        <v>26</v>
      </c>
      <c r="BG312" s="290">
        <f t="shared" si="308"/>
        <v>0</v>
      </c>
      <c r="BH312" s="290">
        <f t="shared" si="342"/>
        <v>0</v>
      </c>
      <c r="BI312" s="290">
        <f t="shared" si="309"/>
        <v>0</v>
      </c>
      <c r="BJ312" s="291">
        <f t="shared" si="310"/>
        <v>0</v>
      </c>
      <c r="BK312" s="290">
        <f t="shared" si="343"/>
        <v>0</v>
      </c>
      <c r="BL312" s="304">
        <f t="shared" si="344"/>
        <v>306</v>
      </c>
      <c r="BM312" s="289">
        <f t="shared" si="345"/>
        <v>26</v>
      </c>
      <c r="BN312" s="290">
        <f t="shared" si="311"/>
        <v>0</v>
      </c>
      <c r="BO312" s="290">
        <f t="shared" si="346"/>
        <v>0</v>
      </c>
      <c r="BP312" s="290">
        <f t="shared" si="312"/>
        <v>0</v>
      </c>
      <c r="BQ312" s="291">
        <f t="shared" si="313"/>
        <v>0</v>
      </c>
      <c r="BR312" s="292">
        <f t="shared" si="347"/>
        <v>0</v>
      </c>
    </row>
    <row r="313" spans="1:70">
      <c r="A313" s="288">
        <v>307</v>
      </c>
      <c r="B313" s="289">
        <f t="shared" si="283"/>
        <v>26</v>
      </c>
      <c r="C313" s="290">
        <f t="shared" si="284"/>
        <v>0</v>
      </c>
      <c r="D313" s="290">
        <f t="shared" si="348"/>
        <v>0</v>
      </c>
      <c r="E313" s="290">
        <f t="shared" si="285"/>
        <v>0</v>
      </c>
      <c r="F313" s="291">
        <f t="shared" si="286"/>
        <v>0</v>
      </c>
      <c r="G313" s="290">
        <f t="shared" si="349"/>
        <v>0</v>
      </c>
      <c r="H313" s="289">
        <f t="shared" si="314"/>
        <v>307</v>
      </c>
      <c r="I313" s="289">
        <f t="shared" si="315"/>
        <v>26</v>
      </c>
      <c r="J313" s="290">
        <f t="shared" si="287"/>
        <v>0</v>
      </c>
      <c r="K313" s="290">
        <f t="shared" si="350"/>
        <v>0</v>
      </c>
      <c r="L313" s="290">
        <f t="shared" si="288"/>
        <v>0</v>
      </c>
      <c r="M313" s="291">
        <f t="shared" si="289"/>
        <v>0</v>
      </c>
      <c r="N313" s="292">
        <f t="shared" si="351"/>
        <v>0</v>
      </c>
      <c r="O313" s="307">
        <f t="shared" si="316"/>
        <v>307</v>
      </c>
      <c r="P313" s="289">
        <f t="shared" si="317"/>
        <v>26</v>
      </c>
      <c r="Q313" s="290">
        <f t="shared" si="290"/>
        <v>0</v>
      </c>
      <c r="R313" s="290">
        <f t="shared" si="318"/>
        <v>0</v>
      </c>
      <c r="S313" s="290">
        <f t="shared" si="291"/>
        <v>0</v>
      </c>
      <c r="T313" s="291">
        <f t="shared" si="292"/>
        <v>0</v>
      </c>
      <c r="U313" s="290">
        <f t="shared" si="319"/>
        <v>0</v>
      </c>
      <c r="V313" s="304">
        <f t="shared" si="320"/>
        <v>307</v>
      </c>
      <c r="W313" s="289">
        <f t="shared" si="321"/>
        <v>26</v>
      </c>
      <c r="X313" s="290">
        <f t="shared" si="293"/>
        <v>0</v>
      </c>
      <c r="Y313" s="290">
        <f t="shared" si="322"/>
        <v>0</v>
      </c>
      <c r="Z313" s="290">
        <f t="shared" si="294"/>
        <v>0</v>
      </c>
      <c r="AA313" s="291">
        <f t="shared" si="295"/>
        <v>0</v>
      </c>
      <c r="AB313" s="292">
        <f t="shared" si="323"/>
        <v>0</v>
      </c>
      <c r="AC313" s="307">
        <f t="shared" si="324"/>
        <v>307</v>
      </c>
      <c r="AD313" s="289">
        <f t="shared" si="325"/>
        <v>26</v>
      </c>
      <c r="AE313" s="290">
        <f t="shared" si="296"/>
        <v>0</v>
      </c>
      <c r="AF313" s="290">
        <f t="shared" si="326"/>
        <v>0</v>
      </c>
      <c r="AG313" s="290">
        <f t="shared" si="297"/>
        <v>0</v>
      </c>
      <c r="AH313" s="291">
        <f t="shared" si="298"/>
        <v>0</v>
      </c>
      <c r="AI313" s="290">
        <f t="shared" si="327"/>
        <v>0</v>
      </c>
      <c r="AJ313" s="304">
        <f t="shared" si="328"/>
        <v>307</v>
      </c>
      <c r="AK313" s="289">
        <f t="shared" si="329"/>
        <v>26</v>
      </c>
      <c r="AL313" s="290">
        <f t="shared" si="299"/>
        <v>0</v>
      </c>
      <c r="AM313" s="290">
        <f t="shared" si="330"/>
        <v>0</v>
      </c>
      <c r="AN313" s="290">
        <f t="shared" si="300"/>
        <v>0</v>
      </c>
      <c r="AO313" s="291">
        <f t="shared" si="301"/>
        <v>0</v>
      </c>
      <c r="AP313" s="292">
        <f t="shared" si="331"/>
        <v>0</v>
      </c>
      <c r="AQ313" s="307">
        <f t="shared" si="332"/>
        <v>307</v>
      </c>
      <c r="AR313" s="289">
        <f t="shared" si="333"/>
        <v>26</v>
      </c>
      <c r="AS313" s="290">
        <f t="shared" si="302"/>
        <v>0</v>
      </c>
      <c r="AT313" s="290">
        <f t="shared" si="334"/>
        <v>0</v>
      </c>
      <c r="AU313" s="290">
        <f t="shared" si="303"/>
        <v>0</v>
      </c>
      <c r="AV313" s="291">
        <f t="shared" si="304"/>
        <v>0</v>
      </c>
      <c r="AW313" s="290">
        <f t="shared" si="335"/>
        <v>0</v>
      </c>
      <c r="AX313" s="304">
        <f t="shared" si="336"/>
        <v>307</v>
      </c>
      <c r="AY313" s="289">
        <f t="shared" si="337"/>
        <v>26</v>
      </c>
      <c r="AZ313" s="290">
        <f t="shared" si="305"/>
        <v>0</v>
      </c>
      <c r="BA313" s="290">
        <f t="shared" si="338"/>
        <v>0</v>
      </c>
      <c r="BB313" s="290">
        <f t="shared" si="306"/>
        <v>0</v>
      </c>
      <c r="BC313" s="291">
        <f t="shared" si="307"/>
        <v>0</v>
      </c>
      <c r="BD313" s="292">
        <f t="shared" si="339"/>
        <v>0</v>
      </c>
      <c r="BE313" s="307">
        <f t="shared" si="340"/>
        <v>307</v>
      </c>
      <c r="BF313" s="289">
        <f t="shared" si="341"/>
        <v>26</v>
      </c>
      <c r="BG313" s="290">
        <f t="shared" si="308"/>
        <v>0</v>
      </c>
      <c r="BH313" s="290">
        <f t="shared" si="342"/>
        <v>0</v>
      </c>
      <c r="BI313" s="290">
        <f t="shared" si="309"/>
        <v>0</v>
      </c>
      <c r="BJ313" s="291">
        <f t="shared" si="310"/>
        <v>0</v>
      </c>
      <c r="BK313" s="290">
        <f t="shared" si="343"/>
        <v>0</v>
      </c>
      <c r="BL313" s="304">
        <f t="shared" si="344"/>
        <v>307</v>
      </c>
      <c r="BM313" s="289">
        <f t="shared" si="345"/>
        <v>26</v>
      </c>
      <c r="BN313" s="290">
        <f t="shared" si="311"/>
        <v>0</v>
      </c>
      <c r="BO313" s="290">
        <f t="shared" si="346"/>
        <v>0</v>
      </c>
      <c r="BP313" s="290">
        <f t="shared" si="312"/>
        <v>0</v>
      </c>
      <c r="BQ313" s="291">
        <f t="shared" si="313"/>
        <v>0</v>
      </c>
      <c r="BR313" s="292">
        <f t="shared" si="347"/>
        <v>0</v>
      </c>
    </row>
    <row r="314" spans="1:70">
      <c r="A314" s="288">
        <v>308</v>
      </c>
      <c r="B314" s="289">
        <f t="shared" si="283"/>
        <v>26</v>
      </c>
      <c r="C314" s="290">
        <f t="shared" si="284"/>
        <v>0</v>
      </c>
      <c r="D314" s="290">
        <f t="shared" si="348"/>
        <v>0</v>
      </c>
      <c r="E314" s="290">
        <f t="shared" si="285"/>
        <v>0</v>
      </c>
      <c r="F314" s="291">
        <f t="shared" si="286"/>
        <v>0</v>
      </c>
      <c r="G314" s="290">
        <f t="shared" si="349"/>
        <v>0</v>
      </c>
      <c r="H314" s="289">
        <f t="shared" si="314"/>
        <v>308</v>
      </c>
      <c r="I314" s="289">
        <f t="shared" si="315"/>
        <v>26</v>
      </c>
      <c r="J314" s="290">
        <f t="shared" si="287"/>
        <v>0</v>
      </c>
      <c r="K314" s="290">
        <f t="shared" si="350"/>
        <v>0</v>
      </c>
      <c r="L314" s="290">
        <f t="shared" si="288"/>
        <v>0</v>
      </c>
      <c r="M314" s="291">
        <f t="shared" si="289"/>
        <v>0</v>
      </c>
      <c r="N314" s="292">
        <f t="shared" si="351"/>
        <v>0</v>
      </c>
      <c r="O314" s="307">
        <f t="shared" si="316"/>
        <v>308</v>
      </c>
      <c r="P314" s="289">
        <f t="shared" si="317"/>
        <v>26</v>
      </c>
      <c r="Q314" s="290">
        <f t="shared" si="290"/>
        <v>0</v>
      </c>
      <c r="R314" s="290">
        <f t="shared" si="318"/>
        <v>0</v>
      </c>
      <c r="S314" s="290">
        <f t="shared" si="291"/>
        <v>0</v>
      </c>
      <c r="T314" s="291">
        <f t="shared" si="292"/>
        <v>0</v>
      </c>
      <c r="U314" s="290">
        <f t="shared" si="319"/>
        <v>0</v>
      </c>
      <c r="V314" s="304">
        <f t="shared" si="320"/>
        <v>308</v>
      </c>
      <c r="W314" s="289">
        <f t="shared" si="321"/>
        <v>26</v>
      </c>
      <c r="X314" s="290">
        <f t="shared" si="293"/>
        <v>0</v>
      </c>
      <c r="Y314" s="290">
        <f t="shared" si="322"/>
        <v>0</v>
      </c>
      <c r="Z314" s="290">
        <f t="shared" si="294"/>
        <v>0</v>
      </c>
      <c r="AA314" s="291">
        <f t="shared" si="295"/>
        <v>0</v>
      </c>
      <c r="AB314" s="292">
        <f t="shared" si="323"/>
        <v>0</v>
      </c>
      <c r="AC314" s="307">
        <f t="shared" si="324"/>
        <v>308</v>
      </c>
      <c r="AD314" s="289">
        <f t="shared" si="325"/>
        <v>26</v>
      </c>
      <c r="AE314" s="290">
        <f t="shared" si="296"/>
        <v>0</v>
      </c>
      <c r="AF314" s="290">
        <f t="shared" si="326"/>
        <v>0</v>
      </c>
      <c r="AG314" s="290">
        <f t="shared" si="297"/>
        <v>0</v>
      </c>
      <c r="AH314" s="291">
        <f t="shared" si="298"/>
        <v>0</v>
      </c>
      <c r="AI314" s="290">
        <f t="shared" si="327"/>
        <v>0</v>
      </c>
      <c r="AJ314" s="304">
        <f t="shared" si="328"/>
        <v>308</v>
      </c>
      <c r="AK314" s="289">
        <f t="shared" si="329"/>
        <v>26</v>
      </c>
      <c r="AL314" s="290">
        <f t="shared" si="299"/>
        <v>0</v>
      </c>
      <c r="AM314" s="290">
        <f t="shared" si="330"/>
        <v>0</v>
      </c>
      <c r="AN314" s="290">
        <f t="shared" si="300"/>
        <v>0</v>
      </c>
      <c r="AO314" s="291">
        <f t="shared" si="301"/>
        <v>0</v>
      </c>
      <c r="AP314" s="292">
        <f t="shared" si="331"/>
        <v>0</v>
      </c>
      <c r="AQ314" s="307">
        <f t="shared" si="332"/>
        <v>308</v>
      </c>
      <c r="AR314" s="289">
        <f t="shared" si="333"/>
        <v>26</v>
      </c>
      <c r="AS314" s="290">
        <f t="shared" si="302"/>
        <v>0</v>
      </c>
      <c r="AT314" s="290">
        <f t="shared" si="334"/>
        <v>0</v>
      </c>
      <c r="AU314" s="290">
        <f t="shared" si="303"/>
        <v>0</v>
      </c>
      <c r="AV314" s="291">
        <f t="shared" si="304"/>
        <v>0</v>
      </c>
      <c r="AW314" s="290">
        <f t="shared" si="335"/>
        <v>0</v>
      </c>
      <c r="AX314" s="304">
        <f t="shared" si="336"/>
        <v>308</v>
      </c>
      <c r="AY314" s="289">
        <f t="shared" si="337"/>
        <v>26</v>
      </c>
      <c r="AZ314" s="290">
        <f t="shared" si="305"/>
        <v>0</v>
      </c>
      <c r="BA314" s="290">
        <f t="shared" si="338"/>
        <v>0</v>
      </c>
      <c r="BB314" s="290">
        <f t="shared" si="306"/>
        <v>0</v>
      </c>
      <c r="BC314" s="291">
        <f t="shared" si="307"/>
        <v>0</v>
      </c>
      <c r="BD314" s="292">
        <f t="shared" si="339"/>
        <v>0</v>
      </c>
      <c r="BE314" s="307">
        <f t="shared" si="340"/>
        <v>308</v>
      </c>
      <c r="BF314" s="289">
        <f t="shared" si="341"/>
        <v>26</v>
      </c>
      <c r="BG314" s="290">
        <f t="shared" si="308"/>
        <v>0</v>
      </c>
      <c r="BH314" s="290">
        <f t="shared" si="342"/>
        <v>0</v>
      </c>
      <c r="BI314" s="290">
        <f t="shared" si="309"/>
        <v>0</v>
      </c>
      <c r="BJ314" s="291">
        <f t="shared" si="310"/>
        <v>0</v>
      </c>
      <c r="BK314" s="290">
        <f t="shared" si="343"/>
        <v>0</v>
      </c>
      <c r="BL314" s="304">
        <f t="shared" si="344"/>
        <v>308</v>
      </c>
      <c r="BM314" s="289">
        <f t="shared" si="345"/>
        <v>26</v>
      </c>
      <c r="BN314" s="290">
        <f t="shared" si="311"/>
        <v>0</v>
      </c>
      <c r="BO314" s="290">
        <f t="shared" si="346"/>
        <v>0</v>
      </c>
      <c r="BP314" s="290">
        <f t="shared" si="312"/>
        <v>0</v>
      </c>
      <c r="BQ314" s="291">
        <f t="shared" si="313"/>
        <v>0</v>
      </c>
      <c r="BR314" s="292">
        <f t="shared" si="347"/>
        <v>0</v>
      </c>
    </row>
    <row r="315" spans="1:70">
      <c r="A315" s="288">
        <v>309</v>
      </c>
      <c r="B315" s="289">
        <f t="shared" si="283"/>
        <v>26</v>
      </c>
      <c r="C315" s="290">
        <f t="shared" si="284"/>
        <v>0</v>
      </c>
      <c r="D315" s="290">
        <f t="shared" si="348"/>
        <v>0</v>
      </c>
      <c r="E315" s="290">
        <f t="shared" si="285"/>
        <v>0</v>
      </c>
      <c r="F315" s="291">
        <f t="shared" si="286"/>
        <v>0</v>
      </c>
      <c r="G315" s="290">
        <f t="shared" si="349"/>
        <v>0</v>
      </c>
      <c r="H315" s="289">
        <f t="shared" si="314"/>
        <v>309</v>
      </c>
      <c r="I315" s="289">
        <f t="shared" si="315"/>
        <v>26</v>
      </c>
      <c r="J315" s="290">
        <f t="shared" si="287"/>
        <v>0</v>
      </c>
      <c r="K315" s="290">
        <f t="shared" si="350"/>
        <v>0</v>
      </c>
      <c r="L315" s="290">
        <f t="shared" si="288"/>
        <v>0</v>
      </c>
      <c r="M315" s="291">
        <f t="shared" si="289"/>
        <v>0</v>
      </c>
      <c r="N315" s="292">
        <f t="shared" si="351"/>
        <v>0</v>
      </c>
      <c r="O315" s="307">
        <f t="shared" si="316"/>
        <v>309</v>
      </c>
      <c r="P315" s="289">
        <f t="shared" si="317"/>
        <v>26</v>
      </c>
      <c r="Q315" s="290">
        <f t="shared" si="290"/>
        <v>0</v>
      </c>
      <c r="R315" s="290">
        <f t="shared" si="318"/>
        <v>0</v>
      </c>
      <c r="S315" s="290">
        <f t="shared" si="291"/>
        <v>0</v>
      </c>
      <c r="T315" s="291">
        <f t="shared" si="292"/>
        <v>0</v>
      </c>
      <c r="U315" s="290">
        <f t="shared" si="319"/>
        <v>0</v>
      </c>
      <c r="V315" s="304">
        <f t="shared" si="320"/>
        <v>309</v>
      </c>
      <c r="W315" s="289">
        <f t="shared" si="321"/>
        <v>26</v>
      </c>
      <c r="X315" s="290">
        <f t="shared" si="293"/>
        <v>0</v>
      </c>
      <c r="Y315" s="290">
        <f t="shared" si="322"/>
        <v>0</v>
      </c>
      <c r="Z315" s="290">
        <f t="shared" si="294"/>
        <v>0</v>
      </c>
      <c r="AA315" s="291">
        <f t="shared" si="295"/>
        <v>0</v>
      </c>
      <c r="AB315" s="292">
        <f t="shared" si="323"/>
        <v>0</v>
      </c>
      <c r="AC315" s="307">
        <f t="shared" si="324"/>
        <v>309</v>
      </c>
      <c r="AD315" s="289">
        <f t="shared" si="325"/>
        <v>26</v>
      </c>
      <c r="AE315" s="290">
        <f t="shared" si="296"/>
        <v>0</v>
      </c>
      <c r="AF315" s="290">
        <f t="shared" si="326"/>
        <v>0</v>
      </c>
      <c r="AG315" s="290">
        <f t="shared" si="297"/>
        <v>0</v>
      </c>
      <c r="AH315" s="291">
        <f t="shared" si="298"/>
        <v>0</v>
      </c>
      <c r="AI315" s="290">
        <f t="shared" si="327"/>
        <v>0</v>
      </c>
      <c r="AJ315" s="304">
        <f t="shared" si="328"/>
        <v>309</v>
      </c>
      <c r="AK315" s="289">
        <f t="shared" si="329"/>
        <v>26</v>
      </c>
      <c r="AL315" s="290">
        <f t="shared" si="299"/>
        <v>0</v>
      </c>
      <c r="AM315" s="290">
        <f t="shared" si="330"/>
        <v>0</v>
      </c>
      <c r="AN315" s="290">
        <f t="shared" si="300"/>
        <v>0</v>
      </c>
      <c r="AO315" s="291">
        <f t="shared" si="301"/>
        <v>0</v>
      </c>
      <c r="AP315" s="292">
        <f t="shared" si="331"/>
        <v>0</v>
      </c>
      <c r="AQ315" s="307">
        <f t="shared" si="332"/>
        <v>309</v>
      </c>
      <c r="AR315" s="289">
        <f t="shared" si="333"/>
        <v>26</v>
      </c>
      <c r="AS315" s="290">
        <f t="shared" si="302"/>
        <v>0</v>
      </c>
      <c r="AT315" s="290">
        <f t="shared" si="334"/>
        <v>0</v>
      </c>
      <c r="AU315" s="290">
        <f t="shared" si="303"/>
        <v>0</v>
      </c>
      <c r="AV315" s="291">
        <f t="shared" si="304"/>
        <v>0</v>
      </c>
      <c r="AW315" s="290">
        <f t="shared" si="335"/>
        <v>0</v>
      </c>
      <c r="AX315" s="304">
        <f t="shared" si="336"/>
        <v>309</v>
      </c>
      <c r="AY315" s="289">
        <f t="shared" si="337"/>
        <v>26</v>
      </c>
      <c r="AZ315" s="290">
        <f t="shared" si="305"/>
        <v>0</v>
      </c>
      <c r="BA315" s="290">
        <f t="shared" si="338"/>
        <v>0</v>
      </c>
      <c r="BB315" s="290">
        <f t="shared" si="306"/>
        <v>0</v>
      </c>
      <c r="BC315" s="291">
        <f t="shared" si="307"/>
        <v>0</v>
      </c>
      <c r="BD315" s="292">
        <f t="shared" si="339"/>
        <v>0</v>
      </c>
      <c r="BE315" s="307">
        <f t="shared" si="340"/>
        <v>309</v>
      </c>
      <c r="BF315" s="289">
        <f t="shared" si="341"/>
        <v>26</v>
      </c>
      <c r="BG315" s="290">
        <f t="shared" si="308"/>
        <v>0</v>
      </c>
      <c r="BH315" s="290">
        <f t="shared" si="342"/>
        <v>0</v>
      </c>
      <c r="BI315" s="290">
        <f t="shared" si="309"/>
        <v>0</v>
      </c>
      <c r="BJ315" s="291">
        <f t="shared" si="310"/>
        <v>0</v>
      </c>
      <c r="BK315" s="290">
        <f t="shared" si="343"/>
        <v>0</v>
      </c>
      <c r="BL315" s="304">
        <f t="shared" si="344"/>
        <v>309</v>
      </c>
      <c r="BM315" s="289">
        <f t="shared" si="345"/>
        <v>26</v>
      </c>
      <c r="BN315" s="290">
        <f t="shared" si="311"/>
        <v>0</v>
      </c>
      <c r="BO315" s="290">
        <f t="shared" si="346"/>
        <v>0</v>
      </c>
      <c r="BP315" s="290">
        <f t="shared" si="312"/>
        <v>0</v>
      </c>
      <c r="BQ315" s="291">
        <f t="shared" si="313"/>
        <v>0</v>
      </c>
      <c r="BR315" s="292">
        <f t="shared" si="347"/>
        <v>0</v>
      </c>
    </row>
    <row r="316" spans="1:70">
      <c r="A316" s="288">
        <v>310</v>
      </c>
      <c r="B316" s="289">
        <f t="shared" si="283"/>
        <v>26</v>
      </c>
      <c r="C316" s="290">
        <f t="shared" si="284"/>
        <v>0</v>
      </c>
      <c r="D316" s="290">
        <f t="shared" si="348"/>
        <v>0</v>
      </c>
      <c r="E316" s="290">
        <f t="shared" si="285"/>
        <v>0</v>
      </c>
      <c r="F316" s="291">
        <f t="shared" si="286"/>
        <v>0</v>
      </c>
      <c r="G316" s="290">
        <f t="shared" si="349"/>
        <v>0</v>
      </c>
      <c r="H316" s="289">
        <f t="shared" si="314"/>
        <v>310</v>
      </c>
      <c r="I316" s="289">
        <f t="shared" si="315"/>
        <v>26</v>
      </c>
      <c r="J316" s="290">
        <f t="shared" si="287"/>
        <v>0</v>
      </c>
      <c r="K316" s="290">
        <f t="shared" si="350"/>
        <v>0</v>
      </c>
      <c r="L316" s="290">
        <f t="shared" si="288"/>
        <v>0</v>
      </c>
      <c r="M316" s="291">
        <f t="shared" si="289"/>
        <v>0</v>
      </c>
      <c r="N316" s="292">
        <f t="shared" si="351"/>
        <v>0</v>
      </c>
      <c r="O316" s="307">
        <f t="shared" si="316"/>
        <v>310</v>
      </c>
      <c r="P316" s="289">
        <f t="shared" si="317"/>
        <v>26</v>
      </c>
      <c r="Q316" s="290">
        <f t="shared" si="290"/>
        <v>0</v>
      </c>
      <c r="R316" s="290">
        <f t="shared" si="318"/>
        <v>0</v>
      </c>
      <c r="S316" s="290">
        <f t="shared" si="291"/>
        <v>0</v>
      </c>
      <c r="T316" s="291">
        <f t="shared" si="292"/>
        <v>0</v>
      </c>
      <c r="U316" s="290">
        <f t="shared" si="319"/>
        <v>0</v>
      </c>
      <c r="V316" s="304">
        <f t="shared" si="320"/>
        <v>310</v>
      </c>
      <c r="W316" s="289">
        <f t="shared" si="321"/>
        <v>26</v>
      </c>
      <c r="X316" s="290">
        <f t="shared" si="293"/>
        <v>0</v>
      </c>
      <c r="Y316" s="290">
        <f t="shared" si="322"/>
        <v>0</v>
      </c>
      <c r="Z316" s="290">
        <f t="shared" si="294"/>
        <v>0</v>
      </c>
      <c r="AA316" s="291">
        <f t="shared" si="295"/>
        <v>0</v>
      </c>
      <c r="AB316" s="292">
        <f t="shared" si="323"/>
        <v>0</v>
      </c>
      <c r="AC316" s="307">
        <f t="shared" si="324"/>
        <v>310</v>
      </c>
      <c r="AD316" s="289">
        <f t="shared" si="325"/>
        <v>26</v>
      </c>
      <c r="AE316" s="290">
        <f t="shared" si="296"/>
        <v>0</v>
      </c>
      <c r="AF316" s="290">
        <f t="shared" si="326"/>
        <v>0</v>
      </c>
      <c r="AG316" s="290">
        <f t="shared" si="297"/>
        <v>0</v>
      </c>
      <c r="AH316" s="291">
        <f t="shared" si="298"/>
        <v>0</v>
      </c>
      <c r="AI316" s="290">
        <f t="shared" si="327"/>
        <v>0</v>
      </c>
      <c r="AJ316" s="304">
        <f t="shared" si="328"/>
        <v>310</v>
      </c>
      <c r="AK316" s="289">
        <f t="shared" si="329"/>
        <v>26</v>
      </c>
      <c r="AL316" s="290">
        <f t="shared" si="299"/>
        <v>0</v>
      </c>
      <c r="AM316" s="290">
        <f t="shared" si="330"/>
        <v>0</v>
      </c>
      <c r="AN316" s="290">
        <f t="shared" si="300"/>
        <v>0</v>
      </c>
      <c r="AO316" s="291">
        <f t="shared" si="301"/>
        <v>0</v>
      </c>
      <c r="AP316" s="292">
        <f t="shared" si="331"/>
        <v>0</v>
      </c>
      <c r="AQ316" s="307">
        <f t="shared" si="332"/>
        <v>310</v>
      </c>
      <c r="AR316" s="289">
        <f t="shared" si="333"/>
        <v>26</v>
      </c>
      <c r="AS316" s="290">
        <f t="shared" si="302"/>
        <v>0</v>
      </c>
      <c r="AT316" s="290">
        <f t="shared" si="334"/>
        <v>0</v>
      </c>
      <c r="AU316" s="290">
        <f t="shared" si="303"/>
        <v>0</v>
      </c>
      <c r="AV316" s="291">
        <f t="shared" si="304"/>
        <v>0</v>
      </c>
      <c r="AW316" s="290">
        <f t="shared" si="335"/>
        <v>0</v>
      </c>
      <c r="AX316" s="304">
        <f t="shared" si="336"/>
        <v>310</v>
      </c>
      <c r="AY316" s="289">
        <f t="shared" si="337"/>
        <v>26</v>
      </c>
      <c r="AZ316" s="290">
        <f t="shared" si="305"/>
        <v>0</v>
      </c>
      <c r="BA316" s="290">
        <f t="shared" si="338"/>
        <v>0</v>
      </c>
      <c r="BB316" s="290">
        <f t="shared" si="306"/>
        <v>0</v>
      </c>
      <c r="BC316" s="291">
        <f t="shared" si="307"/>
        <v>0</v>
      </c>
      <c r="BD316" s="292">
        <f t="shared" si="339"/>
        <v>0</v>
      </c>
      <c r="BE316" s="307">
        <f t="shared" si="340"/>
        <v>310</v>
      </c>
      <c r="BF316" s="289">
        <f t="shared" si="341"/>
        <v>26</v>
      </c>
      <c r="BG316" s="290">
        <f t="shared" si="308"/>
        <v>0</v>
      </c>
      <c r="BH316" s="290">
        <f t="shared" si="342"/>
        <v>0</v>
      </c>
      <c r="BI316" s="290">
        <f t="shared" si="309"/>
        <v>0</v>
      </c>
      <c r="BJ316" s="291">
        <f t="shared" si="310"/>
        <v>0</v>
      </c>
      <c r="BK316" s="290">
        <f t="shared" si="343"/>
        <v>0</v>
      </c>
      <c r="BL316" s="304">
        <f t="shared" si="344"/>
        <v>310</v>
      </c>
      <c r="BM316" s="289">
        <f t="shared" si="345"/>
        <v>26</v>
      </c>
      <c r="BN316" s="290">
        <f t="shared" si="311"/>
        <v>0</v>
      </c>
      <c r="BO316" s="290">
        <f t="shared" si="346"/>
        <v>0</v>
      </c>
      <c r="BP316" s="290">
        <f t="shared" si="312"/>
        <v>0</v>
      </c>
      <c r="BQ316" s="291">
        <f t="shared" si="313"/>
        <v>0</v>
      </c>
      <c r="BR316" s="292">
        <f t="shared" si="347"/>
        <v>0</v>
      </c>
    </row>
    <row r="317" spans="1:70">
      <c r="A317" s="288">
        <v>311</v>
      </c>
      <c r="B317" s="289">
        <f t="shared" si="283"/>
        <v>26</v>
      </c>
      <c r="C317" s="290">
        <f t="shared" si="284"/>
        <v>0</v>
      </c>
      <c r="D317" s="290">
        <f t="shared" si="348"/>
        <v>0</v>
      </c>
      <c r="E317" s="290">
        <f t="shared" si="285"/>
        <v>0</v>
      </c>
      <c r="F317" s="291">
        <f t="shared" si="286"/>
        <v>0</v>
      </c>
      <c r="G317" s="290">
        <f t="shared" si="349"/>
        <v>0</v>
      </c>
      <c r="H317" s="289">
        <f t="shared" si="314"/>
        <v>311</v>
      </c>
      <c r="I317" s="289">
        <f t="shared" si="315"/>
        <v>26</v>
      </c>
      <c r="J317" s="290">
        <f t="shared" si="287"/>
        <v>0</v>
      </c>
      <c r="K317" s="290">
        <f t="shared" si="350"/>
        <v>0</v>
      </c>
      <c r="L317" s="290">
        <f t="shared" si="288"/>
        <v>0</v>
      </c>
      <c r="M317" s="291">
        <f t="shared" si="289"/>
        <v>0</v>
      </c>
      <c r="N317" s="292">
        <f t="shared" si="351"/>
        <v>0</v>
      </c>
      <c r="O317" s="307">
        <f t="shared" si="316"/>
        <v>311</v>
      </c>
      <c r="P317" s="289">
        <f t="shared" si="317"/>
        <v>26</v>
      </c>
      <c r="Q317" s="290">
        <f t="shared" si="290"/>
        <v>0</v>
      </c>
      <c r="R317" s="290">
        <f t="shared" si="318"/>
        <v>0</v>
      </c>
      <c r="S317" s="290">
        <f t="shared" si="291"/>
        <v>0</v>
      </c>
      <c r="T317" s="291">
        <f t="shared" si="292"/>
        <v>0</v>
      </c>
      <c r="U317" s="290">
        <f t="shared" si="319"/>
        <v>0</v>
      </c>
      <c r="V317" s="304">
        <f t="shared" si="320"/>
        <v>311</v>
      </c>
      <c r="W317" s="289">
        <f t="shared" si="321"/>
        <v>26</v>
      </c>
      <c r="X317" s="290">
        <f t="shared" si="293"/>
        <v>0</v>
      </c>
      <c r="Y317" s="290">
        <f t="shared" si="322"/>
        <v>0</v>
      </c>
      <c r="Z317" s="290">
        <f t="shared" si="294"/>
        <v>0</v>
      </c>
      <c r="AA317" s="291">
        <f t="shared" si="295"/>
        <v>0</v>
      </c>
      <c r="AB317" s="292">
        <f t="shared" si="323"/>
        <v>0</v>
      </c>
      <c r="AC317" s="307">
        <f t="shared" si="324"/>
        <v>311</v>
      </c>
      <c r="AD317" s="289">
        <f t="shared" si="325"/>
        <v>26</v>
      </c>
      <c r="AE317" s="290">
        <f t="shared" si="296"/>
        <v>0</v>
      </c>
      <c r="AF317" s="290">
        <f t="shared" si="326"/>
        <v>0</v>
      </c>
      <c r="AG317" s="290">
        <f t="shared" si="297"/>
        <v>0</v>
      </c>
      <c r="AH317" s="291">
        <f t="shared" si="298"/>
        <v>0</v>
      </c>
      <c r="AI317" s="290">
        <f t="shared" si="327"/>
        <v>0</v>
      </c>
      <c r="AJ317" s="304">
        <f t="shared" si="328"/>
        <v>311</v>
      </c>
      <c r="AK317" s="289">
        <f t="shared" si="329"/>
        <v>26</v>
      </c>
      <c r="AL317" s="290">
        <f t="shared" si="299"/>
        <v>0</v>
      </c>
      <c r="AM317" s="290">
        <f t="shared" si="330"/>
        <v>0</v>
      </c>
      <c r="AN317" s="290">
        <f t="shared" si="300"/>
        <v>0</v>
      </c>
      <c r="AO317" s="291">
        <f t="shared" si="301"/>
        <v>0</v>
      </c>
      <c r="AP317" s="292">
        <f t="shared" si="331"/>
        <v>0</v>
      </c>
      <c r="AQ317" s="307">
        <f t="shared" si="332"/>
        <v>311</v>
      </c>
      <c r="AR317" s="289">
        <f t="shared" si="333"/>
        <v>26</v>
      </c>
      <c r="AS317" s="290">
        <f t="shared" si="302"/>
        <v>0</v>
      </c>
      <c r="AT317" s="290">
        <f t="shared" si="334"/>
        <v>0</v>
      </c>
      <c r="AU317" s="290">
        <f t="shared" si="303"/>
        <v>0</v>
      </c>
      <c r="AV317" s="291">
        <f t="shared" si="304"/>
        <v>0</v>
      </c>
      <c r="AW317" s="290">
        <f t="shared" si="335"/>
        <v>0</v>
      </c>
      <c r="AX317" s="304">
        <f t="shared" si="336"/>
        <v>311</v>
      </c>
      <c r="AY317" s="289">
        <f t="shared" si="337"/>
        <v>26</v>
      </c>
      <c r="AZ317" s="290">
        <f t="shared" si="305"/>
        <v>0</v>
      </c>
      <c r="BA317" s="290">
        <f t="shared" si="338"/>
        <v>0</v>
      </c>
      <c r="BB317" s="290">
        <f t="shared" si="306"/>
        <v>0</v>
      </c>
      <c r="BC317" s="291">
        <f t="shared" si="307"/>
        <v>0</v>
      </c>
      <c r="BD317" s="292">
        <f t="shared" si="339"/>
        <v>0</v>
      </c>
      <c r="BE317" s="307">
        <f t="shared" si="340"/>
        <v>311</v>
      </c>
      <c r="BF317" s="289">
        <f t="shared" si="341"/>
        <v>26</v>
      </c>
      <c r="BG317" s="290">
        <f t="shared" si="308"/>
        <v>0</v>
      </c>
      <c r="BH317" s="290">
        <f t="shared" si="342"/>
        <v>0</v>
      </c>
      <c r="BI317" s="290">
        <f t="shared" si="309"/>
        <v>0</v>
      </c>
      <c r="BJ317" s="291">
        <f t="shared" si="310"/>
        <v>0</v>
      </c>
      <c r="BK317" s="290">
        <f t="shared" si="343"/>
        <v>0</v>
      </c>
      <c r="BL317" s="304">
        <f t="shared" si="344"/>
        <v>311</v>
      </c>
      <c r="BM317" s="289">
        <f t="shared" si="345"/>
        <v>26</v>
      </c>
      <c r="BN317" s="290">
        <f t="shared" si="311"/>
        <v>0</v>
      </c>
      <c r="BO317" s="290">
        <f t="shared" si="346"/>
        <v>0</v>
      </c>
      <c r="BP317" s="290">
        <f t="shared" si="312"/>
        <v>0</v>
      </c>
      <c r="BQ317" s="291">
        <f t="shared" si="313"/>
        <v>0</v>
      </c>
      <c r="BR317" s="292">
        <f t="shared" si="347"/>
        <v>0</v>
      </c>
    </row>
    <row r="318" spans="1:70">
      <c r="A318" s="288">
        <v>312</v>
      </c>
      <c r="B318" s="289">
        <f t="shared" si="283"/>
        <v>26</v>
      </c>
      <c r="C318" s="290">
        <f t="shared" si="284"/>
        <v>0</v>
      </c>
      <c r="D318" s="290">
        <f t="shared" si="348"/>
        <v>0</v>
      </c>
      <c r="E318" s="290">
        <f t="shared" si="285"/>
        <v>0</v>
      </c>
      <c r="F318" s="291">
        <f t="shared" si="286"/>
        <v>0</v>
      </c>
      <c r="G318" s="290">
        <f t="shared" si="349"/>
        <v>0</v>
      </c>
      <c r="H318" s="289">
        <f t="shared" si="314"/>
        <v>312</v>
      </c>
      <c r="I318" s="289">
        <f t="shared" si="315"/>
        <v>26</v>
      </c>
      <c r="J318" s="290">
        <f t="shared" si="287"/>
        <v>0</v>
      </c>
      <c r="K318" s="290">
        <f t="shared" si="350"/>
        <v>0</v>
      </c>
      <c r="L318" s="290">
        <f t="shared" si="288"/>
        <v>0</v>
      </c>
      <c r="M318" s="291">
        <f t="shared" si="289"/>
        <v>0</v>
      </c>
      <c r="N318" s="292">
        <f t="shared" si="351"/>
        <v>0</v>
      </c>
      <c r="O318" s="307">
        <f t="shared" si="316"/>
        <v>312</v>
      </c>
      <c r="P318" s="289">
        <f t="shared" si="317"/>
        <v>26</v>
      </c>
      <c r="Q318" s="290">
        <f t="shared" si="290"/>
        <v>0</v>
      </c>
      <c r="R318" s="290">
        <f t="shared" si="318"/>
        <v>0</v>
      </c>
      <c r="S318" s="290">
        <f t="shared" si="291"/>
        <v>0</v>
      </c>
      <c r="T318" s="291">
        <f t="shared" si="292"/>
        <v>0</v>
      </c>
      <c r="U318" s="290">
        <f t="shared" si="319"/>
        <v>0</v>
      </c>
      <c r="V318" s="304">
        <f t="shared" si="320"/>
        <v>312</v>
      </c>
      <c r="W318" s="289">
        <f t="shared" si="321"/>
        <v>26</v>
      </c>
      <c r="X318" s="290">
        <f t="shared" si="293"/>
        <v>0</v>
      </c>
      <c r="Y318" s="290">
        <f t="shared" si="322"/>
        <v>0</v>
      </c>
      <c r="Z318" s="290">
        <f t="shared" si="294"/>
        <v>0</v>
      </c>
      <c r="AA318" s="291">
        <f t="shared" si="295"/>
        <v>0</v>
      </c>
      <c r="AB318" s="292">
        <f t="shared" si="323"/>
        <v>0</v>
      </c>
      <c r="AC318" s="307">
        <f t="shared" si="324"/>
        <v>312</v>
      </c>
      <c r="AD318" s="289">
        <f t="shared" si="325"/>
        <v>26</v>
      </c>
      <c r="AE318" s="290">
        <f t="shared" si="296"/>
        <v>0</v>
      </c>
      <c r="AF318" s="290">
        <f t="shared" si="326"/>
        <v>0</v>
      </c>
      <c r="AG318" s="290">
        <f t="shared" si="297"/>
        <v>0</v>
      </c>
      <c r="AH318" s="291">
        <f t="shared" si="298"/>
        <v>0</v>
      </c>
      <c r="AI318" s="290">
        <f t="shared" si="327"/>
        <v>0</v>
      </c>
      <c r="AJ318" s="304">
        <f t="shared" si="328"/>
        <v>312</v>
      </c>
      <c r="AK318" s="289">
        <f t="shared" si="329"/>
        <v>26</v>
      </c>
      <c r="AL318" s="290">
        <f t="shared" si="299"/>
        <v>0</v>
      </c>
      <c r="AM318" s="290">
        <f t="shared" si="330"/>
        <v>0</v>
      </c>
      <c r="AN318" s="290">
        <f t="shared" si="300"/>
        <v>0</v>
      </c>
      <c r="AO318" s="291">
        <f t="shared" si="301"/>
        <v>0</v>
      </c>
      <c r="AP318" s="292">
        <f t="shared" si="331"/>
        <v>0</v>
      </c>
      <c r="AQ318" s="307">
        <f t="shared" si="332"/>
        <v>312</v>
      </c>
      <c r="AR318" s="289">
        <f t="shared" si="333"/>
        <v>26</v>
      </c>
      <c r="AS318" s="290">
        <f t="shared" si="302"/>
        <v>0</v>
      </c>
      <c r="AT318" s="290">
        <f t="shared" si="334"/>
        <v>0</v>
      </c>
      <c r="AU318" s="290">
        <f t="shared" si="303"/>
        <v>0</v>
      </c>
      <c r="AV318" s="291">
        <f t="shared" si="304"/>
        <v>0</v>
      </c>
      <c r="AW318" s="290">
        <f t="shared" si="335"/>
        <v>0</v>
      </c>
      <c r="AX318" s="304">
        <f t="shared" si="336"/>
        <v>312</v>
      </c>
      <c r="AY318" s="289">
        <f t="shared" si="337"/>
        <v>26</v>
      </c>
      <c r="AZ318" s="290">
        <f t="shared" si="305"/>
        <v>0</v>
      </c>
      <c r="BA318" s="290">
        <f t="shared" si="338"/>
        <v>0</v>
      </c>
      <c r="BB318" s="290">
        <f t="shared" si="306"/>
        <v>0</v>
      </c>
      <c r="BC318" s="291">
        <f t="shared" si="307"/>
        <v>0</v>
      </c>
      <c r="BD318" s="292">
        <f t="shared" si="339"/>
        <v>0</v>
      </c>
      <c r="BE318" s="307">
        <f t="shared" si="340"/>
        <v>312</v>
      </c>
      <c r="BF318" s="289">
        <f t="shared" si="341"/>
        <v>26</v>
      </c>
      <c r="BG318" s="290">
        <f t="shared" si="308"/>
        <v>0</v>
      </c>
      <c r="BH318" s="290">
        <f t="shared" si="342"/>
        <v>0</v>
      </c>
      <c r="BI318" s="290">
        <f t="shared" si="309"/>
        <v>0</v>
      </c>
      <c r="BJ318" s="291">
        <f t="shared" si="310"/>
        <v>0</v>
      </c>
      <c r="BK318" s="290">
        <f t="shared" si="343"/>
        <v>0</v>
      </c>
      <c r="BL318" s="304">
        <f t="shared" si="344"/>
        <v>312</v>
      </c>
      <c r="BM318" s="289">
        <f t="shared" si="345"/>
        <v>26</v>
      </c>
      <c r="BN318" s="290">
        <f t="shared" si="311"/>
        <v>0</v>
      </c>
      <c r="BO318" s="290">
        <f t="shared" si="346"/>
        <v>0</v>
      </c>
      <c r="BP318" s="290">
        <f t="shared" si="312"/>
        <v>0</v>
      </c>
      <c r="BQ318" s="291">
        <f t="shared" si="313"/>
        <v>0</v>
      </c>
      <c r="BR318" s="292">
        <f t="shared" si="347"/>
        <v>0</v>
      </c>
    </row>
    <row r="319" spans="1:70">
      <c r="A319" s="288">
        <v>313</v>
      </c>
      <c r="B319" s="289">
        <f t="shared" si="283"/>
        <v>27</v>
      </c>
      <c r="C319" s="290">
        <f t="shared" si="284"/>
        <v>0</v>
      </c>
      <c r="D319" s="290">
        <f t="shared" si="348"/>
        <v>0</v>
      </c>
      <c r="E319" s="290">
        <f t="shared" si="285"/>
        <v>0</v>
      </c>
      <c r="F319" s="291">
        <f t="shared" si="286"/>
        <v>0</v>
      </c>
      <c r="G319" s="290">
        <f t="shared" si="349"/>
        <v>0</v>
      </c>
      <c r="H319" s="289">
        <f t="shared" si="314"/>
        <v>313</v>
      </c>
      <c r="I319" s="289">
        <f t="shared" si="315"/>
        <v>27</v>
      </c>
      <c r="J319" s="290">
        <f t="shared" si="287"/>
        <v>0</v>
      </c>
      <c r="K319" s="290">
        <f t="shared" si="350"/>
        <v>0</v>
      </c>
      <c r="L319" s="290">
        <f t="shared" si="288"/>
        <v>0</v>
      </c>
      <c r="M319" s="291">
        <f t="shared" si="289"/>
        <v>0</v>
      </c>
      <c r="N319" s="292">
        <f t="shared" si="351"/>
        <v>0</v>
      </c>
      <c r="O319" s="307">
        <f t="shared" si="316"/>
        <v>313</v>
      </c>
      <c r="P319" s="289">
        <f t="shared" si="317"/>
        <v>27</v>
      </c>
      <c r="Q319" s="290">
        <f t="shared" si="290"/>
        <v>0</v>
      </c>
      <c r="R319" s="290">
        <f t="shared" si="318"/>
        <v>0</v>
      </c>
      <c r="S319" s="290">
        <f t="shared" si="291"/>
        <v>0</v>
      </c>
      <c r="T319" s="291">
        <f t="shared" si="292"/>
        <v>0</v>
      </c>
      <c r="U319" s="290">
        <f t="shared" si="319"/>
        <v>0</v>
      </c>
      <c r="V319" s="304">
        <f t="shared" si="320"/>
        <v>313</v>
      </c>
      <c r="W319" s="289">
        <f t="shared" si="321"/>
        <v>27</v>
      </c>
      <c r="X319" s="290">
        <f t="shared" si="293"/>
        <v>0</v>
      </c>
      <c r="Y319" s="290">
        <f t="shared" si="322"/>
        <v>0</v>
      </c>
      <c r="Z319" s="290">
        <f t="shared" si="294"/>
        <v>0</v>
      </c>
      <c r="AA319" s="291">
        <f t="shared" si="295"/>
        <v>0</v>
      </c>
      <c r="AB319" s="292">
        <f t="shared" si="323"/>
        <v>0</v>
      </c>
      <c r="AC319" s="307">
        <f t="shared" si="324"/>
        <v>313</v>
      </c>
      <c r="AD319" s="289">
        <f t="shared" si="325"/>
        <v>27</v>
      </c>
      <c r="AE319" s="290">
        <f t="shared" si="296"/>
        <v>0</v>
      </c>
      <c r="AF319" s="290">
        <f t="shared" si="326"/>
        <v>0</v>
      </c>
      <c r="AG319" s="290">
        <f t="shared" si="297"/>
        <v>0</v>
      </c>
      <c r="AH319" s="291">
        <f t="shared" si="298"/>
        <v>0</v>
      </c>
      <c r="AI319" s="290">
        <f t="shared" si="327"/>
        <v>0</v>
      </c>
      <c r="AJ319" s="304">
        <f t="shared" si="328"/>
        <v>313</v>
      </c>
      <c r="AK319" s="289">
        <f t="shared" si="329"/>
        <v>27</v>
      </c>
      <c r="AL319" s="290">
        <f t="shared" si="299"/>
        <v>0</v>
      </c>
      <c r="AM319" s="290">
        <f t="shared" si="330"/>
        <v>0</v>
      </c>
      <c r="AN319" s="290">
        <f t="shared" si="300"/>
        <v>0</v>
      </c>
      <c r="AO319" s="291">
        <f t="shared" si="301"/>
        <v>0</v>
      </c>
      <c r="AP319" s="292">
        <f t="shared" si="331"/>
        <v>0</v>
      </c>
      <c r="AQ319" s="307">
        <f t="shared" si="332"/>
        <v>313</v>
      </c>
      <c r="AR319" s="289">
        <f t="shared" si="333"/>
        <v>27</v>
      </c>
      <c r="AS319" s="290">
        <f t="shared" si="302"/>
        <v>0</v>
      </c>
      <c r="AT319" s="290">
        <f t="shared" si="334"/>
        <v>0</v>
      </c>
      <c r="AU319" s="290">
        <f t="shared" si="303"/>
        <v>0</v>
      </c>
      <c r="AV319" s="291">
        <f t="shared" si="304"/>
        <v>0</v>
      </c>
      <c r="AW319" s="290">
        <f t="shared" si="335"/>
        <v>0</v>
      </c>
      <c r="AX319" s="304">
        <f t="shared" si="336"/>
        <v>313</v>
      </c>
      <c r="AY319" s="289">
        <f t="shared" si="337"/>
        <v>27</v>
      </c>
      <c r="AZ319" s="290">
        <f t="shared" si="305"/>
        <v>0</v>
      </c>
      <c r="BA319" s="290">
        <f t="shared" si="338"/>
        <v>0</v>
      </c>
      <c r="BB319" s="290">
        <f t="shared" si="306"/>
        <v>0</v>
      </c>
      <c r="BC319" s="291">
        <f t="shared" si="307"/>
        <v>0</v>
      </c>
      <c r="BD319" s="292">
        <f t="shared" si="339"/>
        <v>0</v>
      </c>
      <c r="BE319" s="307">
        <f t="shared" si="340"/>
        <v>313</v>
      </c>
      <c r="BF319" s="289">
        <f t="shared" si="341"/>
        <v>27</v>
      </c>
      <c r="BG319" s="290">
        <f t="shared" si="308"/>
        <v>0</v>
      </c>
      <c r="BH319" s="290">
        <f t="shared" si="342"/>
        <v>0</v>
      </c>
      <c r="BI319" s="290">
        <f t="shared" si="309"/>
        <v>0</v>
      </c>
      <c r="BJ319" s="291">
        <f t="shared" si="310"/>
        <v>0</v>
      </c>
      <c r="BK319" s="290">
        <f t="shared" si="343"/>
        <v>0</v>
      </c>
      <c r="BL319" s="304">
        <f t="shared" si="344"/>
        <v>313</v>
      </c>
      <c r="BM319" s="289">
        <f t="shared" si="345"/>
        <v>27</v>
      </c>
      <c r="BN319" s="290">
        <f t="shared" si="311"/>
        <v>0</v>
      </c>
      <c r="BO319" s="290">
        <f t="shared" si="346"/>
        <v>0</v>
      </c>
      <c r="BP319" s="290">
        <f t="shared" si="312"/>
        <v>0</v>
      </c>
      <c r="BQ319" s="291">
        <f t="shared" si="313"/>
        <v>0</v>
      </c>
      <c r="BR319" s="292">
        <f t="shared" si="347"/>
        <v>0</v>
      </c>
    </row>
    <row r="320" spans="1:70">
      <c r="A320" s="288">
        <v>314</v>
      </c>
      <c r="B320" s="289">
        <f t="shared" si="283"/>
        <v>27</v>
      </c>
      <c r="C320" s="290">
        <f t="shared" si="284"/>
        <v>0</v>
      </c>
      <c r="D320" s="290">
        <f t="shared" si="348"/>
        <v>0</v>
      </c>
      <c r="E320" s="290">
        <f t="shared" si="285"/>
        <v>0</v>
      </c>
      <c r="F320" s="291">
        <f t="shared" si="286"/>
        <v>0</v>
      </c>
      <c r="G320" s="290">
        <f t="shared" si="349"/>
        <v>0</v>
      </c>
      <c r="H320" s="289">
        <f t="shared" si="314"/>
        <v>314</v>
      </c>
      <c r="I320" s="289">
        <f t="shared" si="315"/>
        <v>27</v>
      </c>
      <c r="J320" s="290">
        <f t="shared" si="287"/>
        <v>0</v>
      </c>
      <c r="K320" s="290">
        <f t="shared" si="350"/>
        <v>0</v>
      </c>
      <c r="L320" s="290">
        <f t="shared" si="288"/>
        <v>0</v>
      </c>
      <c r="M320" s="291">
        <f t="shared" si="289"/>
        <v>0</v>
      </c>
      <c r="N320" s="292">
        <f t="shared" si="351"/>
        <v>0</v>
      </c>
      <c r="O320" s="307">
        <f t="shared" si="316"/>
        <v>314</v>
      </c>
      <c r="P320" s="289">
        <f t="shared" si="317"/>
        <v>27</v>
      </c>
      <c r="Q320" s="290">
        <f t="shared" si="290"/>
        <v>0</v>
      </c>
      <c r="R320" s="290">
        <f t="shared" si="318"/>
        <v>0</v>
      </c>
      <c r="S320" s="290">
        <f t="shared" si="291"/>
        <v>0</v>
      </c>
      <c r="T320" s="291">
        <f t="shared" si="292"/>
        <v>0</v>
      </c>
      <c r="U320" s="290">
        <f t="shared" si="319"/>
        <v>0</v>
      </c>
      <c r="V320" s="304">
        <f t="shared" si="320"/>
        <v>314</v>
      </c>
      <c r="W320" s="289">
        <f t="shared" si="321"/>
        <v>27</v>
      </c>
      <c r="X320" s="290">
        <f t="shared" si="293"/>
        <v>0</v>
      </c>
      <c r="Y320" s="290">
        <f t="shared" si="322"/>
        <v>0</v>
      </c>
      <c r="Z320" s="290">
        <f t="shared" si="294"/>
        <v>0</v>
      </c>
      <c r="AA320" s="291">
        <f t="shared" si="295"/>
        <v>0</v>
      </c>
      <c r="AB320" s="292">
        <f t="shared" si="323"/>
        <v>0</v>
      </c>
      <c r="AC320" s="307">
        <f t="shared" si="324"/>
        <v>314</v>
      </c>
      <c r="AD320" s="289">
        <f t="shared" si="325"/>
        <v>27</v>
      </c>
      <c r="AE320" s="290">
        <f t="shared" si="296"/>
        <v>0</v>
      </c>
      <c r="AF320" s="290">
        <f t="shared" si="326"/>
        <v>0</v>
      </c>
      <c r="AG320" s="290">
        <f t="shared" si="297"/>
        <v>0</v>
      </c>
      <c r="AH320" s="291">
        <f t="shared" si="298"/>
        <v>0</v>
      </c>
      <c r="AI320" s="290">
        <f t="shared" si="327"/>
        <v>0</v>
      </c>
      <c r="AJ320" s="304">
        <f t="shared" si="328"/>
        <v>314</v>
      </c>
      <c r="AK320" s="289">
        <f t="shared" si="329"/>
        <v>27</v>
      </c>
      <c r="AL320" s="290">
        <f t="shared" si="299"/>
        <v>0</v>
      </c>
      <c r="AM320" s="290">
        <f t="shared" si="330"/>
        <v>0</v>
      </c>
      <c r="AN320" s="290">
        <f t="shared" si="300"/>
        <v>0</v>
      </c>
      <c r="AO320" s="291">
        <f t="shared" si="301"/>
        <v>0</v>
      </c>
      <c r="AP320" s="292">
        <f t="shared" si="331"/>
        <v>0</v>
      </c>
      <c r="AQ320" s="307">
        <f t="shared" si="332"/>
        <v>314</v>
      </c>
      <c r="AR320" s="289">
        <f t="shared" si="333"/>
        <v>27</v>
      </c>
      <c r="AS320" s="290">
        <f t="shared" si="302"/>
        <v>0</v>
      </c>
      <c r="AT320" s="290">
        <f t="shared" si="334"/>
        <v>0</v>
      </c>
      <c r="AU320" s="290">
        <f t="shared" si="303"/>
        <v>0</v>
      </c>
      <c r="AV320" s="291">
        <f t="shared" si="304"/>
        <v>0</v>
      </c>
      <c r="AW320" s="290">
        <f t="shared" si="335"/>
        <v>0</v>
      </c>
      <c r="AX320" s="304">
        <f t="shared" si="336"/>
        <v>314</v>
      </c>
      <c r="AY320" s="289">
        <f t="shared" si="337"/>
        <v>27</v>
      </c>
      <c r="AZ320" s="290">
        <f t="shared" si="305"/>
        <v>0</v>
      </c>
      <c r="BA320" s="290">
        <f t="shared" si="338"/>
        <v>0</v>
      </c>
      <c r="BB320" s="290">
        <f t="shared" si="306"/>
        <v>0</v>
      </c>
      <c r="BC320" s="291">
        <f t="shared" si="307"/>
        <v>0</v>
      </c>
      <c r="BD320" s="292">
        <f t="shared" si="339"/>
        <v>0</v>
      </c>
      <c r="BE320" s="307">
        <f t="shared" si="340"/>
        <v>314</v>
      </c>
      <c r="BF320" s="289">
        <f t="shared" si="341"/>
        <v>27</v>
      </c>
      <c r="BG320" s="290">
        <f t="shared" si="308"/>
        <v>0</v>
      </c>
      <c r="BH320" s="290">
        <f t="shared" si="342"/>
        <v>0</v>
      </c>
      <c r="BI320" s="290">
        <f t="shared" si="309"/>
        <v>0</v>
      </c>
      <c r="BJ320" s="291">
        <f t="shared" si="310"/>
        <v>0</v>
      </c>
      <c r="BK320" s="290">
        <f t="shared" si="343"/>
        <v>0</v>
      </c>
      <c r="BL320" s="304">
        <f t="shared" si="344"/>
        <v>314</v>
      </c>
      <c r="BM320" s="289">
        <f t="shared" si="345"/>
        <v>27</v>
      </c>
      <c r="BN320" s="290">
        <f t="shared" si="311"/>
        <v>0</v>
      </c>
      <c r="BO320" s="290">
        <f t="shared" si="346"/>
        <v>0</v>
      </c>
      <c r="BP320" s="290">
        <f t="shared" si="312"/>
        <v>0</v>
      </c>
      <c r="BQ320" s="291">
        <f t="shared" si="313"/>
        <v>0</v>
      </c>
      <c r="BR320" s="292">
        <f t="shared" si="347"/>
        <v>0</v>
      </c>
    </row>
    <row r="321" spans="1:70">
      <c r="A321" s="288">
        <v>315</v>
      </c>
      <c r="B321" s="289">
        <f t="shared" si="283"/>
        <v>27</v>
      </c>
      <c r="C321" s="290">
        <f t="shared" si="284"/>
        <v>0</v>
      </c>
      <c r="D321" s="290">
        <f t="shared" si="348"/>
        <v>0</v>
      </c>
      <c r="E321" s="290">
        <f t="shared" si="285"/>
        <v>0</v>
      </c>
      <c r="F321" s="291">
        <f t="shared" si="286"/>
        <v>0</v>
      </c>
      <c r="G321" s="290">
        <f t="shared" si="349"/>
        <v>0</v>
      </c>
      <c r="H321" s="289">
        <f t="shared" si="314"/>
        <v>315</v>
      </c>
      <c r="I321" s="289">
        <f t="shared" si="315"/>
        <v>27</v>
      </c>
      <c r="J321" s="290">
        <f t="shared" si="287"/>
        <v>0</v>
      </c>
      <c r="K321" s="290">
        <f t="shared" si="350"/>
        <v>0</v>
      </c>
      <c r="L321" s="290">
        <f t="shared" si="288"/>
        <v>0</v>
      </c>
      <c r="M321" s="291">
        <f t="shared" si="289"/>
        <v>0</v>
      </c>
      <c r="N321" s="292">
        <f t="shared" si="351"/>
        <v>0</v>
      </c>
      <c r="O321" s="307">
        <f t="shared" si="316"/>
        <v>315</v>
      </c>
      <c r="P321" s="289">
        <f t="shared" si="317"/>
        <v>27</v>
      </c>
      <c r="Q321" s="290">
        <f t="shared" si="290"/>
        <v>0</v>
      </c>
      <c r="R321" s="290">
        <f t="shared" si="318"/>
        <v>0</v>
      </c>
      <c r="S321" s="290">
        <f t="shared" si="291"/>
        <v>0</v>
      </c>
      <c r="T321" s="291">
        <f t="shared" si="292"/>
        <v>0</v>
      </c>
      <c r="U321" s="290">
        <f t="shared" si="319"/>
        <v>0</v>
      </c>
      <c r="V321" s="304">
        <f t="shared" si="320"/>
        <v>315</v>
      </c>
      <c r="W321" s="289">
        <f t="shared" si="321"/>
        <v>27</v>
      </c>
      <c r="X321" s="290">
        <f t="shared" si="293"/>
        <v>0</v>
      </c>
      <c r="Y321" s="290">
        <f t="shared" si="322"/>
        <v>0</v>
      </c>
      <c r="Z321" s="290">
        <f t="shared" si="294"/>
        <v>0</v>
      </c>
      <c r="AA321" s="291">
        <f t="shared" si="295"/>
        <v>0</v>
      </c>
      <c r="AB321" s="292">
        <f t="shared" si="323"/>
        <v>0</v>
      </c>
      <c r="AC321" s="307">
        <f t="shared" si="324"/>
        <v>315</v>
      </c>
      <c r="AD321" s="289">
        <f t="shared" si="325"/>
        <v>27</v>
      </c>
      <c r="AE321" s="290">
        <f t="shared" si="296"/>
        <v>0</v>
      </c>
      <c r="AF321" s="290">
        <f t="shared" si="326"/>
        <v>0</v>
      </c>
      <c r="AG321" s="290">
        <f t="shared" si="297"/>
        <v>0</v>
      </c>
      <c r="AH321" s="291">
        <f t="shared" si="298"/>
        <v>0</v>
      </c>
      <c r="AI321" s="290">
        <f t="shared" si="327"/>
        <v>0</v>
      </c>
      <c r="AJ321" s="304">
        <f t="shared" si="328"/>
        <v>315</v>
      </c>
      <c r="AK321" s="289">
        <f t="shared" si="329"/>
        <v>27</v>
      </c>
      <c r="AL321" s="290">
        <f t="shared" si="299"/>
        <v>0</v>
      </c>
      <c r="AM321" s="290">
        <f t="shared" si="330"/>
        <v>0</v>
      </c>
      <c r="AN321" s="290">
        <f t="shared" si="300"/>
        <v>0</v>
      </c>
      <c r="AO321" s="291">
        <f t="shared" si="301"/>
        <v>0</v>
      </c>
      <c r="AP321" s="292">
        <f t="shared" si="331"/>
        <v>0</v>
      </c>
      <c r="AQ321" s="307">
        <f t="shared" si="332"/>
        <v>315</v>
      </c>
      <c r="AR321" s="289">
        <f t="shared" si="333"/>
        <v>27</v>
      </c>
      <c r="AS321" s="290">
        <f t="shared" si="302"/>
        <v>0</v>
      </c>
      <c r="AT321" s="290">
        <f t="shared" si="334"/>
        <v>0</v>
      </c>
      <c r="AU321" s="290">
        <f t="shared" si="303"/>
        <v>0</v>
      </c>
      <c r="AV321" s="291">
        <f t="shared" si="304"/>
        <v>0</v>
      </c>
      <c r="AW321" s="290">
        <f t="shared" si="335"/>
        <v>0</v>
      </c>
      <c r="AX321" s="304">
        <f t="shared" si="336"/>
        <v>315</v>
      </c>
      <c r="AY321" s="289">
        <f t="shared" si="337"/>
        <v>27</v>
      </c>
      <c r="AZ321" s="290">
        <f t="shared" si="305"/>
        <v>0</v>
      </c>
      <c r="BA321" s="290">
        <f t="shared" si="338"/>
        <v>0</v>
      </c>
      <c r="BB321" s="290">
        <f t="shared" si="306"/>
        <v>0</v>
      </c>
      <c r="BC321" s="291">
        <f t="shared" si="307"/>
        <v>0</v>
      </c>
      <c r="BD321" s="292">
        <f t="shared" si="339"/>
        <v>0</v>
      </c>
      <c r="BE321" s="307">
        <f t="shared" si="340"/>
        <v>315</v>
      </c>
      <c r="BF321" s="289">
        <f t="shared" si="341"/>
        <v>27</v>
      </c>
      <c r="BG321" s="290">
        <f t="shared" si="308"/>
        <v>0</v>
      </c>
      <c r="BH321" s="290">
        <f t="shared" si="342"/>
        <v>0</v>
      </c>
      <c r="BI321" s="290">
        <f t="shared" si="309"/>
        <v>0</v>
      </c>
      <c r="BJ321" s="291">
        <f t="shared" si="310"/>
        <v>0</v>
      </c>
      <c r="BK321" s="290">
        <f t="shared" si="343"/>
        <v>0</v>
      </c>
      <c r="BL321" s="304">
        <f t="shared" si="344"/>
        <v>315</v>
      </c>
      <c r="BM321" s="289">
        <f t="shared" si="345"/>
        <v>27</v>
      </c>
      <c r="BN321" s="290">
        <f t="shared" si="311"/>
        <v>0</v>
      </c>
      <c r="BO321" s="290">
        <f t="shared" si="346"/>
        <v>0</v>
      </c>
      <c r="BP321" s="290">
        <f t="shared" si="312"/>
        <v>0</v>
      </c>
      <c r="BQ321" s="291">
        <f t="shared" si="313"/>
        <v>0</v>
      </c>
      <c r="BR321" s="292">
        <f t="shared" si="347"/>
        <v>0</v>
      </c>
    </row>
    <row r="322" spans="1:70">
      <c r="A322" s="288">
        <v>316</v>
      </c>
      <c r="B322" s="289">
        <f t="shared" si="283"/>
        <v>27</v>
      </c>
      <c r="C322" s="290">
        <f t="shared" si="284"/>
        <v>0</v>
      </c>
      <c r="D322" s="290">
        <f t="shared" si="348"/>
        <v>0</v>
      </c>
      <c r="E322" s="290">
        <f t="shared" si="285"/>
        <v>0</v>
      </c>
      <c r="F322" s="291">
        <f t="shared" si="286"/>
        <v>0</v>
      </c>
      <c r="G322" s="290">
        <f t="shared" si="349"/>
        <v>0</v>
      </c>
      <c r="H322" s="289">
        <f t="shared" si="314"/>
        <v>316</v>
      </c>
      <c r="I322" s="289">
        <f t="shared" si="315"/>
        <v>27</v>
      </c>
      <c r="J322" s="290">
        <f t="shared" si="287"/>
        <v>0</v>
      </c>
      <c r="K322" s="290">
        <f t="shared" si="350"/>
        <v>0</v>
      </c>
      <c r="L322" s="290">
        <f t="shared" si="288"/>
        <v>0</v>
      </c>
      <c r="M322" s="291">
        <f t="shared" si="289"/>
        <v>0</v>
      </c>
      <c r="N322" s="292">
        <f t="shared" si="351"/>
        <v>0</v>
      </c>
      <c r="O322" s="307">
        <f t="shared" si="316"/>
        <v>316</v>
      </c>
      <c r="P322" s="289">
        <f t="shared" si="317"/>
        <v>27</v>
      </c>
      <c r="Q322" s="290">
        <f t="shared" si="290"/>
        <v>0</v>
      </c>
      <c r="R322" s="290">
        <f t="shared" si="318"/>
        <v>0</v>
      </c>
      <c r="S322" s="290">
        <f t="shared" si="291"/>
        <v>0</v>
      </c>
      <c r="T322" s="291">
        <f t="shared" si="292"/>
        <v>0</v>
      </c>
      <c r="U322" s="290">
        <f t="shared" si="319"/>
        <v>0</v>
      </c>
      <c r="V322" s="304">
        <f t="shared" si="320"/>
        <v>316</v>
      </c>
      <c r="W322" s="289">
        <f t="shared" si="321"/>
        <v>27</v>
      </c>
      <c r="X322" s="290">
        <f t="shared" si="293"/>
        <v>0</v>
      </c>
      <c r="Y322" s="290">
        <f t="shared" si="322"/>
        <v>0</v>
      </c>
      <c r="Z322" s="290">
        <f t="shared" si="294"/>
        <v>0</v>
      </c>
      <c r="AA322" s="291">
        <f t="shared" si="295"/>
        <v>0</v>
      </c>
      <c r="AB322" s="292">
        <f t="shared" si="323"/>
        <v>0</v>
      </c>
      <c r="AC322" s="307">
        <f t="shared" si="324"/>
        <v>316</v>
      </c>
      <c r="AD322" s="289">
        <f t="shared" si="325"/>
        <v>27</v>
      </c>
      <c r="AE322" s="290">
        <f t="shared" si="296"/>
        <v>0</v>
      </c>
      <c r="AF322" s="290">
        <f t="shared" si="326"/>
        <v>0</v>
      </c>
      <c r="AG322" s="290">
        <f t="shared" si="297"/>
        <v>0</v>
      </c>
      <c r="AH322" s="291">
        <f t="shared" si="298"/>
        <v>0</v>
      </c>
      <c r="AI322" s="290">
        <f t="shared" si="327"/>
        <v>0</v>
      </c>
      <c r="AJ322" s="304">
        <f t="shared" si="328"/>
        <v>316</v>
      </c>
      <c r="AK322" s="289">
        <f t="shared" si="329"/>
        <v>27</v>
      </c>
      <c r="AL322" s="290">
        <f t="shared" si="299"/>
        <v>0</v>
      </c>
      <c r="AM322" s="290">
        <f t="shared" si="330"/>
        <v>0</v>
      </c>
      <c r="AN322" s="290">
        <f t="shared" si="300"/>
        <v>0</v>
      </c>
      <c r="AO322" s="291">
        <f t="shared" si="301"/>
        <v>0</v>
      </c>
      <c r="AP322" s="292">
        <f t="shared" si="331"/>
        <v>0</v>
      </c>
      <c r="AQ322" s="307">
        <f t="shared" si="332"/>
        <v>316</v>
      </c>
      <c r="AR322" s="289">
        <f t="shared" si="333"/>
        <v>27</v>
      </c>
      <c r="AS322" s="290">
        <f t="shared" si="302"/>
        <v>0</v>
      </c>
      <c r="AT322" s="290">
        <f t="shared" si="334"/>
        <v>0</v>
      </c>
      <c r="AU322" s="290">
        <f t="shared" si="303"/>
        <v>0</v>
      </c>
      <c r="AV322" s="291">
        <f t="shared" si="304"/>
        <v>0</v>
      </c>
      <c r="AW322" s="290">
        <f t="shared" si="335"/>
        <v>0</v>
      </c>
      <c r="AX322" s="304">
        <f t="shared" si="336"/>
        <v>316</v>
      </c>
      <c r="AY322" s="289">
        <f t="shared" si="337"/>
        <v>27</v>
      </c>
      <c r="AZ322" s="290">
        <f t="shared" si="305"/>
        <v>0</v>
      </c>
      <c r="BA322" s="290">
        <f t="shared" si="338"/>
        <v>0</v>
      </c>
      <c r="BB322" s="290">
        <f t="shared" si="306"/>
        <v>0</v>
      </c>
      <c r="BC322" s="291">
        <f t="shared" si="307"/>
        <v>0</v>
      </c>
      <c r="BD322" s="292">
        <f t="shared" si="339"/>
        <v>0</v>
      </c>
      <c r="BE322" s="307">
        <f t="shared" si="340"/>
        <v>316</v>
      </c>
      <c r="BF322" s="289">
        <f t="shared" si="341"/>
        <v>27</v>
      </c>
      <c r="BG322" s="290">
        <f t="shared" si="308"/>
        <v>0</v>
      </c>
      <c r="BH322" s="290">
        <f t="shared" si="342"/>
        <v>0</v>
      </c>
      <c r="BI322" s="290">
        <f t="shared" si="309"/>
        <v>0</v>
      </c>
      <c r="BJ322" s="291">
        <f t="shared" si="310"/>
        <v>0</v>
      </c>
      <c r="BK322" s="290">
        <f t="shared" si="343"/>
        <v>0</v>
      </c>
      <c r="BL322" s="304">
        <f t="shared" si="344"/>
        <v>316</v>
      </c>
      <c r="BM322" s="289">
        <f t="shared" si="345"/>
        <v>27</v>
      </c>
      <c r="BN322" s="290">
        <f t="shared" si="311"/>
        <v>0</v>
      </c>
      <c r="BO322" s="290">
        <f t="shared" si="346"/>
        <v>0</v>
      </c>
      <c r="BP322" s="290">
        <f t="shared" si="312"/>
        <v>0</v>
      </c>
      <c r="BQ322" s="291">
        <f t="shared" si="313"/>
        <v>0</v>
      </c>
      <c r="BR322" s="292">
        <f t="shared" si="347"/>
        <v>0</v>
      </c>
    </row>
    <row r="323" spans="1:70">
      <c r="A323" s="288">
        <v>317</v>
      </c>
      <c r="B323" s="289">
        <f t="shared" si="283"/>
        <v>27</v>
      </c>
      <c r="C323" s="290">
        <f t="shared" si="284"/>
        <v>0</v>
      </c>
      <c r="D323" s="290">
        <f t="shared" si="348"/>
        <v>0</v>
      </c>
      <c r="E323" s="290">
        <f t="shared" si="285"/>
        <v>0</v>
      </c>
      <c r="F323" s="291">
        <f t="shared" si="286"/>
        <v>0</v>
      </c>
      <c r="G323" s="290">
        <f t="shared" si="349"/>
        <v>0</v>
      </c>
      <c r="H323" s="289">
        <f t="shared" si="314"/>
        <v>317</v>
      </c>
      <c r="I323" s="289">
        <f t="shared" si="315"/>
        <v>27</v>
      </c>
      <c r="J323" s="290">
        <f t="shared" si="287"/>
        <v>0</v>
      </c>
      <c r="K323" s="290">
        <f t="shared" si="350"/>
        <v>0</v>
      </c>
      <c r="L323" s="290">
        <f t="shared" si="288"/>
        <v>0</v>
      </c>
      <c r="M323" s="291">
        <f t="shared" si="289"/>
        <v>0</v>
      </c>
      <c r="N323" s="292">
        <f t="shared" si="351"/>
        <v>0</v>
      </c>
      <c r="O323" s="307">
        <f t="shared" si="316"/>
        <v>317</v>
      </c>
      <c r="P323" s="289">
        <f t="shared" si="317"/>
        <v>27</v>
      </c>
      <c r="Q323" s="290">
        <f t="shared" si="290"/>
        <v>0</v>
      </c>
      <c r="R323" s="290">
        <f t="shared" si="318"/>
        <v>0</v>
      </c>
      <c r="S323" s="290">
        <f t="shared" si="291"/>
        <v>0</v>
      </c>
      <c r="T323" s="291">
        <f t="shared" si="292"/>
        <v>0</v>
      </c>
      <c r="U323" s="290">
        <f t="shared" si="319"/>
        <v>0</v>
      </c>
      <c r="V323" s="304">
        <f t="shared" si="320"/>
        <v>317</v>
      </c>
      <c r="W323" s="289">
        <f t="shared" si="321"/>
        <v>27</v>
      </c>
      <c r="X323" s="290">
        <f t="shared" si="293"/>
        <v>0</v>
      </c>
      <c r="Y323" s="290">
        <f t="shared" si="322"/>
        <v>0</v>
      </c>
      <c r="Z323" s="290">
        <f t="shared" si="294"/>
        <v>0</v>
      </c>
      <c r="AA323" s="291">
        <f t="shared" si="295"/>
        <v>0</v>
      </c>
      <c r="AB323" s="292">
        <f t="shared" si="323"/>
        <v>0</v>
      </c>
      <c r="AC323" s="307">
        <f t="shared" si="324"/>
        <v>317</v>
      </c>
      <c r="AD323" s="289">
        <f t="shared" si="325"/>
        <v>27</v>
      </c>
      <c r="AE323" s="290">
        <f t="shared" si="296"/>
        <v>0</v>
      </c>
      <c r="AF323" s="290">
        <f t="shared" si="326"/>
        <v>0</v>
      </c>
      <c r="AG323" s="290">
        <f t="shared" si="297"/>
        <v>0</v>
      </c>
      <c r="AH323" s="291">
        <f t="shared" si="298"/>
        <v>0</v>
      </c>
      <c r="AI323" s="290">
        <f t="shared" si="327"/>
        <v>0</v>
      </c>
      <c r="AJ323" s="304">
        <f t="shared" si="328"/>
        <v>317</v>
      </c>
      <c r="AK323" s="289">
        <f t="shared" si="329"/>
        <v>27</v>
      </c>
      <c r="AL323" s="290">
        <f t="shared" si="299"/>
        <v>0</v>
      </c>
      <c r="AM323" s="290">
        <f t="shared" si="330"/>
        <v>0</v>
      </c>
      <c r="AN323" s="290">
        <f t="shared" si="300"/>
        <v>0</v>
      </c>
      <c r="AO323" s="291">
        <f t="shared" si="301"/>
        <v>0</v>
      </c>
      <c r="AP323" s="292">
        <f t="shared" si="331"/>
        <v>0</v>
      </c>
      <c r="AQ323" s="307">
        <f t="shared" si="332"/>
        <v>317</v>
      </c>
      <c r="AR323" s="289">
        <f t="shared" si="333"/>
        <v>27</v>
      </c>
      <c r="AS323" s="290">
        <f t="shared" si="302"/>
        <v>0</v>
      </c>
      <c r="AT323" s="290">
        <f t="shared" si="334"/>
        <v>0</v>
      </c>
      <c r="AU323" s="290">
        <f t="shared" si="303"/>
        <v>0</v>
      </c>
      <c r="AV323" s="291">
        <f t="shared" si="304"/>
        <v>0</v>
      </c>
      <c r="AW323" s="290">
        <f t="shared" si="335"/>
        <v>0</v>
      </c>
      <c r="AX323" s="304">
        <f t="shared" si="336"/>
        <v>317</v>
      </c>
      <c r="AY323" s="289">
        <f t="shared" si="337"/>
        <v>27</v>
      </c>
      <c r="AZ323" s="290">
        <f t="shared" si="305"/>
        <v>0</v>
      </c>
      <c r="BA323" s="290">
        <f t="shared" si="338"/>
        <v>0</v>
      </c>
      <c r="BB323" s="290">
        <f t="shared" si="306"/>
        <v>0</v>
      </c>
      <c r="BC323" s="291">
        <f t="shared" si="307"/>
        <v>0</v>
      </c>
      <c r="BD323" s="292">
        <f t="shared" si="339"/>
        <v>0</v>
      </c>
      <c r="BE323" s="307">
        <f t="shared" si="340"/>
        <v>317</v>
      </c>
      <c r="BF323" s="289">
        <f t="shared" si="341"/>
        <v>27</v>
      </c>
      <c r="BG323" s="290">
        <f t="shared" si="308"/>
        <v>0</v>
      </c>
      <c r="BH323" s="290">
        <f t="shared" si="342"/>
        <v>0</v>
      </c>
      <c r="BI323" s="290">
        <f t="shared" si="309"/>
        <v>0</v>
      </c>
      <c r="BJ323" s="291">
        <f t="shared" si="310"/>
        <v>0</v>
      </c>
      <c r="BK323" s="290">
        <f t="shared" si="343"/>
        <v>0</v>
      </c>
      <c r="BL323" s="304">
        <f t="shared" si="344"/>
        <v>317</v>
      </c>
      <c r="BM323" s="289">
        <f t="shared" si="345"/>
        <v>27</v>
      </c>
      <c r="BN323" s="290">
        <f t="shared" si="311"/>
        <v>0</v>
      </c>
      <c r="BO323" s="290">
        <f t="shared" si="346"/>
        <v>0</v>
      </c>
      <c r="BP323" s="290">
        <f t="shared" si="312"/>
        <v>0</v>
      </c>
      <c r="BQ323" s="291">
        <f t="shared" si="313"/>
        <v>0</v>
      </c>
      <c r="BR323" s="292">
        <f t="shared" si="347"/>
        <v>0</v>
      </c>
    </row>
    <row r="324" spans="1:70">
      <c r="A324" s="288">
        <v>318</v>
      </c>
      <c r="B324" s="289">
        <f t="shared" si="283"/>
        <v>27</v>
      </c>
      <c r="C324" s="290">
        <f t="shared" si="284"/>
        <v>0</v>
      </c>
      <c r="D324" s="290">
        <f t="shared" si="348"/>
        <v>0</v>
      </c>
      <c r="E324" s="290">
        <f t="shared" si="285"/>
        <v>0</v>
      </c>
      <c r="F324" s="291">
        <f t="shared" si="286"/>
        <v>0</v>
      </c>
      <c r="G324" s="290">
        <f t="shared" si="349"/>
        <v>0</v>
      </c>
      <c r="H324" s="289">
        <f t="shared" si="314"/>
        <v>318</v>
      </c>
      <c r="I324" s="289">
        <f t="shared" si="315"/>
        <v>27</v>
      </c>
      <c r="J324" s="290">
        <f t="shared" si="287"/>
        <v>0</v>
      </c>
      <c r="K324" s="290">
        <f t="shared" si="350"/>
        <v>0</v>
      </c>
      <c r="L324" s="290">
        <f t="shared" si="288"/>
        <v>0</v>
      </c>
      <c r="M324" s="291">
        <f t="shared" si="289"/>
        <v>0</v>
      </c>
      <c r="N324" s="292">
        <f t="shared" si="351"/>
        <v>0</v>
      </c>
      <c r="O324" s="307">
        <f t="shared" si="316"/>
        <v>318</v>
      </c>
      <c r="P324" s="289">
        <f t="shared" si="317"/>
        <v>27</v>
      </c>
      <c r="Q324" s="290">
        <f t="shared" si="290"/>
        <v>0</v>
      </c>
      <c r="R324" s="290">
        <f t="shared" si="318"/>
        <v>0</v>
      </c>
      <c r="S324" s="290">
        <f t="shared" si="291"/>
        <v>0</v>
      </c>
      <c r="T324" s="291">
        <f t="shared" si="292"/>
        <v>0</v>
      </c>
      <c r="U324" s="290">
        <f t="shared" si="319"/>
        <v>0</v>
      </c>
      <c r="V324" s="304">
        <f t="shared" si="320"/>
        <v>318</v>
      </c>
      <c r="W324" s="289">
        <f t="shared" si="321"/>
        <v>27</v>
      </c>
      <c r="X324" s="290">
        <f t="shared" si="293"/>
        <v>0</v>
      </c>
      <c r="Y324" s="290">
        <f t="shared" si="322"/>
        <v>0</v>
      </c>
      <c r="Z324" s="290">
        <f t="shared" si="294"/>
        <v>0</v>
      </c>
      <c r="AA324" s="291">
        <f t="shared" si="295"/>
        <v>0</v>
      </c>
      <c r="AB324" s="292">
        <f t="shared" si="323"/>
        <v>0</v>
      </c>
      <c r="AC324" s="307">
        <f t="shared" si="324"/>
        <v>318</v>
      </c>
      <c r="AD324" s="289">
        <f t="shared" si="325"/>
        <v>27</v>
      </c>
      <c r="AE324" s="290">
        <f t="shared" si="296"/>
        <v>0</v>
      </c>
      <c r="AF324" s="290">
        <f t="shared" si="326"/>
        <v>0</v>
      </c>
      <c r="AG324" s="290">
        <f t="shared" si="297"/>
        <v>0</v>
      </c>
      <c r="AH324" s="291">
        <f t="shared" si="298"/>
        <v>0</v>
      </c>
      <c r="AI324" s="290">
        <f t="shared" si="327"/>
        <v>0</v>
      </c>
      <c r="AJ324" s="304">
        <f t="shared" si="328"/>
        <v>318</v>
      </c>
      <c r="AK324" s="289">
        <f t="shared" si="329"/>
        <v>27</v>
      </c>
      <c r="AL324" s="290">
        <f t="shared" si="299"/>
        <v>0</v>
      </c>
      <c r="AM324" s="290">
        <f t="shared" si="330"/>
        <v>0</v>
      </c>
      <c r="AN324" s="290">
        <f t="shared" si="300"/>
        <v>0</v>
      </c>
      <c r="AO324" s="291">
        <f t="shared" si="301"/>
        <v>0</v>
      </c>
      <c r="AP324" s="292">
        <f t="shared" si="331"/>
        <v>0</v>
      </c>
      <c r="AQ324" s="307">
        <f t="shared" si="332"/>
        <v>318</v>
      </c>
      <c r="AR324" s="289">
        <f t="shared" si="333"/>
        <v>27</v>
      </c>
      <c r="AS324" s="290">
        <f t="shared" si="302"/>
        <v>0</v>
      </c>
      <c r="AT324" s="290">
        <f t="shared" si="334"/>
        <v>0</v>
      </c>
      <c r="AU324" s="290">
        <f t="shared" si="303"/>
        <v>0</v>
      </c>
      <c r="AV324" s="291">
        <f t="shared" si="304"/>
        <v>0</v>
      </c>
      <c r="AW324" s="290">
        <f t="shared" si="335"/>
        <v>0</v>
      </c>
      <c r="AX324" s="304">
        <f t="shared" si="336"/>
        <v>318</v>
      </c>
      <c r="AY324" s="289">
        <f t="shared" si="337"/>
        <v>27</v>
      </c>
      <c r="AZ324" s="290">
        <f t="shared" si="305"/>
        <v>0</v>
      </c>
      <c r="BA324" s="290">
        <f t="shared" si="338"/>
        <v>0</v>
      </c>
      <c r="BB324" s="290">
        <f t="shared" si="306"/>
        <v>0</v>
      </c>
      <c r="BC324" s="291">
        <f t="shared" si="307"/>
        <v>0</v>
      </c>
      <c r="BD324" s="292">
        <f t="shared" si="339"/>
        <v>0</v>
      </c>
      <c r="BE324" s="307">
        <f t="shared" si="340"/>
        <v>318</v>
      </c>
      <c r="BF324" s="289">
        <f t="shared" si="341"/>
        <v>27</v>
      </c>
      <c r="BG324" s="290">
        <f t="shared" si="308"/>
        <v>0</v>
      </c>
      <c r="BH324" s="290">
        <f t="shared" si="342"/>
        <v>0</v>
      </c>
      <c r="BI324" s="290">
        <f t="shared" si="309"/>
        <v>0</v>
      </c>
      <c r="BJ324" s="291">
        <f t="shared" si="310"/>
        <v>0</v>
      </c>
      <c r="BK324" s="290">
        <f t="shared" si="343"/>
        <v>0</v>
      </c>
      <c r="BL324" s="304">
        <f t="shared" si="344"/>
        <v>318</v>
      </c>
      <c r="BM324" s="289">
        <f t="shared" si="345"/>
        <v>27</v>
      </c>
      <c r="BN324" s="290">
        <f t="shared" si="311"/>
        <v>0</v>
      </c>
      <c r="BO324" s="290">
        <f t="shared" si="346"/>
        <v>0</v>
      </c>
      <c r="BP324" s="290">
        <f t="shared" si="312"/>
        <v>0</v>
      </c>
      <c r="BQ324" s="291">
        <f t="shared" si="313"/>
        <v>0</v>
      </c>
      <c r="BR324" s="292">
        <f t="shared" si="347"/>
        <v>0</v>
      </c>
    </row>
    <row r="325" spans="1:70">
      <c r="A325" s="288">
        <v>319</v>
      </c>
      <c r="B325" s="289">
        <f t="shared" si="283"/>
        <v>27</v>
      </c>
      <c r="C325" s="290">
        <f t="shared" si="284"/>
        <v>0</v>
      </c>
      <c r="D325" s="290">
        <f t="shared" si="348"/>
        <v>0</v>
      </c>
      <c r="E325" s="290">
        <f t="shared" si="285"/>
        <v>0</v>
      </c>
      <c r="F325" s="291">
        <f t="shared" si="286"/>
        <v>0</v>
      </c>
      <c r="G325" s="290">
        <f t="shared" si="349"/>
        <v>0</v>
      </c>
      <c r="H325" s="289">
        <f t="shared" si="314"/>
        <v>319</v>
      </c>
      <c r="I325" s="289">
        <f t="shared" si="315"/>
        <v>27</v>
      </c>
      <c r="J325" s="290">
        <f t="shared" si="287"/>
        <v>0</v>
      </c>
      <c r="K325" s="290">
        <f t="shared" si="350"/>
        <v>0</v>
      </c>
      <c r="L325" s="290">
        <f t="shared" si="288"/>
        <v>0</v>
      </c>
      <c r="M325" s="291">
        <f t="shared" si="289"/>
        <v>0</v>
      </c>
      <c r="N325" s="292">
        <f t="shared" si="351"/>
        <v>0</v>
      </c>
      <c r="O325" s="307">
        <f t="shared" si="316"/>
        <v>319</v>
      </c>
      <c r="P325" s="289">
        <f t="shared" si="317"/>
        <v>27</v>
      </c>
      <c r="Q325" s="290">
        <f t="shared" si="290"/>
        <v>0</v>
      </c>
      <c r="R325" s="290">
        <f t="shared" si="318"/>
        <v>0</v>
      </c>
      <c r="S325" s="290">
        <f t="shared" si="291"/>
        <v>0</v>
      </c>
      <c r="T325" s="291">
        <f t="shared" si="292"/>
        <v>0</v>
      </c>
      <c r="U325" s="290">
        <f t="shared" si="319"/>
        <v>0</v>
      </c>
      <c r="V325" s="304">
        <f t="shared" si="320"/>
        <v>319</v>
      </c>
      <c r="W325" s="289">
        <f t="shared" si="321"/>
        <v>27</v>
      </c>
      <c r="X325" s="290">
        <f t="shared" si="293"/>
        <v>0</v>
      </c>
      <c r="Y325" s="290">
        <f t="shared" si="322"/>
        <v>0</v>
      </c>
      <c r="Z325" s="290">
        <f t="shared" si="294"/>
        <v>0</v>
      </c>
      <c r="AA325" s="291">
        <f t="shared" si="295"/>
        <v>0</v>
      </c>
      <c r="AB325" s="292">
        <f t="shared" si="323"/>
        <v>0</v>
      </c>
      <c r="AC325" s="307">
        <f t="shared" si="324"/>
        <v>319</v>
      </c>
      <c r="AD325" s="289">
        <f t="shared" si="325"/>
        <v>27</v>
      </c>
      <c r="AE325" s="290">
        <f t="shared" si="296"/>
        <v>0</v>
      </c>
      <c r="AF325" s="290">
        <f t="shared" si="326"/>
        <v>0</v>
      </c>
      <c r="AG325" s="290">
        <f t="shared" si="297"/>
        <v>0</v>
      </c>
      <c r="AH325" s="291">
        <f t="shared" si="298"/>
        <v>0</v>
      </c>
      <c r="AI325" s="290">
        <f t="shared" si="327"/>
        <v>0</v>
      </c>
      <c r="AJ325" s="304">
        <f t="shared" si="328"/>
        <v>319</v>
      </c>
      <c r="AK325" s="289">
        <f t="shared" si="329"/>
        <v>27</v>
      </c>
      <c r="AL325" s="290">
        <f t="shared" si="299"/>
        <v>0</v>
      </c>
      <c r="AM325" s="290">
        <f t="shared" si="330"/>
        <v>0</v>
      </c>
      <c r="AN325" s="290">
        <f t="shared" si="300"/>
        <v>0</v>
      </c>
      <c r="AO325" s="291">
        <f t="shared" si="301"/>
        <v>0</v>
      </c>
      <c r="AP325" s="292">
        <f t="shared" si="331"/>
        <v>0</v>
      </c>
      <c r="AQ325" s="307">
        <f t="shared" si="332"/>
        <v>319</v>
      </c>
      <c r="AR325" s="289">
        <f t="shared" si="333"/>
        <v>27</v>
      </c>
      <c r="AS325" s="290">
        <f t="shared" si="302"/>
        <v>0</v>
      </c>
      <c r="AT325" s="290">
        <f t="shared" si="334"/>
        <v>0</v>
      </c>
      <c r="AU325" s="290">
        <f t="shared" si="303"/>
        <v>0</v>
      </c>
      <c r="AV325" s="291">
        <f t="shared" si="304"/>
        <v>0</v>
      </c>
      <c r="AW325" s="290">
        <f t="shared" si="335"/>
        <v>0</v>
      </c>
      <c r="AX325" s="304">
        <f t="shared" si="336"/>
        <v>319</v>
      </c>
      <c r="AY325" s="289">
        <f t="shared" si="337"/>
        <v>27</v>
      </c>
      <c r="AZ325" s="290">
        <f t="shared" si="305"/>
        <v>0</v>
      </c>
      <c r="BA325" s="290">
        <f t="shared" si="338"/>
        <v>0</v>
      </c>
      <c r="BB325" s="290">
        <f t="shared" si="306"/>
        <v>0</v>
      </c>
      <c r="BC325" s="291">
        <f t="shared" si="307"/>
        <v>0</v>
      </c>
      <c r="BD325" s="292">
        <f t="shared" si="339"/>
        <v>0</v>
      </c>
      <c r="BE325" s="307">
        <f t="shared" si="340"/>
        <v>319</v>
      </c>
      <c r="BF325" s="289">
        <f t="shared" si="341"/>
        <v>27</v>
      </c>
      <c r="BG325" s="290">
        <f t="shared" si="308"/>
        <v>0</v>
      </c>
      <c r="BH325" s="290">
        <f t="shared" si="342"/>
        <v>0</v>
      </c>
      <c r="BI325" s="290">
        <f t="shared" si="309"/>
        <v>0</v>
      </c>
      <c r="BJ325" s="291">
        <f t="shared" si="310"/>
        <v>0</v>
      </c>
      <c r="BK325" s="290">
        <f t="shared" si="343"/>
        <v>0</v>
      </c>
      <c r="BL325" s="304">
        <f t="shared" si="344"/>
        <v>319</v>
      </c>
      <c r="BM325" s="289">
        <f t="shared" si="345"/>
        <v>27</v>
      </c>
      <c r="BN325" s="290">
        <f t="shared" si="311"/>
        <v>0</v>
      </c>
      <c r="BO325" s="290">
        <f t="shared" si="346"/>
        <v>0</v>
      </c>
      <c r="BP325" s="290">
        <f t="shared" si="312"/>
        <v>0</v>
      </c>
      <c r="BQ325" s="291">
        <f t="shared" si="313"/>
        <v>0</v>
      </c>
      <c r="BR325" s="292">
        <f t="shared" si="347"/>
        <v>0</v>
      </c>
    </row>
    <row r="326" spans="1:70">
      <c r="A326" s="288">
        <v>320</v>
      </c>
      <c r="B326" s="289">
        <f t="shared" ref="B326:B389" si="352">ROUNDDOWN((A326-1)/12,0)+1</f>
        <v>27</v>
      </c>
      <c r="C326" s="290">
        <f t="shared" ref="C326:C389" si="353">IF(A326=0,FINANCINGA_A_PRINCIPAL,G325)</f>
        <v>0</v>
      </c>
      <c r="D326" s="290">
        <f t="shared" si="348"/>
        <v>0</v>
      </c>
      <c r="E326" s="290">
        <f t="shared" ref="E326:E389" si="354">IF(A326=0,0,C326*(FINANCINGA_A_RATE/12))</f>
        <v>0</v>
      </c>
      <c r="F326" s="291">
        <f t="shared" ref="F326:F389" si="355">IF(OR(A326=0,A326&gt;12*FINANCINGA_A_TERM),0,
IF(A326=12*FINANCINGA_A_TERM,C326,
-(PMT(FINANCINGA_A_RATE/12,FINANCINGA_A_TERM*12,FINANCINGA_A_PRINCIPAL,0,0)+E326)))</f>
        <v>0</v>
      </c>
      <c r="G326" s="290">
        <f t="shared" si="349"/>
        <v>0</v>
      </c>
      <c r="H326" s="289">
        <f t="shared" si="314"/>
        <v>320</v>
      </c>
      <c r="I326" s="289">
        <f t="shared" si="315"/>
        <v>27</v>
      </c>
      <c r="J326" s="290">
        <f t="shared" ref="J326:J389" si="356">IF(H326=0,FINANCINGB_A_PRINCIPAL,N325)</f>
        <v>0</v>
      </c>
      <c r="K326" s="290">
        <f t="shared" si="350"/>
        <v>0</v>
      </c>
      <c r="L326" s="290">
        <f t="shared" ref="L326:L389" si="357">IF(H326=0,0,J326*(FINANCINGB_A_RATE/12))</f>
        <v>0</v>
      </c>
      <c r="M326" s="291">
        <f t="shared" ref="M326:M389" si="358">IF(OR(H326=0,H326&gt;12*FINANCINGB_A_TERM),0,
IF(H326=12*FINANCINGB_A_TERM,J326,
-(PMT(FINANCINGB_A_RATE/12,FINANCINGB_A_TERM*12,FINANCINGB_A_PRINCIPAL,0,0)+L326)))</f>
        <v>0</v>
      </c>
      <c r="N326" s="292">
        <f t="shared" si="351"/>
        <v>0</v>
      </c>
      <c r="O326" s="307">
        <f t="shared" si="316"/>
        <v>320</v>
      </c>
      <c r="P326" s="289">
        <f t="shared" si="317"/>
        <v>27</v>
      </c>
      <c r="Q326" s="290">
        <f t="shared" ref="Q326:Q389" si="359">IF(O326=0,FINANCINGA_B_PRINCIPAL,U325)</f>
        <v>0</v>
      </c>
      <c r="R326" s="290">
        <f t="shared" si="318"/>
        <v>0</v>
      </c>
      <c r="S326" s="290">
        <f t="shared" ref="S326:S389" si="360">IF(O326=0,0,Q326*(FINANCINGA_B_RATE/12))</f>
        <v>0</v>
      </c>
      <c r="T326" s="291">
        <f t="shared" ref="T326:T389" si="361">IF(OR(O326=0,O326&gt;12*FINANCINGA_B_TERM),0,
IF(O326=12*FINANCINGA_B_TERM,Q326,
-(PMT(FINANCINGA_B_RATE/12,FINANCINGA_B_TERM*12,FINANCINGA_B_PRINCIPAL,0,0)+S326)))</f>
        <v>0</v>
      </c>
      <c r="U326" s="290">
        <f t="shared" si="319"/>
        <v>0</v>
      </c>
      <c r="V326" s="304">
        <f t="shared" si="320"/>
        <v>320</v>
      </c>
      <c r="W326" s="289">
        <f t="shared" si="321"/>
        <v>27</v>
      </c>
      <c r="X326" s="290">
        <f t="shared" ref="X326:X389" si="362">IF(V326=0,FINANCINGB_B_PRINCIPAL,AB325)</f>
        <v>0</v>
      </c>
      <c r="Y326" s="290">
        <f t="shared" si="322"/>
        <v>0</v>
      </c>
      <c r="Z326" s="290">
        <f t="shared" ref="Z326:Z389" si="363">IF(V326=0,0,X326*(FINANCINGB_B_RATE/12))</f>
        <v>0</v>
      </c>
      <c r="AA326" s="291">
        <f t="shared" ref="AA326:AA389" si="364">IF(OR(V326=0,V326&gt;12*FINANCINGB_B_TERM),0,
IF(V326=12*FINANCINGB_B_TERM,X326,
-(PMT(FINANCINGB_B_RATE/12,FINANCINGB_B_TERM*12,FINANCINGB_B_PRINCIPAL,0,0)+Z326)))</f>
        <v>0</v>
      </c>
      <c r="AB326" s="292">
        <f t="shared" si="323"/>
        <v>0</v>
      </c>
      <c r="AC326" s="307">
        <f t="shared" si="324"/>
        <v>320</v>
      </c>
      <c r="AD326" s="289">
        <f t="shared" si="325"/>
        <v>27</v>
      </c>
      <c r="AE326" s="290">
        <f t="shared" ref="AE326:AE389" si="365">IF(AC326=0,FINANCINGA_C_PRINCIPAL,AI325)</f>
        <v>0</v>
      </c>
      <c r="AF326" s="290">
        <f t="shared" si="326"/>
        <v>0</v>
      </c>
      <c r="AG326" s="290">
        <f t="shared" ref="AG326:AG389" si="366">IF(AC326=0,0,AE326*(FINANCINGA_C_RATE/12))</f>
        <v>0</v>
      </c>
      <c r="AH326" s="291">
        <f t="shared" ref="AH326:AH389" si="367">IF(OR(AC326=0,AC326&gt;12*FINANCINGA_C_TERM),0,
IF(AC326=12*FINANCINGA_C_TERM,AE326,
-(PMT(FINANCINGA_C_RATE/12,FINANCINGA_C_TERM*12,FINANCINGA_C_PRINCIPAL,0,0)+AG326)))</f>
        <v>0</v>
      </c>
      <c r="AI326" s="290">
        <f t="shared" si="327"/>
        <v>0</v>
      </c>
      <c r="AJ326" s="304">
        <f t="shared" si="328"/>
        <v>320</v>
      </c>
      <c r="AK326" s="289">
        <f t="shared" si="329"/>
        <v>27</v>
      </c>
      <c r="AL326" s="290">
        <f t="shared" ref="AL326:AL389" si="368">IF(AJ326=0,FINANCINGB_C_PRINCIPAL,AP325)</f>
        <v>0</v>
      </c>
      <c r="AM326" s="290">
        <f t="shared" si="330"/>
        <v>0</v>
      </c>
      <c r="AN326" s="290">
        <f t="shared" ref="AN326:AN389" si="369">IF(AJ326=0,0,AL326*(FINANCINGB_C_RATE/12))</f>
        <v>0</v>
      </c>
      <c r="AO326" s="291">
        <f t="shared" ref="AO326:AO389" si="370">IF(OR(AJ326=0,AJ326&gt;12*FINANCINGB_C_TERM),0,
IF(AJ326=12*FINANCINGB_C_TERM,AL326,
-(PMT(FINANCINGB_C_RATE/12,FINANCINGB_C_TERM*12,FINANCINGB_C_PRINCIPAL,0,0)+AN326)))</f>
        <v>0</v>
      </c>
      <c r="AP326" s="292">
        <f t="shared" si="331"/>
        <v>0</v>
      </c>
      <c r="AQ326" s="307">
        <f t="shared" si="332"/>
        <v>320</v>
      </c>
      <c r="AR326" s="289">
        <f t="shared" si="333"/>
        <v>27</v>
      </c>
      <c r="AS326" s="290">
        <f t="shared" ref="AS326:AS389" si="371">IF(AQ326=0,FINANCINGA_D_PRINCIPAL,AW325)</f>
        <v>0</v>
      </c>
      <c r="AT326" s="290">
        <f t="shared" si="334"/>
        <v>0</v>
      </c>
      <c r="AU326" s="290">
        <f t="shared" ref="AU326:AU389" si="372">IF(AQ326=0,0,AS326*(FINANCINGA_D_RATE/12))</f>
        <v>0</v>
      </c>
      <c r="AV326" s="291">
        <f t="shared" ref="AV326:AV389" si="373">IF(OR(AQ326=0,AQ326&gt;12*FINANCINGA_D_TERM),0,
IF(AQ326=12*FINANCINGA_D_TERM,AS326,
-(PMT(FINANCINGA_D_RATE/12,FINANCINGA_D_TERM*12,FINANCINGA_D_PRINCIPAL,0,0)+AU326)))</f>
        <v>0</v>
      </c>
      <c r="AW326" s="290">
        <f t="shared" si="335"/>
        <v>0</v>
      </c>
      <c r="AX326" s="304">
        <f t="shared" si="336"/>
        <v>320</v>
      </c>
      <c r="AY326" s="289">
        <f t="shared" si="337"/>
        <v>27</v>
      </c>
      <c r="AZ326" s="290">
        <f t="shared" ref="AZ326:AZ389" si="374">IF(AX326=0,FINANCINGB_D_PRINCIPAL,BD325)</f>
        <v>0</v>
      </c>
      <c r="BA326" s="290">
        <f t="shared" si="338"/>
        <v>0</v>
      </c>
      <c r="BB326" s="290">
        <f t="shared" ref="BB326:BB389" si="375">IF(AX326=0,0,AZ326*(FINANCINGB_D_RATE/12))</f>
        <v>0</v>
      </c>
      <c r="BC326" s="291">
        <f t="shared" ref="BC326:BC389" si="376">IF(OR(AX326=0,AX326&gt;12*FINANCINGB_D_TERM),0,
IF(AX326=12*FINANCINGB_D_TERM,AZ326,
-(PMT(FINANCINGB_D_RATE/12,FINANCINGB_D_TERM*12,FINANCINGB_D_PRINCIPAL,0,0)+BB326)))</f>
        <v>0</v>
      </c>
      <c r="BD326" s="292">
        <f t="shared" si="339"/>
        <v>0</v>
      </c>
      <c r="BE326" s="307">
        <f t="shared" si="340"/>
        <v>320</v>
      </c>
      <c r="BF326" s="289">
        <f t="shared" si="341"/>
        <v>27</v>
      </c>
      <c r="BG326" s="290">
        <f t="shared" ref="BG326:BG389" si="377">IF(BE326=0,FINANCINGA_E_PRINCIPAL,BK325)</f>
        <v>0</v>
      </c>
      <c r="BH326" s="290">
        <f t="shared" si="342"/>
        <v>0</v>
      </c>
      <c r="BI326" s="290">
        <f t="shared" ref="BI326:BI389" si="378">IF(BE326=0,0,BG326*(FINANCINGA_E_RATE/12))</f>
        <v>0</v>
      </c>
      <c r="BJ326" s="291">
        <f t="shared" ref="BJ326:BJ389" si="379">IF(OR(BE326=0,BE326&gt;12*FINANCINGA_E_TERM),0,
IF(BE326=12*FINANCINGA_E_TERM,BG326,
-(PMT(FINANCINGA_E_RATE/12,FINANCINGA_E_TERM*12,FINANCINGA_E_PRINCIPAL,0,0)+BI326)))</f>
        <v>0</v>
      </c>
      <c r="BK326" s="290">
        <f t="shared" si="343"/>
        <v>0</v>
      </c>
      <c r="BL326" s="304">
        <f t="shared" si="344"/>
        <v>320</v>
      </c>
      <c r="BM326" s="289">
        <f t="shared" si="345"/>
        <v>27</v>
      </c>
      <c r="BN326" s="290">
        <f t="shared" ref="BN326:BN389" si="380">IF(BL326=0,FINANCINGB_E_PRINCIPAL,BR325)</f>
        <v>0</v>
      </c>
      <c r="BO326" s="290">
        <f t="shared" si="346"/>
        <v>0</v>
      </c>
      <c r="BP326" s="290">
        <f t="shared" ref="BP326:BP389" si="381">IF(BL326=0,0,BN326*(FINANCINGB_E_RATE/12))</f>
        <v>0</v>
      </c>
      <c r="BQ326" s="291">
        <f t="shared" ref="BQ326:BQ389" si="382">IF(OR(BL326=0,BL326&gt;12*FINANCINGB_E_TERM),0,
IF(BL326=12*FINANCINGB_E_TERM,BN326,
-(PMT(FINANCINGB_E_RATE/12,FINANCINGB_E_TERM*12,FINANCINGB_E_PRINCIPAL,0,0)+BP326)))</f>
        <v>0</v>
      </c>
      <c r="BR326" s="292">
        <f t="shared" si="347"/>
        <v>0</v>
      </c>
    </row>
    <row r="327" spans="1:70">
      <c r="A327" s="288">
        <v>321</v>
      </c>
      <c r="B327" s="289">
        <f t="shared" si="352"/>
        <v>27</v>
      </c>
      <c r="C327" s="290">
        <f t="shared" si="353"/>
        <v>0</v>
      </c>
      <c r="D327" s="290">
        <f t="shared" si="348"/>
        <v>0</v>
      </c>
      <c r="E327" s="290">
        <f t="shared" si="354"/>
        <v>0</v>
      </c>
      <c r="F327" s="291">
        <f t="shared" si="355"/>
        <v>0</v>
      </c>
      <c r="G327" s="290">
        <f t="shared" si="349"/>
        <v>0</v>
      </c>
      <c r="H327" s="289">
        <f t="shared" ref="H327:H390" si="383">$A327</f>
        <v>321</v>
      </c>
      <c r="I327" s="289">
        <f t="shared" ref="I327:I390" si="384">$B327</f>
        <v>27</v>
      </c>
      <c r="J327" s="290">
        <f t="shared" si="356"/>
        <v>0</v>
      </c>
      <c r="K327" s="290">
        <f t="shared" si="350"/>
        <v>0</v>
      </c>
      <c r="L327" s="290">
        <f t="shared" si="357"/>
        <v>0</v>
      </c>
      <c r="M327" s="291">
        <f t="shared" si="358"/>
        <v>0</v>
      </c>
      <c r="N327" s="292">
        <f t="shared" si="351"/>
        <v>0</v>
      </c>
      <c r="O327" s="307">
        <f t="shared" ref="O327:O390" si="385">$A327</f>
        <v>321</v>
      </c>
      <c r="P327" s="289">
        <f t="shared" ref="P327:P390" si="386">$B327</f>
        <v>27</v>
      </c>
      <c r="Q327" s="290">
        <f t="shared" si="359"/>
        <v>0</v>
      </c>
      <c r="R327" s="290">
        <f t="shared" ref="R327:R390" si="387">SUM(S327:T327)</f>
        <v>0</v>
      </c>
      <c r="S327" s="290">
        <f t="shared" si="360"/>
        <v>0</v>
      </c>
      <c r="T327" s="291">
        <f t="shared" si="361"/>
        <v>0</v>
      </c>
      <c r="U327" s="290">
        <f t="shared" ref="U327:U390" si="388">Q327-T327</f>
        <v>0</v>
      </c>
      <c r="V327" s="304">
        <f t="shared" ref="V327:V390" si="389">$A327</f>
        <v>321</v>
      </c>
      <c r="W327" s="289">
        <f t="shared" ref="W327:W390" si="390">$B327</f>
        <v>27</v>
      </c>
      <c r="X327" s="290">
        <f t="shared" si="362"/>
        <v>0</v>
      </c>
      <c r="Y327" s="290">
        <f t="shared" ref="Y327:Y390" si="391">SUM(Z327:AA327)</f>
        <v>0</v>
      </c>
      <c r="Z327" s="290">
        <f t="shared" si="363"/>
        <v>0</v>
      </c>
      <c r="AA327" s="291">
        <f t="shared" si="364"/>
        <v>0</v>
      </c>
      <c r="AB327" s="292">
        <f t="shared" ref="AB327:AB390" si="392">X327-AA327</f>
        <v>0</v>
      </c>
      <c r="AC327" s="307">
        <f t="shared" ref="AC327:AC390" si="393">$A327</f>
        <v>321</v>
      </c>
      <c r="AD327" s="289">
        <f t="shared" ref="AD327:AD390" si="394">$B327</f>
        <v>27</v>
      </c>
      <c r="AE327" s="290">
        <f t="shared" si="365"/>
        <v>0</v>
      </c>
      <c r="AF327" s="290">
        <f t="shared" ref="AF327:AF390" si="395">SUM(AG327:AH327)</f>
        <v>0</v>
      </c>
      <c r="AG327" s="290">
        <f t="shared" si="366"/>
        <v>0</v>
      </c>
      <c r="AH327" s="291">
        <f t="shared" si="367"/>
        <v>0</v>
      </c>
      <c r="AI327" s="290">
        <f t="shared" ref="AI327:AI390" si="396">AE327-AH327</f>
        <v>0</v>
      </c>
      <c r="AJ327" s="304">
        <f t="shared" ref="AJ327:AJ390" si="397">$A327</f>
        <v>321</v>
      </c>
      <c r="AK327" s="289">
        <f t="shared" ref="AK327:AK390" si="398">$B327</f>
        <v>27</v>
      </c>
      <c r="AL327" s="290">
        <f t="shared" si="368"/>
        <v>0</v>
      </c>
      <c r="AM327" s="290">
        <f t="shared" ref="AM327:AM390" si="399">SUM(AN327:AO327)</f>
        <v>0</v>
      </c>
      <c r="AN327" s="290">
        <f t="shared" si="369"/>
        <v>0</v>
      </c>
      <c r="AO327" s="291">
        <f t="shared" si="370"/>
        <v>0</v>
      </c>
      <c r="AP327" s="292">
        <f t="shared" ref="AP327:AP390" si="400">AL327-AO327</f>
        <v>0</v>
      </c>
      <c r="AQ327" s="307">
        <f t="shared" ref="AQ327:AQ390" si="401">$A327</f>
        <v>321</v>
      </c>
      <c r="AR327" s="289">
        <f t="shared" ref="AR327:AR390" si="402">$B327</f>
        <v>27</v>
      </c>
      <c r="AS327" s="290">
        <f t="shared" si="371"/>
        <v>0</v>
      </c>
      <c r="AT327" s="290">
        <f t="shared" ref="AT327:AT390" si="403">SUM(AU327:AV327)</f>
        <v>0</v>
      </c>
      <c r="AU327" s="290">
        <f t="shared" si="372"/>
        <v>0</v>
      </c>
      <c r="AV327" s="291">
        <f t="shared" si="373"/>
        <v>0</v>
      </c>
      <c r="AW327" s="290">
        <f t="shared" ref="AW327:AW390" si="404">AS327-AV327</f>
        <v>0</v>
      </c>
      <c r="AX327" s="304">
        <f t="shared" ref="AX327:AX390" si="405">$A327</f>
        <v>321</v>
      </c>
      <c r="AY327" s="289">
        <f t="shared" ref="AY327:AY390" si="406">$B327</f>
        <v>27</v>
      </c>
      <c r="AZ327" s="290">
        <f t="shared" si="374"/>
        <v>0</v>
      </c>
      <c r="BA327" s="290">
        <f t="shared" ref="BA327:BA390" si="407">SUM(BB327:BC327)</f>
        <v>0</v>
      </c>
      <c r="BB327" s="290">
        <f t="shared" si="375"/>
        <v>0</v>
      </c>
      <c r="BC327" s="291">
        <f t="shared" si="376"/>
        <v>0</v>
      </c>
      <c r="BD327" s="292">
        <f t="shared" ref="BD327:BD390" si="408">AZ327-BC327</f>
        <v>0</v>
      </c>
      <c r="BE327" s="307">
        <f t="shared" ref="BE327:BE390" si="409">$A327</f>
        <v>321</v>
      </c>
      <c r="BF327" s="289">
        <f t="shared" ref="BF327:BF390" si="410">$B327</f>
        <v>27</v>
      </c>
      <c r="BG327" s="290">
        <f t="shared" si="377"/>
        <v>0</v>
      </c>
      <c r="BH327" s="290">
        <f t="shared" ref="BH327:BH390" si="411">SUM(BI327:BJ327)</f>
        <v>0</v>
      </c>
      <c r="BI327" s="290">
        <f t="shared" si="378"/>
        <v>0</v>
      </c>
      <c r="BJ327" s="291">
        <f t="shared" si="379"/>
        <v>0</v>
      </c>
      <c r="BK327" s="290">
        <f t="shared" ref="BK327:BK390" si="412">BG327-BJ327</f>
        <v>0</v>
      </c>
      <c r="BL327" s="304">
        <f t="shared" ref="BL327:BL390" si="413">$A327</f>
        <v>321</v>
      </c>
      <c r="BM327" s="289">
        <f t="shared" ref="BM327:BM390" si="414">$B327</f>
        <v>27</v>
      </c>
      <c r="BN327" s="290">
        <f t="shared" si="380"/>
        <v>0</v>
      </c>
      <c r="BO327" s="290">
        <f t="shared" ref="BO327:BO390" si="415">SUM(BP327:BQ327)</f>
        <v>0</v>
      </c>
      <c r="BP327" s="290">
        <f t="shared" si="381"/>
        <v>0</v>
      </c>
      <c r="BQ327" s="291">
        <f t="shared" si="382"/>
        <v>0</v>
      </c>
      <c r="BR327" s="292">
        <f t="shared" ref="BR327:BR390" si="416">BN327-BQ327</f>
        <v>0</v>
      </c>
    </row>
    <row r="328" spans="1:70">
      <c r="A328" s="288">
        <v>322</v>
      </c>
      <c r="B328" s="289">
        <f t="shared" si="352"/>
        <v>27</v>
      </c>
      <c r="C328" s="290">
        <f t="shared" si="353"/>
        <v>0</v>
      </c>
      <c r="D328" s="290">
        <f t="shared" si="348"/>
        <v>0</v>
      </c>
      <c r="E328" s="290">
        <f t="shared" si="354"/>
        <v>0</v>
      </c>
      <c r="F328" s="291">
        <f t="shared" si="355"/>
        <v>0</v>
      </c>
      <c r="G328" s="290">
        <f t="shared" si="349"/>
        <v>0</v>
      </c>
      <c r="H328" s="289">
        <f t="shared" si="383"/>
        <v>322</v>
      </c>
      <c r="I328" s="289">
        <f t="shared" si="384"/>
        <v>27</v>
      </c>
      <c r="J328" s="290">
        <f t="shared" si="356"/>
        <v>0</v>
      </c>
      <c r="K328" s="290">
        <f t="shared" si="350"/>
        <v>0</v>
      </c>
      <c r="L328" s="290">
        <f t="shared" si="357"/>
        <v>0</v>
      </c>
      <c r="M328" s="291">
        <f t="shared" si="358"/>
        <v>0</v>
      </c>
      <c r="N328" s="292">
        <f t="shared" si="351"/>
        <v>0</v>
      </c>
      <c r="O328" s="307">
        <f t="shared" si="385"/>
        <v>322</v>
      </c>
      <c r="P328" s="289">
        <f t="shared" si="386"/>
        <v>27</v>
      </c>
      <c r="Q328" s="290">
        <f t="shared" si="359"/>
        <v>0</v>
      </c>
      <c r="R328" s="290">
        <f t="shared" si="387"/>
        <v>0</v>
      </c>
      <c r="S328" s="290">
        <f t="shared" si="360"/>
        <v>0</v>
      </c>
      <c r="T328" s="291">
        <f t="shared" si="361"/>
        <v>0</v>
      </c>
      <c r="U328" s="290">
        <f t="shared" si="388"/>
        <v>0</v>
      </c>
      <c r="V328" s="304">
        <f t="shared" si="389"/>
        <v>322</v>
      </c>
      <c r="W328" s="289">
        <f t="shared" si="390"/>
        <v>27</v>
      </c>
      <c r="X328" s="290">
        <f t="shared" si="362"/>
        <v>0</v>
      </c>
      <c r="Y328" s="290">
        <f t="shared" si="391"/>
        <v>0</v>
      </c>
      <c r="Z328" s="290">
        <f t="shared" si="363"/>
        <v>0</v>
      </c>
      <c r="AA328" s="291">
        <f t="shared" si="364"/>
        <v>0</v>
      </c>
      <c r="AB328" s="292">
        <f t="shared" si="392"/>
        <v>0</v>
      </c>
      <c r="AC328" s="307">
        <f t="shared" si="393"/>
        <v>322</v>
      </c>
      <c r="AD328" s="289">
        <f t="shared" si="394"/>
        <v>27</v>
      </c>
      <c r="AE328" s="290">
        <f t="shared" si="365"/>
        <v>0</v>
      </c>
      <c r="AF328" s="290">
        <f t="shared" si="395"/>
        <v>0</v>
      </c>
      <c r="AG328" s="290">
        <f t="shared" si="366"/>
        <v>0</v>
      </c>
      <c r="AH328" s="291">
        <f t="shared" si="367"/>
        <v>0</v>
      </c>
      <c r="AI328" s="290">
        <f t="shared" si="396"/>
        <v>0</v>
      </c>
      <c r="AJ328" s="304">
        <f t="shared" si="397"/>
        <v>322</v>
      </c>
      <c r="AK328" s="289">
        <f t="shared" si="398"/>
        <v>27</v>
      </c>
      <c r="AL328" s="290">
        <f t="shared" si="368"/>
        <v>0</v>
      </c>
      <c r="AM328" s="290">
        <f t="shared" si="399"/>
        <v>0</v>
      </c>
      <c r="AN328" s="290">
        <f t="shared" si="369"/>
        <v>0</v>
      </c>
      <c r="AO328" s="291">
        <f t="shared" si="370"/>
        <v>0</v>
      </c>
      <c r="AP328" s="292">
        <f t="shared" si="400"/>
        <v>0</v>
      </c>
      <c r="AQ328" s="307">
        <f t="shared" si="401"/>
        <v>322</v>
      </c>
      <c r="AR328" s="289">
        <f t="shared" si="402"/>
        <v>27</v>
      </c>
      <c r="AS328" s="290">
        <f t="shared" si="371"/>
        <v>0</v>
      </c>
      <c r="AT328" s="290">
        <f t="shared" si="403"/>
        <v>0</v>
      </c>
      <c r="AU328" s="290">
        <f t="shared" si="372"/>
        <v>0</v>
      </c>
      <c r="AV328" s="291">
        <f t="shared" si="373"/>
        <v>0</v>
      </c>
      <c r="AW328" s="290">
        <f t="shared" si="404"/>
        <v>0</v>
      </c>
      <c r="AX328" s="304">
        <f t="shared" si="405"/>
        <v>322</v>
      </c>
      <c r="AY328" s="289">
        <f t="shared" si="406"/>
        <v>27</v>
      </c>
      <c r="AZ328" s="290">
        <f t="shared" si="374"/>
        <v>0</v>
      </c>
      <c r="BA328" s="290">
        <f t="shared" si="407"/>
        <v>0</v>
      </c>
      <c r="BB328" s="290">
        <f t="shared" si="375"/>
        <v>0</v>
      </c>
      <c r="BC328" s="291">
        <f t="shared" si="376"/>
        <v>0</v>
      </c>
      <c r="BD328" s="292">
        <f t="shared" si="408"/>
        <v>0</v>
      </c>
      <c r="BE328" s="307">
        <f t="shared" si="409"/>
        <v>322</v>
      </c>
      <c r="BF328" s="289">
        <f t="shared" si="410"/>
        <v>27</v>
      </c>
      <c r="BG328" s="290">
        <f t="shared" si="377"/>
        <v>0</v>
      </c>
      <c r="BH328" s="290">
        <f t="shared" si="411"/>
        <v>0</v>
      </c>
      <c r="BI328" s="290">
        <f t="shared" si="378"/>
        <v>0</v>
      </c>
      <c r="BJ328" s="291">
        <f t="shared" si="379"/>
        <v>0</v>
      </c>
      <c r="BK328" s="290">
        <f t="shared" si="412"/>
        <v>0</v>
      </c>
      <c r="BL328" s="304">
        <f t="shared" si="413"/>
        <v>322</v>
      </c>
      <c r="BM328" s="289">
        <f t="shared" si="414"/>
        <v>27</v>
      </c>
      <c r="BN328" s="290">
        <f t="shared" si="380"/>
        <v>0</v>
      </c>
      <c r="BO328" s="290">
        <f t="shared" si="415"/>
        <v>0</v>
      </c>
      <c r="BP328" s="290">
        <f t="shared" si="381"/>
        <v>0</v>
      </c>
      <c r="BQ328" s="291">
        <f t="shared" si="382"/>
        <v>0</v>
      </c>
      <c r="BR328" s="292">
        <f t="shared" si="416"/>
        <v>0</v>
      </c>
    </row>
    <row r="329" spans="1:70">
      <c r="A329" s="288">
        <v>323</v>
      </c>
      <c r="B329" s="289">
        <f t="shared" si="352"/>
        <v>27</v>
      </c>
      <c r="C329" s="290">
        <f t="shared" si="353"/>
        <v>0</v>
      </c>
      <c r="D329" s="290">
        <f t="shared" si="348"/>
        <v>0</v>
      </c>
      <c r="E329" s="290">
        <f t="shared" si="354"/>
        <v>0</v>
      </c>
      <c r="F329" s="291">
        <f t="shared" si="355"/>
        <v>0</v>
      </c>
      <c r="G329" s="290">
        <f t="shared" si="349"/>
        <v>0</v>
      </c>
      <c r="H329" s="289">
        <f t="shared" si="383"/>
        <v>323</v>
      </c>
      <c r="I329" s="289">
        <f t="shared" si="384"/>
        <v>27</v>
      </c>
      <c r="J329" s="290">
        <f t="shared" si="356"/>
        <v>0</v>
      </c>
      <c r="K329" s="290">
        <f t="shared" si="350"/>
        <v>0</v>
      </c>
      <c r="L329" s="290">
        <f t="shared" si="357"/>
        <v>0</v>
      </c>
      <c r="M329" s="291">
        <f t="shared" si="358"/>
        <v>0</v>
      </c>
      <c r="N329" s="292">
        <f t="shared" si="351"/>
        <v>0</v>
      </c>
      <c r="O329" s="307">
        <f t="shared" si="385"/>
        <v>323</v>
      </c>
      <c r="P329" s="289">
        <f t="shared" si="386"/>
        <v>27</v>
      </c>
      <c r="Q329" s="290">
        <f t="shared" si="359"/>
        <v>0</v>
      </c>
      <c r="R329" s="290">
        <f t="shared" si="387"/>
        <v>0</v>
      </c>
      <c r="S329" s="290">
        <f t="shared" si="360"/>
        <v>0</v>
      </c>
      <c r="T329" s="291">
        <f t="shared" si="361"/>
        <v>0</v>
      </c>
      <c r="U329" s="290">
        <f t="shared" si="388"/>
        <v>0</v>
      </c>
      <c r="V329" s="304">
        <f t="shared" si="389"/>
        <v>323</v>
      </c>
      <c r="W329" s="289">
        <f t="shared" si="390"/>
        <v>27</v>
      </c>
      <c r="X329" s="290">
        <f t="shared" si="362"/>
        <v>0</v>
      </c>
      <c r="Y329" s="290">
        <f t="shared" si="391"/>
        <v>0</v>
      </c>
      <c r="Z329" s="290">
        <f t="shared" si="363"/>
        <v>0</v>
      </c>
      <c r="AA329" s="291">
        <f t="shared" si="364"/>
        <v>0</v>
      </c>
      <c r="AB329" s="292">
        <f t="shared" si="392"/>
        <v>0</v>
      </c>
      <c r="AC329" s="307">
        <f t="shared" si="393"/>
        <v>323</v>
      </c>
      <c r="AD329" s="289">
        <f t="shared" si="394"/>
        <v>27</v>
      </c>
      <c r="AE329" s="290">
        <f t="shared" si="365"/>
        <v>0</v>
      </c>
      <c r="AF329" s="290">
        <f t="shared" si="395"/>
        <v>0</v>
      </c>
      <c r="AG329" s="290">
        <f t="shared" si="366"/>
        <v>0</v>
      </c>
      <c r="AH329" s="291">
        <f t="shared" si="367"/>
        <v>0</v>
      </c>
      <c r="AI329" s="290">
        <f t="shared" si="396"/>
        <v>0</v>
      </c>
      <c r="AJ329" s="304">
        <f t="shared" si="397"/>
        <v>323</v>
      </c>
      <c r="AK329" s="289">
        <f t="shared" si="398"/>
        <v>27</v>
      </c>
      <c r="AL329" s="290">
        <f t="shared" si="368"/>
        <v>0</v>
      </c>
      <c r="AM329" s="290">
        <f t="shared" si="399"/>
        <v>0</v>
      </c>
      <c r="AN329" s="290">
        <f t="shared" si="369"/>
        <v>0</v>
      </c>
      <c r="AO329" s="291">
        <f t="shared" si="370"/>
        <v>0</v>
      </c>
      <c r="AP329" s="292">
        <f t="shared" si="400"/>
        <v>0</v>
      </c>
      <c r="AQ329" s="307">
        <f t="shared" si="401"/>
        <v>323</v>
      </c>
      <c r="AR329" s="289">
        <f t="shared" si="402"/>
        <v>27</v>
      </c>
      <c r="AS329" s="290">
        <f t="shared" si="371"/>
        <v>0</v>
      </c>
      <c r="AT329" s="290">
        <f t="shared" si="403"/>
        <v>0</v>
      </c>
      <c r="AU329" s="290">
        <f t="shared" si="372"/>
        <v>0</v>
      </c>
      <c r="AV329" s="291">
        <f t="shared" si="373"/>
        <v>0</v>
      </c>
      <c r="AW329" s="290">
        <f t="shared" si="404"/>
        <v>0</v>
      </c>
      <c r="AX329" s="304">
        <f t="shared" si="405"/>
        <v>323</v>
      </c>
      <c r="AY329" s="289">
        <f t="shared" si="406"/>
        <v>27</v>
      </c>
      <c r="AZ329" s="290">
        <f t="shared" si="374"/>
        <v>0</v>
      </c>
      <c r="BA329" s="290">
        <f t="shared" si="407"/>
        <v>0</v>
      </c>
      <c r="BB329" s="290">
        <f t="shared" si="375"/>
        <v>0</v>
      </c>
      <c r="BC329" s="291">
        <f t="shared" si="376"/>
        <v>0</v>
      </c>
      <c r="BD329" s="292">
        <f t="shared" si="408"/>
        <v>0</v>
      </c>
      <c r="BE329" s="307">
        <f t="shared" si="409"/>
        <v>323</v>
      </c>
      <c r="BF329" s="289">
        <f t="shared" si="410"/>
        <v>27</v>
      </c>
      <c r="BG329" s="290">
        <f t="shared" si="377"/>
        <v>0</v>
      </c>
      <c r="BH329" s="290">
        <f t="shared" si="411"/>
        <v>0</v>
      </c>
      <c r="BI329" s="290">
        <f t="shared" si="378"/>
        <v>0</v>
      </c>
      <c r="BJ329" s="291">
        <f t="shared" si="379"/>
        <v>0</v>
      </c>
      <c r="BK329" s="290">
        <f t="shared" si="412"/>
        <v>0</v>
      </c>
      <c r="BL329" s="304">
        <f t="shared" si="413"/>
        <v>323</v>
      </c>
      <c r="BM329" s="289">
        <f t="shared" si="414"/>
        <v>27</v>
      </c>
      <c r="BN329" s="290">
        <f t="shared" si="380"/>
        <v>0</v>
      </c>
      <c r="BO329" s="290">
        <f t="shared" si="415"/>
        <v>0</v>
      </c>
      <c r="BP329" s="290">
        <f t="shared" si="381"/>
        <v>0</v>
      </c>
      <c r="BQ329" s="291">
        <f t="shared" si="382"/>
        <v>0</v>
      </c>
      <c r="BR329" s="292">
        <f t="shared" si="416"/>
        <v>0</v>
      </c>
    </row>
    <row r="330" spans="1:70">
      <c r="A330" s="288">
        <v>324</v>
      </c>
      <c r="B330" s="289">
        <f t="shared" si="352"/>
        <v>27</v>
      </c>
      <c r="C330" s="290">
        <f t="shared" si="353"/>
        <v>0</v>
      </c>
      <c r="D330" s="290">
        <f t="shared" si="348"/>
        <v>0</v>
      </c>
      <c r="E330" s="290">
        <f t="shared" si="354"/>
        <v>0</v>
      </c>
      <c r="F330" s="291">
        <f t="shared" si="355"/>
        <v>0</v>
      </c>
      <c r="G330" s="290">
        <f t="shared" si="349"/>
        <v>0</v>
      </c>
      <c r="H330" s="289">
        <f t="shared" si="383"/>
        <v>324</v>
      </c>
      <c r="I330" s="289">
        <f t="shared" si="384"/>
        <v>27</v>
      </c>
      <c r="J330" s="290">
        <f t="shared" si="356"/>
        <v>0</v>
      </c>
      <c r="K330" s="290">
        <f t="shared" si="350"/>
        <v>0</v>
      </c>
      <c r="L330" s="290">
        <f t="shared" si="357"/>
        <v>0</v>
      </c>
      <c r="M330" s="291">
        <f t="shared" si="358"/>
        <v>0</v>
      </c>
      <c r="N330" s="292">
        <f t="shared" si="351"/>
        <v>0</v>
      </c>
      <c r="O330" s="307">
        <f t="shared" si="385"/>
        <v>324</v>
      </c>
      <c r="P330" s="289">
        <f t="shared" si="386"/>
        <v>27</v>
      </c>
      <c r="Q330" s="290">
        <f t="shared" si="359"/>
        <v>0</v>
      </c>
      <c r="R330" s="290">
        <f t="shared" si="387"/>
        <v>0</v>
      </c>
      <c r="S330" s="290">
        <f t="shared" si="360"/>
        <v>0</v>
      </c>
      <c r="T330" s="291">
        <f t="shared" si="361"/>
        <v>0</v>
      </c>
      <c r="U330" s="290">
        <f t="shared" si="388"/>
        <v>0</v>
      </c>
      <c r="V330" s="304">
        <f t="shared" si="389"/>
        <v>324</v>
      </c>
      <c r="W330" s="289">
        <f t="shared" si="390"/>
        <v>27</v>
      </c>
      <c r="X330" s="290">
        <f t="shared" si="362"/>
        <v>0</v>
      </c>
      <c r="Y330" s="290">
        <f t="shared" si="391"/>
        <v>0</v>
      </c>
      <c r="Z330" s="290">
        <f t="shared" si="363"/>
        <v>0</v>
      </c>
      <c r="AA330" s="291">
        <f t="shared" si="364"/>
        <v>0</v>
      </c>
      <c r="AB330" s="292">
        <f t="shared" si="392"/>
        <v>0</v>
      </c>
      <c r="AC330" s="307">
        <f t="shared" si="393"/>
        <v>324</v>
      </c>
      <c r="AD330" s="289">
        <f t="shared" si="394"/>
        <v>27</v>
      </c>
      <c r="AE330" s="290">
        <f t="shared" si="365"/>
        <v>0</v>
      </c>
      <c r="AF330" s="290">
        <f t="shared" si="395"/>
        <v>0</v>
      </c>
      <c r="AG330" s="290">
        <f t="shared" si="366"/>
        <v>0</v>
      </c>
      <c r="AH330" s="291">
        <f t="shared" si="367"/>
        <v>0</v>
      </c>
      <c r="AI330" s="290">
        <f t="shared" si="396"/>
        <v>0</v>
      </c>
      <c r="AJ330" s="304">
        <f t="shared" si="397"/>
        <v>324</v>
      </c>
      <c r="AK330" s="289">
        <f t="shared" si="398"/>
        <v>27</v>
      </c>
      <c r="AL330" s="290">
        <f t="shared" si="368"/>
        <v>0</v>
      </c>
      <c r="AM330" s="290">
        <f t="shared" si="399"/>
        <v>0</v>
      </c>
      <c r="AN330" s="290">
        <f t="shared" si="369"/>
        <v>0</v>
      </c>
      <c r="AO330" s="291">
        <f t="shared" si="370"/>
        <v>0</v>
      </c>
      <c r="AP330" s="292">
        <f t="shared" si="400"/>
        <v>0</v>
      </c>
      <c r="AQ330" s="307">
        <f t="shared" si="401"/>
        <v>324</v>
      </c>
      <c r="AR330" s="289">
        <f t="shared" si="402"/>
        <v>27</v>
      </c>
      <c r="AS330" s="290">
        <f t="shared" si="371"/>
        <v>0</v>
      </c>
      <c r="AT330" s="290">
        <f t="shared" si="403"/>
        <v>0</v>
      </c>
      <c r="AU330" s="290">
        <f t="shared" si="372"/>
        <v>0</v>
      </c>
      <c r="AV330" s="291">
        <f t="shared" si="373"/>
        <v>0</v>
      </c>
      <c r="AW330" s="290">
        <f t="shared" si="404"/>
        <v>0</v>
      </c>
      <c r="AX330" s="304">
        <f t="shared" si="405"/>
        <v>324</v>
      </c>
      <c r="AY330" s="289">
        <f t="shared" si="406"/>
        <v>27</v>
      </c>
      <c r="AZ330" s="290">
        <f t="shared" si="374"/>
        <v>0</v>
      </c>
      <c r="BA330" s="290">
        <f t="shared" si="407"/>
        <v>0</v>
      </c>
      <c r="BB330" s="290">
        <f t="shared" si="375"/>
        <v>0</v>
      </c>
      <c r="BC330" s="291">
        <f t="shared" si="376"/>
        <v>0</v>
      </c>
      <c r="BD330" s="292">
        <f t="shared" si="408"/>
        <v>0</v>
      </c>
      <c r="BE330" s="307">
        <f t="shared" si="409"/>
        <v>324</v>
      </c>
      <c r="BF330" s="289">
        <f t="shared" si="410"/>
        <v>27</v>
      </c>
      <c r="BG330" s="290">
        <f t="shared" si="377"/>
        <v>0</v>
      </c>
      <c r="BH330" s="290">
        <f t="shared" si="411"/>
        <v>0</v>
      </c>
      <c r="BI330" s="290">
        <f t="shared" si="378"/>
        <v>0</v>
      </c>
      <c r="BJ330" s="291">
        <f t="shared" si="379"/>
        <v>0</v>
      </c>
      <c r="BK330" s="290">
        <f t="shared" si="412"/>
        <v>0</v>
      </c>
      <c r="BL330" s="304">
        <f t="shared" si="413"/>
        <v>324</v>
      </c>
      <c r="BM330" s="289">
        <f t="shared" si="414"/>
        <v>27</v>
      </c>
      <c r="BN330" s="290">
        <f t="shared" si="380"/>
        <v>0</v>
      </c>
      <c r="BO330" s="290">
        <f t="shared" si="415"/>
        <v>0</v>
      </c>
      <c r="BP330" s="290">
        <f t="shared" si="381"/>
        <v>0</v>
      </c>
      <c r="BQ330" s="291">
        <f t="shared" si="382"/>
        <v>0</v>
      </c>
      <c r="BR330" s="292">
        <f t="shared" si="416"/>
        <v>0</v>
      </c>
    </row>
    <row r="331" spans="1:70">
      <c r="A331" s="288">
        <v>325</v>
      </c>
      <c r="B331" s="289">
        <f t="shared" si="352"/>
        <v>28</v>
      </c>
      <c r="C331" s="290">
        <f t="shared" si="353"/>
        <v>0</v>
      </c>
      <c r="D331" s="290">
        <f t="shared" si="348"/>
        <v>0</v>
      </c>
      <c r="E331" s="290">
        <f t="shared" si="354"/>
        <v>0</v>
      </c>
      <c r="F331" s="291">
        <f t="shared" si="355"/>
        <v>0</v>
      </c>
      <c r="G331" s="290">
        <f t="shared" si="349"/>
        <v>0</v>
      </c>
      <c r="H331" s="289">
        <f t="shared" si="383"/>
        <v>325</v>
      </c>
      <c r="I331" s="289">
        <f t="shared" si="384"/>
        <v>28</v>
      </c>
      <c r="J331" s="290">
        <f t="shared" si="356"/>
        <v>0</v>
      </c>
      <c r="K331" s="290">
        <f t="shared" si="350"/>
        <v>0</v>
      </c>
      <c r="L331" s="290">
        <f t="shared" si="357"/>
        <v>0</v>
      </c>
      <c r="M331" s="291">
        <f t="shared" si="358"/>
        <v>0</v>
      </c>
      <c r="N331" s="292">
        <f t="shared" si="351"/>
        <v>0</v>
      </c>
      <c r="O331" s="307">
        <f t="shared" si="385"/>
        <v>325</v>
      </c>
      <c r="P331" s="289">
        <f t="shared" si="386"/>
        <v>28</v>
      </c>
      <c r="Q331" s="290">
        <f t="shared" si="359"/>
        <v>0</v>
      </c>
      <c r="R331" s="290">
        <f t="shared" si="387"/>
        <v>0</v>
      </c>
      <c r="S331" s="290">
        <f t="shared" si="360"/>
        <v>0</v>
      </c>
      <c r="T331" s="291">
        <f t="shared" si="361"/>
        <v>0</v>
      </c>
      <c r="U331" s="290">
        <f t="shared" si="388"/>
        <v>0</v>
      </c>
      <c r="V331" s="304">
        <f t="shared" si="389"/>
        <v>325</v>
      </c>
      <c r="W331" s="289">
        <f t="shared" si="390"/>
        <v>28</v>
      </c>
      <c r="X331" s="290">
        <f t="shared" si="362"/>
        <v>0</v>
      </c>
      <c r="Y331" s="290">
        <f t="shared" si="391"/>
        <v>0</v>
      </c>
      <c r="Z331" s="290">
        <f t="shared" si="363"/>
        <v>0</v>
      </c>
      <c r="AA331" s="291">
        <f t="shared" si="364"/>
        <v>0</v>
      </c>
      <c r="AB331" s="292">
        <f t="shared" si="392"/>
        <v>0</v>
      </c>
      <c r="AC331" s="307">
        <f t="shared" si="393"/>
        <v>325</v>
      </c>
      <c r="AD331" s="289">
        <f t="shared" si="394"/>
        <v>28</v>
      </c>
      <c r="AE331" s="290">
        <f t="shared" si="365"/>
        <v>0</v>
      </c>
      <c r="AF331" s="290">
        <f t="shared" si="395"/>
        <v>0</v>
      </c>
      <c r="AG331" s="290">
        <f t="shared" si="366"/>
        <v>0</v>
      </c>
      <c r="AH331" s="291">
        <f t="shared" si="367"/>
        <v>0</v>
      </c>
      <c r="AI331" s="290">
        <f t="shared" si="396"/>
        <v>0</v>
      </c>
      <c r="AJ331" s="304">
        <f t="shared" si="397"/>
        <v>325</v>
      </c>
      <c r="AK331" s="289">
        <f t="shared" si="398"/>
        <v>28</v>
      </c>
      <c r="AL331" s="290">
        <f t="shared" si="368"/>
        <v>0</v>
      </c>
      <c r="AM331" s="290">
        <f t="shared" si="399"/>
        <v>0</v>
      </c>
      <c r="AN331" s="290">
        <f t="shared" si="369"/>
        <v>0</v>
      </c>
      <c r="AO331" s="291">
        <f t="shared" si="370"/>
        <v>0</v>
      </c>
      <c r="AP331" s="292">
        <f t="shared" si="400"/>
        <v>0</v>
      </c>
      <c r="AQ331" s="307">
        <f t="shared" si="401"/>
        <v>325</v>
      </c>
      <c r="AR331" s="289">
        <f t="shared" si="402"/>
        <v>28</v>
      </c>
      <c r="AS331" s="290">
        <f t="shared" si="371"/>
        <v>0</v>
      </c>
      <c r="AT331" s="290">
        <f t="shared" si="403"/>
        <v>0</v>
      </c>
      <c r="AU331" s="290">
        <f t="shared" si="372"/>
        <v>0</v>
      </c>
      <c r="AV331" s="291">
        <f t="shared" si="373"/>
        <v>0</v>
      </c>
      <c r="AW331" s="290">
        <f t="shared" si="404"/>
        <v>0</v>
      </c>
      <c r="AX331" s="304">
        <f t="shared" si="405"/>
        <v>325</v>
      </c>
      <c r="AY331" s="289">
        <f t="shared" si="406"/>
        <v>28</v>
      </c>
      <c r="AZ331" s="290">
        <f t="shared" si="374"/>
        <v>0</v>
      </c>
      <c r="BA331" s="290">
        <f t="shared" si="407"/>
        <v>0</v>
      </c>
      <c r="BB331" s="290">
        <f t="shared" si="375"/>
        <v>0</v>
      </c>
      <c r="BC331" s="291">
        <f t="shared" si="376"/>
        <v>0</v>
      </c>
      <c r="BD331" s="292">
        <f t="shared" si="408"/>
        <v>0</v>
      </c>
      <c r="BE331" s="307">
        <f t="shared" si="409"/>
        <v>325</v>
      </c>
      <c r="BF331" s="289">
        <f t="shared" si="410"/>
        <v>28</v>
      </c>
      <c r="BG331" s="290">
        <f t="shared" si="377"/>
        <v>0</v>
      </c>
      <c r="BH331" s="290">
        <f t="shared" si="411"/>
        <v>0</v>
      </c>
      <c r="BI331" s="290">
        <f t="shared" si="378"/>
        <v>0</v>
      </c>
      <c r="BJ331" s="291">
        <f t="shared" si="379"/>
        <v>0</v>
      </c>
      <c r="BK331" s="290">
        <f t="shared" si="412"/>
        <v>0</v>
      </c>
      <c r="BL331" s="304">
        <f t="shared" si="413"/>
        <v>325</v>
      </c>
      <c r="BM331" s="289">
        <f t="shared" si="414"/>
        <v>28</v>
      </c>
      <c r="BN331" s="290">
        <f t="shared" si="380"/>
        <v>0</v>
      </c>
      <c r="BO331" s="290">
        <f t="shared" si="415"/>
        <v>0</v>
      </c>
      <c r="BP331" s="290">
        <f t="shared" si="381"/>
        <v>0</v>
      </c>
      <c r="BQ331" s="291">
        <f t="shared" si="382"/>
        <v>0</v>
      </c>
      <c r="BR331" s="292">
        <f t="shared" si="416"/>
        <v>0</v>
      </c>
    </row>
    <row r="332" spans="1:70">
      <c r="A332" s="288">
        <v>326</v>
      </c>
      <c r="B332" s="289">
        <f t="shared" si="352"/>
        <v>28</v>
      </c>
      <c r="C332" s="290">
        <f t="shared" si="353"/>
        <v>0</v>
      </c>
      <c r="D332" s="290">
        <f t="shared" si="348"/>
        <v>0</v>
      </c>
      <c r="E332" s="290">
        <f t="shared" si="354"/>
        <v>0</v>
      </c>
      <c r="F332" s="291">
        <f t="shared" si="355"/>
        <v>0</v>
      </c>
      <c r="G332" s="290">
        <f t="shared" si="349"/>
        <v>0</v>
      </c>
      <c r="H332" s="289">
        <f t="shared" si="383"/>
        <v>326</v>
      </c>
      <c r="I332" s="289">
        <f t="shared" si="384"/>
        <v>28</v>
      </c>
      <c r="J332" s="290">
        <f t="shared" si="356"/>
        <v>0</v>
      </c>
      <c r="K332" s="290">
        <f t="shared" si="350"/>
        <v>0</v>
      </c>
      <c r="L332" s="290">
        <f t="shared" si="357"/>
        <v>0</v>
      </c>
      <c r="M332" s="291">
        <f t="shared" si="358"/>
        <v>0</v>
      </c>
      <c r="N332" s="292">
        <f t="shared" si="351"/>
        <v>0</v>
      </c>
      <c r="O332" s="307">
        <f t="shared" si="385"/>
        <v>326</v>
      </c>
      <c r="P332" s="289">
        <f t="shared" si="386"/>
        <v>28</v>
      </c>
      <c r="Q332" s="290">
        <f t="shared" si="359"/>
        <v>0</v>
      </c>
      <c r="R332" s="290">
        <f t="shared" si="387"/>
        <v>0</v>
      </c>
      <c r="S332" s="290">
        <f t="shared" si="360"/>
        <v>0</v>
      </c>
      <c r="T332" s="291">
        <f t="shared" si="361"/>
        <v>0</v>
      </c>
      <c r="U332" s="290">
        <f t="shared" si="388"/>
        <v>0</v>
      </c>
      <c r="V332" s="304">
        <f t="shared" si="389"/>
        <v>326</v>
      </c>
      <c r="W332" s="289">
        <f t="shared" si="390"/>
        <v>28</v>
      </c>
      <c r="X332" s="290">
        <f t="shared" si="362"/>
        <v>0</v>
      </c>
      <c r="Y332" s="290">
        <f t="shared" si="391"/>
        <v>0</v>
      </c>
      <c r="Z332" s="290">
        <f t="shared" si="363"/>
        <v>0</v>
      </c>
      <c r="AA332" s="291">
        <f t="shared" si="364"/>
        <v>0</v>
      </c>
      <c r="AB332" s="292">
        <f t="shared" si="392"/>
        <v>0</v>
      </c>
      <c r="AC332" s="307">
        <f t="shared" si="393"/>
        <v>326</v>
      </c>
      <c r="AD332" s="289">
        <f t="shared" si="394"/>
        <v>28</v>
      </c>
      <c r="AE332" s="290">
        <f t="shared" si="365"/>
        <v>0</v>
      </c>
      <c r="AF332" s="290">
        <f t="shared" si="395"/>
        <v>0</v>
      </c>
      <c r="AG332" s="290">
        <f t="shared" si="366"/>
        <v>0</v>
      </c>
      <c r="AH332" s="291">
        <f t="shared" si="367"/>
        <v>0</v>
      </c>
      <c r="AI332" s="290">
        <f t="shared" si="396"/>
        <v>0</v>
      </c>
      <c r="AJ332" s="304">
        <f t="shared" si="397"/>
        <v>326</v>
      </c>
      <c r="AK332" s="289">
        <f t="shared" si="398"/>
        <v>28</v>
      </c>
      <c r="AL332" s="290">
        <f t="shared" si="368"/>
        <v>0</v>
      </c>
      <c r="AM332" s="290">
        <f t="shared" si="399"/>
        <v>0</v>
      </c>
      <c r="AN332" s="290">
        <f t="shared" si="369"/>
        <v>0</v>
      </c>
      <c r="AO332" s="291">
        <f t="shared" si="370"/>
        <v>0</v>
      </c>
      <c r="AP332" s="292">
        <f t="shared" si="400"/>
        <v>0</v>
      </c>
      <c r="AQ332" s="307">
        <f t="shared" si="401"/>
        <v>326</v>
      </c>
      <c r="AR332" s="289">
        <f t="shared" si="402"/>
        <v>28</v>
      </c>
      <c r="AS332" s="290">
        <f t="shared" si="371"/>
        <v>0</v>
      </c>
      <c r="AT332" s="290">
        <f t="shared" si="403"/>
        <v>0</v>
      </c>
      <c r="AU332" s="290">
        <f t="shared" si="372"/>
        <v>0</v>
      </c>
      <c r="AV332" s="291">
        <f t="shared" si="373"/>
        <v>0</v>
      </c>
      <c r="AW332" s="290">
        <f t="shared" si="404"/>
        <v>0</v>
      </c>
      <c r="AX332" s="304">
        <f t="shared" si="405"/>
        <v>326</v>
      </c>
      <c r="AY332" s="289">
        <f t="shared" si="406"/>
        <v>28</v>
      </c>
      <c r="AZ332" s="290">
        <f t="shared" si="374"/>
        <v>0</v>
      </c>
      <c r="BA332" s="290">
        <f t="shared" si="407"/>
        <v>0</v>
      </c>
      <c r="BB332" s="290">
        <f t="shared" si="375"/>
        <v>0</v>
      </c>
      <c r="BC332" s="291">
        <f t="shared" si="376"/>
        <v>0</v>
      </c>
      <c r="BD332" s="292">
        <f t="shared" si="408"/>
        <v>0</v>
      </c>
      <c r="BE332" s="307">
        <f t="shared" si="409"/>
        <v>326</v>
      </c>
      <c r="BF332" s="289">
        <f t="shared" si="410"/>
        <v>28</v>
      </c>
      <c r="BG332" s="290">
        <f t="shared" si="377"/>
        <v>0</v>
      </c>
      <c r="BH332" s="290">
        <f t="shared" si="411"/>
        <v>0</v>
      </c>
      <c r="BI332" s="290">
        <f t="shared" si="378"/>
        <v>0</v>
      </c>
      <c r="BJ332" s="291">
        <f t="shared" si="379"/>
        <v>0</v>
      </c>
      <c r="BK332" s="290">
        <f t="shared" si="412"/>
        <v>0</v>
      </c>
      <c r="BL332" s="304">
        <f t="shared" si="413"/>
        <v>326</v>
      </c>
      <c r="BM332" s="289">
        <f t="shared" si="414"/>
        <v>28</v>
      </c>
      <c r="BN332" s="290">
        <f t="shared" si="380"/>
        <v>0</v>
      </c>
      <c r="BO332" s="290">
        <f t="shared" si="415"/>
        <v>0</v>
      </c>
      <c r="BP332" s="290">
        <f t="shared" si="381"/>
        <v>0</v>
      </c>
      <c r="BQ332" s="291">
        <f t="shared" si="382"/>
        <v>0</v>
      </c>
      <c r="BR332" s="292">
        <f t="shared" si="416"/>
        <v>0</v>
      </c>
    </row>
    <row r="333" spans="1:70">
      <c r="A333" s="288">
        <v>327</v>
      </c>
      <c r="B333" s="289">
        <f t="shared" si="352"/>
        <v>28</v>
      </c>
      <c r="C333" s="290">
        <f t="shared" si="353"/>
        <v>0</v>
      </c>
      <c r="D333" s="290">
        <f t="shared" si="348"/>
        <v>0</v>
      </c>
      <c r="E333" s="290">
        <f t="shared" si="354"/>
        <v>0</v>
      </c>
      <c r="F333" s="291">
        <f t="shared" si="355"/>
        <v>0</v>
      </c>
      <c r="G333" s="290">
        <f t="shared" si="349"/>
        <v>0</v>
      </c>
      <c r="H333" s="289">
        <f t="shared" si="383"/>
        <v>327</v>
      </c>
      <c r="I333" s="289">
        <f t="shared" si="384"/>
        <v>28</v>
      </c>
      <c r="J333" s="290">
        <f t="shared" si="356"/>
        <v>0</v>
      </c>
      <c r="K333" s="290">
        <f t="shared" si="350"/>
        <v>0</v>
      </c>
      <c r="L333" s="290">
        <f t="shared" si="357"/>
        <v>0</v>
      </c>
      <c r="M333" s="291">
        <f t="shared" si="358"/>
        <v>0</v>
      </c>
      <c r="N333" s="292">
        <f t="shared" si="351"/>
        <v>0</v>
      </c>
      <c r="O333" s="307">
        <f t="shared" si="385"/>
        <v>327</v>
      </c>
      <c r="P333" s="289">
        <f t="shared" si="386"/>
        <v>28</v>
      </c>
      <c r="Q333" s="290">
        <f t="shared" si="359"/>
        <v>0</v>
      </c>
      <c r="R333" s="290">
        <f t="shared" si="387"/>
        <v>0</v>
      </c>
      <c r="S333" s="290">
        <f t="shared" si="360"/>
        <v>0</v>
      </c>
      <c r="T333" s="291">
        <f t="shared" si="361"/>
        <v>0</v>
      </c>
      <c r="U333" s="290">
        <f t="shared" si="388"/>
        <v>0</v>
      </c>
      <c r="V333" s="304">
        <f t="shared" si="389"/>
        <v>327</v>
      </c>
      <c r="W333" s="289">
        <f t="shared" si="390"/>
        <v>28</v>
      </c>
      <c r="X333" s="290">
        <f t="shared" si="362"/>
        <v>0</v>
      </c>
      <c r="Y333" s="290">
        <f t="shared" si="391"/>
        <v>0</v>
      </c>
      <c r="Z333" s="290">
        <f t="shared" si="363"/>
        <v>0</v>
      </c>
      <c r="AA333" s="291">
        <f t="shared" si="364"/>
        <v>0</v>
      </c>
      <c r="AB333" s="292">
        <f t="shared" si="392"/>
        <v>0</v>
      </c>
      <c r="AC333" s="307">
        <f t="shared" si="393"/>
        <v>327</v>
      </c>
      <c r="AD333" s="289">
        <f t="shared" si="394"/>
        <v>28</v>
      </c>
      <c r="AE333" s="290">
        <f t="shared" si="365"/>
        <v>0</v>
      </c>
      <c r="AF333" s="290">
        <f t="shared" si="395"/>
        <v>0</v>
      </c>
      <c r="AG333" s="290">
        <f t="shared" si="366"/>
        <v>0</v>
      </c>
      <c r="AH333" s="291">
        <f t="shared" si="367"/>
        <v>0</v>
      </c>
      <c r="AI333" s="290">
        <f t="shared" si="396"/>
        <v>0</v>
      </c>
      <c r="AJ333" s="304">
        <f t="shared" si="397"/>
        <v>327</v>
      </c>
      <c r="AK333" s="289">
        <f t="shared" si="398"/>
        <v>28</v>
      </c>
      <c r="AL333" s="290">
        <f t="shared" si="368"/>
        <v>0</v>
      </c>
      <c r="AM333" s="290">
        <f t="shared" si="399"/>
        <v>0</v>
      </c>
      <c r="AN333" s="290">
        <f t="shared" si="369"/>
        <v>0</v>
      </c>
      <c r="AO333" s="291">
        <f t="shared" si="370"/>
        <v>0</v>
      </c>
      <c r="AP333" s="292">
        <f t="shared" si="400"/>
        <v>0</v>
      </c>
      <c r="AQ333" s="307">
        <f t="shared" si="401"/>
        <v>327</v>
      </c>
      <c r="AR333" s="289">
        <f t="shared" si="402"/>
        <v>28</v>
      </c>
      <c r="AS333" s="290">
        <f t="shared" si="371"/>
        <v>0</v>
      </c>
      <c r="AT333" s="290">
        <f t="shared" si="403"/>
        <v>0</v>
      </c>
      <c r="AU333" s="290">
        <f t="shared" si="372"/>
        <v>0</v>
      </c>
      <c r="AV333" s="291">
        <f t="shared" si="373"/>
        <v>0</v>
      </c>
      <c r="AW333" s="290">
        <f t="shared" si="404"/>
        <v>0</v>
      </c>
      <c r="AX333" s="304">
        <f t="shared" si="405"/>
        <v>327</v>
      </c>
      <c r="AY333" s="289">
        <f t="shared" si="406"/>
        <v>28</v>
      </c>
      <c r="AZ333" s="290">
        <f t="shared" si="374"/>
        <v>0</v>
      </c>
      <c r="BA333" s="290">
        <f t="shared" si="407"/>
        <v>0</v>
      </c>
      <c r="BB333" s="290">
        <f t="shared" si="375"/>
        <v>0</v>
      </c>
      <c r="BC333" s="291">
        <f t="shared" si="376"/>
        <v>0</v>
      </c>
      <c r="BD333" s="292">
        <f t="shared" si="408"/>
        <v>0</v>
      </c>
      <c r="BE333" s="307">
        <f t="shared" si="409"/>
        <v>327</v>
      </c>
      <c r="BF333" s="289">
        <f t="shared" si="410"/>
        <v>28</v>
      </c>
      <c r="BG333" s="290">
        <f t="shared" si="377"/>
        <v>0</v>
      </c>
      <c r="BH333" s="290">
        <f t="shared" si="411"/>
        <v>0</v>
      </c>
      <c r="BI333" s="290">
        <f t="shared" si="378"/>
        <v>0</v>
      </c>
      <c r="BJ333" s="291">
        <f t="shared" si="379"/>
        <v>0</v>
      </c>
      <c r="BK333" s="290">
        <f t="shared" si="412"/>
        <v>0</v>
      </c>
      <c r="BL333" s="304">
        <f t="shared" si="413"/>
        <v>327</v>
      </c>
      <c r="BM333" s="289">
        <f t="shared" si="414"/>
        <v>28</v>
      </c>
      <c r="BN333" s="290">
        <f t="shared" si="380"/>
        <v>0</v>
      </c>
      <c r="BO333" s="290">
        <f t="shared" si="415"/>
        <v>0</v>
      </c>
      <c r="BP333" s="290">
        <f t="shared" si="381"/>
        <v>0</v>
      </c>
      <c r="BQ333" s="291">
        <f t="shared" si="382"/>
        <v>0</v>
      </c>
      <c r="BR333" s="292">
        <f t="shared" si="416"/>
        <v>0</v>
      </c>
    </row>
    <row r="334" spans="1:70">
      <c r="A334" s="288">
        <v>328</v>
      </c>
      <c r="B334" s="289">
        <f t="shared" si="352"/>
        <v>28</v>
      </c>
      <c r="C334" s="290">
        <f t="shared" si="353"/>
        <v>0</v>
      </c>
      <c r="D334" s="290">
        <f t="shared" si="348"/>
        <v>0</v>
      </c>
      <c r="E334" s="290">
        <f t="shared" si="354"/>
        <v>0</v>
      </c>
      <c r="F334" s="291">
        <f t="shared" si="355"/>
        <v>0</v>
      </c>
      <c r="G334" s="290">
        <f t="shared" si="349"/>
        <v>0</v>
      </c>
      <c r="H334" s="289">
        <f t="shared" si="383"/>
        <v>328</v>
      </c>
      <c r="I334" s="289">
        <f t="shared" si="384"/>
        <v>28</v>
      </c>
      <c r="J334" s="290">
        <f t="shared" si="356"/>
        <v>0</v>
      </c>
      <c r="K334" s="290">
        <f t="shared" si="350"/>
        <v>0</v>
      </c>
      <c r="L334" s="290">
        <f t="shared" si="357"/>
        <v>0</v>
      </c>
      <c r="M334" s="291">
        <f t="shared" si="358"/>
        <v>0</v>
      </c>
      <c r="N334" s="292">
        <f t="shared" si="351"/>
        <v>0</v>
      </c>
      <c r="O334" s="307">
        <f t="shared" si="385"/>
        <v>328</v>
      </c>
      <c r="P334" s="289">
        <f t="shared" si="386"/>
        <v>28</v>
      </c>
      <c r="Q334" s="290">
        <f t="shared" si="359"/>
        <v>0</v>
      </c>
      <c r="R334" s="290">
        <f t="shared" si="387"/>
        <v>0</v>
      </c>
      <c r="S334" s="290">
        <f t="shared" si="360"/>
        <v>0</v>
      </c>
      <c r="T334" s="291">
        <f t="shared" si="361"/>
        <v>0</v>
      </c>
      <c r="U334" s="290">
        <f t="shared" si="388"/>
        <v>0</v>
      </c>
      <c r="V334" s="304">
        <f t="shared" si="389"/>
        <v>328</v>
      </c>
      <c r="W334" s="289">
        <f t="shared" si="390"/>
        <v>28</v>
      </c>
      <c r="X334" s="290">
        <f t="shared" si="362"/>
        <v>0</v>
      </c>
      <c r="Y334" s="290">
        <f t="shared" si="391"/>
        <v>0</v>
      </c>
      <c r="Z334" s="290">
        <f t="shared" si="363"/>
        <v>0</v>
      </c>
      <c r="AA334" s="291">
        <f t="shared" si="364"/>
        <v>0</v>
      </c>
      <c r="AB334" s="292">
        <f t="shared" si="392"/>
        <v>0</v>
      </c>
      <c r="AC334" s="307">
        <f t="shared" si="393"/>
        <v>328</v>
      </c>
      <c r="AD334" s="289">
        <f t="shared" si="394"/>
        <v>28</v>
      </c>
      <c r="AE334" s="290">
        <f t="shared" si="365"/>
        <v>0</v>
      </c>
      <c r="AF334" s="290">
        <f t="shared" si="395"/>
        <v>0</v>
      </c>
      <c r="AG334" s="290">
        <f t="shared" si="366"/>
        <v>0</v>
      </c>
      <c r="AH334" s="291">
        <f t="shared" si="367"/>
        <v>0</v>
      </c>
      <c r="AI334" s="290">
        <f t="shared" si="396"/>
        <v>0</v>
      </c>
      <c r="AJ334" s="304">
        <f t="shared" si="397"/>
        <v>328</v>
      </c>
      <c r="AK334" s="289">
        <f t="shared" si="398"/>
        <v>28</v>
      </c>
      <c r="AL334" s="290">
        <f t="shared" si="368"/>
        <v>0</v>
      </c>
      <c r="AM334" s="290">
        <f t="shared" si="399"/>
        <v>0</v>
      </c>
      <c r="AN334" s="290">
        <f t="shared" si="369"/>
        <v>0</v>
      </c>
      <c r="AO334" s="291">
        <f t="shared" si="370"/>
        <v>0</v>
      </c>
      <c r="AP334" s="292">
        <f t="shared" si="400"/>
        <v>0</v>
      </c>
      <c r="AQ334" s="307">
        <f t="shared" si="401"/>
        <v>328</v>
      </c>
      <c r="AR334" s="289">
        <f t="shared" si="402"/>
        <v>28</v>
      </c>
      <c r="AS334" s="290">
        <f t="shared" si="371"/>
        <v>0</v>
      </c>
      <c r="AT334" s="290">
        <f t="shared" si="403"/>
        <v>0</v>
      </c>
      <c r="AU334" s="290">
        <f t="shared" si="372"/>
        <v>0</v>
      </c>
      <c r="AV334" s="291">
        <f t="shared" si="373"/>
        <v>0</v>
      </c>
      <c r="AW334" s="290">
        <f t="shared" si="404"/>
        <v>0</v>
      </c>
      <c r="AX334" s="304">
        <f t="shared" si="405"/>
        <v>328</v>
      </c>
      <c r="AY334" s="289">
        <f t="shared" si="406"/>
        <v>28</v>
      </c>
      <c r="AZ334" s="290">
        <f t="shared" si="374"/>
        <v>0</v>
      </c>
      <c r="BA334" s="290">
        <f t="shared" si="407"/>
        <v>0</v>
      </c>
      <c r="BB334" s="290">
        <f t="shared" si="375"/>
        <v>0</v>
      </c>
      <c r="BC334" s="291">
        <f t="shared" si="376"/>
        <v>0</v>
      </c>
      <c r="BD334" s="292">
        <f t="shared" si="408"/>
        <v>0</v>
      </c>
      <c r="BE334" s="307">
        <f t="shared" si="409"/>
        <v>328</v>
      </c>
      <c r="BF334" s="289">
        <f t="shared" si="410"/>
        <v>28</v>
      </c>
      <c r="BG334" s="290">
        <f t="shared" si="377"/>
        <v>0</v>
      </c>
      <c r="BH334" s="290">
        <f t="shared" si="411"/>
        <v>0</v>
      </c>
      <c r="BI334" s="290">
        <f t="shared" si="378"/>
        <v>0</v>
      </c>
      <c r="BJ334" s="291">
        <f t="shared" si="379"/>
        <v>0</v>
      </c>
      <c r="BK334" s="290">
        <f t="shared" si="412"/>
        <v>0</v>
      </c>
      <c r="BL334" s="304">
        <f t="shared" si="413"/>
        <v>328</v>
      </c>
      <c r="BM334" s="289">
        <f t="shared" si="414"/>
        <v>28</v>
      </c>
      <c r="BN334" s="290">
        <f t="shared" si="380"/>
        <v>0</v>
      </c>
      <c r="BO334" s="290">
        <f t="shared" si="415"/>
        <v>0</v>
      </c>
      <c r="BP334" s="290">
        <f t="shared" si="381"/>
        <v>0</v>
      </c>
      <c r="BQ334" s="291">
        <f t="shared" si="382"/>
        <v>0</v>
      </c>
      <c r="BR334" s="292">
        <f t="shared" si="416"/>
        <v>0</v>
      </c>
    </row>
    <row r="335" spans="1:70">
      <c r="A335" s="288">
        <v>329</v>
      </c>
      <c r="B335" s="289">
        <f t="shared" si="352"/>
        <v>28</v>
      </c>
      <c r="C335" s="290">
        <f t="shared" si="353"/>
        <v>0</v>
      </c>
      <c r="D335" s="290">
        <f t="shared" si="348"/>
        <v>0</v>
      </c>
      <c r="E335" s="290">
        <f t="shared" si="354"/>
        <v>0</v>
      </c>
      <c r="F335" s="291">
        <f t="shared" si="355"/>
        <v>0</v>
      </c>
      <c r="G335" s="290">
        <f t="shared" si="349"/>
        <v>0</v>
      </c>
      <c r="H335" s="289">
        <f t="shared" si="383"/>
        <v>329</v>
      </c>
      <c r="I335" s="289">
        <f t="shared" si="384"/>
        <v>28</v>
      </c>
      <c r="J335" s="290">
        <f t="shared" si="356"/>
        <v>0</v>
      </c>
      <c r="K335" s="290">
        <f t="shared" si="350"/>
        <v>0</v>
      </c>
      <c r="L335" s="290">
        <f t="shared" si="357"/>
        <v>0</v>
      </c>
      <c r="M335" s="291">
        <f t="shared" si="358"/>
        <v>0</v>
      </c>
      <c r="N335" s="292">
        <f t="shared" si="351"/>
        <v>0</v>
      </c>
      <c r="O335" s="307">
        <f t="shared" si="385"/>
        <v>329</v>
      </c>
      <c r="P335" s="289">
        <f t="shared" si="386"/>
        <v>28</v>
      </c>
      <c r="Q335" s="290">
        <f t="shared" si="359"/>
        <v>0</v>
      </c>
      <c r="R335" s="290">
        <f t="shared" si="387"/>
        <v>0</v>
      </c>
      <c r="S335" s="290">
        <f t="shared" si="360"/>
        <v>0</v>
      </c>
      <c r="T335" s="291">
        <f t="shared" si="361"/>
        <v>0</v>
      </c>
      <c r="U335" s="290">
        <f t="shared" si="388"/>
        <v>0</v>
      </c>
      <c r="V335" s="304">
        <f t="shared" si="389"/>
        <v>329</v>
      </c>
      <c r="W335" s="289">
        <f t="shared" si="390"/>
        <v>28</v>
      </c>
      <c r="X335" s="290">
        <f t="shared" si="362"/>
        <v>0</v>
      </c>
      <c r="Y335" s="290">
        <f t="shared" si="391"/>
        <v>0</v>
      </c>
      <c r="Z335" s="290">
        <f t="shared" si="363"/>
        <v>0</v>
      </c>
      <c r="AA335" s="291">
        <f t="shared" si="364"/>
        <v>0</v>
      </c>
      <c r="AB335" s="292">
        <f t="shared" si="392"/>
        <v>0</v>
      </c>
      <c r="AC335" s="307">
        <f t="shared" si="393"/>
        <v>329</v>
      </c>
      <c r="AD335" s="289">
        <f t="shared" si="394"/>
        <v>28</v>
      </c>
      <c r="AE335" s="290">
        <f t="shared" si="365"/>
        <v>0</v>
      </c>
      <c r="AF335" s="290">
        <f t="shared" si="395"/>
        <v>0</v>
      </c>
      <c r="AG335" s="290">
        <f t="shared" si="366"/>
        <v>0</v>
      </c>
      <c r="AH335" s="291">
        <f t="shared" si="367"/>
        <v>0</v>
      </c>
      <c r="AI335" s="290">
        <f t="shared" si="396"/>
        <v>0</v>
      </c>
      <c r="AJ335" s="304">
        <f t="shared" si="397"/>
        <v>329</v>
      </c>
      <c r="AK335" s="289">
        <f t="shared" si="398"/>
        <v>28</v>
      </c>
      <c r="AL335" s="290">
        <f t="shared" si="368"/>
        <v>0</v>
      </c>
      <c r="AM335" s="290">
        <f t="shared" si="399"/>
        <v>0</v>
      </c>
      <c r="AN335" s="290">
        <f t="shared" si="369"/>
        <v>0</v>
      </c>
      <c r="AO335" s="291">
        <f t="shared" si="370"/>
        <v>0</v>
      </c>
      <c r="AP335" s="292">
        <f t="shared" si="400"/>
        <v>0</v>
      </c>
      <c r="AQ335" s="307">
        <f t="shared" si="401"/>
        <v>329</v>
      </c>
      <c r="AR335" s="289">
        <f t="shared" si="402"/>
        <v>28</v>
      </c>
      <c r="AS335" s="290">
        <f t="shared" si="371"/>
        <v>0</v>
      </c>
      <c r="AT335" s="290">
        <f t="shared" si="403"/>
        <v>0</v>
      </c>
      <c r="AU335" s="290">
        <f t="shared" si="372"/>
        <v>0</v>
      </c>
      <c r="AV335" s="291">
        <f t="shared" si="373"/>
        <v>0</v>
      </c>
      <c r="AW335" s="290">
        <f t="shared" si="404"/>
        <v>0</v>
      </c>
      <c r="AX335" s="304">
        <f t="shared" si="405"/>
        <v>329</v>
      </c>
      <c r="AY335" s="289">
        <f t="shared" si="406"/>
        <v>28</v>
      </c>
      <c r="AZ335" s="290">
        <f t="shared" si="374"/>
        <v>0</v>
      </c>
      <c r="BA335" s="290">
        <f t="shared" si="407"/>
        <v>0</v>
      </c>
      <c r="BB335" s="290">
        <f t="shared" si="375"/>
        <v>0</v>
      </c>
      <c r="BC335" s="291">
        <f t="shared" si="376"/>
        <v>0</v>
      </c>
      <c r="BD335" s="292">
        <f t="shared" si="408"/>
        <v>0</v>
      </c>
      <c r="BE335" s="307">
        <f t="shared" si="409"/>
        <v>329</v>
      </c>
      <c r="BF335" s="289">
        <f t="shared" si="410"/>
        <v>28</v>
      </c>
      <c r="BG335" s="290">
        <f t="shared" si="377"/>
        <v>0</v>
      </c>
      <c r="BH335" s="290">
        <f t="shared" si="411"/>
        <v>0</v>
      </c>
      <c r="BI335" s="290">
        <f t="shared" si="378"/>
        <v>0</v>
      </c>
      <c r="BJ335" s="291">
        <f t="shared" si="379"/>
        <v>0</v>
      </c>
      <c r="BK335" s="290">
        <f t="shared" si="412"/>
        <v>0</v>
      </c>
      <c r="BL335" s="304">
        <f t="shared" si="413"/>
        <v>329</v>
      </c>
      <c r="BM335" s="289">
        <f t="shared" si="414"/>
        <v>28</v>
      </c>
      <c r="BN335" s="290">
        <f t="shared" si="380"/>
        <v>0</v>
      </c>
      <c r="BO335" s="290">
        <f t="shared" si="415"/>
        <v>0</v>
      </c>
      <c r="BP335" s="290">
        <f t="shared" si="381"/>
        <v>0</v>
      </c>
      <c r="BQ335" s="291">
        <f t="shared" si="382"/>
        <v>0</v>
      </c>
      <c r="BR335" s="292">
        <f t="shared" si="416"/>
        <v>0</v>
      </c>
    </row>
    <row r="336" spans="1:70">
      <c r="A336" s="288">
        <v>330</v>
      </c>
      <c r="B336" s="289">
        <f t="shared" si="352"/>
        <v>28</v>
      </c>
      <c r="C336" s="290">
        <f t="shared" si="353"/>
        <v>0</v>
      </c>
      <c r="D336" s="290">
        <f t="shared" si="348"/>
        <v>0</v>
      </c>
      <c r="E336" s="290">
        <f t="shared" si="354"/>
        <v>0</v>
      </c>
      <c r="F336" s="291">
        <f t="shared" si="355"/>
        <v>0</v>
      </c>
      <c r="G336" s="290">
        <f t="shared" si="349"/>
        <v>0</v>
      </c>
      <c r="H336" s="289">
        <f t="shared" si="383"/>
        <v>330</v>
      </c>
      <c r="I336" s="289">
        <f t="shared" si="384"/>
        <v>28</v>
      </c>
      <c r="J336" s="290">
        <f t="shared" si="356"/>
        <v>0</v>
      </c>
      <c r="K336" s="290">
        <f t="shared" si="350"/>
        <v>0</v>
      </c>
      <c r="L336" s="290">
        <f t="shared" si="357"/>
        <v>0</v>
      </c>
      <c r="M336" s="291">
        <f t="shared" si="358"/>
        <v>0</v>
      </c>
      <c r="N336" s="292">
        <f t="shared" si="351"/>
        <v>0</v>
      </c>
      <c r="O336" s="307">
        <f t="shared" si="385"/>
        <v>330</v>
      </c>
      <c r="P336" s="289">
        <f t="shared" si="386"/>
        <v>28</v>
      </c>
      <c r="Q336" s="290">
        <f t="shared" si="359"/>
        <v>0</v>
      </c>
      <c r="R336" s="290">
        <f t="shared" si="387"/>
        <v>0</v>
      </c>
      <c r="S336" s="290">
        <f t="shared" si="360"/>
        <v>0</v>
      </c>
      <c r="T336" s="291">
        <f t="shared" si="361"/>
        <v>0</v>
      </c>
      <c r="U336" s="290">
        <f t="shared" si="388"/>
        <v>0</v>
      </c>
      <c r="V336" s="304">
        <f t="shared" si="389"/>
        <v>330</v>
      </c>
      <c r="W336" s="289">
        <f t="shared" si="390"/>
        <v>28</v>
      </c>
      <c r="X336" s="290">
        <f t="shared" si="362"/>
        <v>0</v>
      </c>
      <c r="Y336" s="290">
        <f t="shared" si="391"/>
        <v>0</v>
      </c>
      <c r="Z336" s="290">
        <f t="shared" si="363"/>
        <v>0</v>
      </c>
      <c r="AA336" s="291">
        <f t="shared" si="364"/>
        <v>0</v>
      </c>
      <c r="AB336" s="292">
        <f t="shared" si="392"/>
        <v>0</v>
      </c>
      <c r="AC336" s="307">
        <f t="shared" si="393"/>
        <v>330</v>
      </c>
      <c r="AD336" s="289">
        <f t="shared" si="394"/>
        <v>28</v>
      </c>
      <c r="AE336" s="290">
        <f t="shared" si="365"/>
        <v>0</v>
      </c>
      <c r="AF336" s="290">
        <f t="shared" si="395"/>
        <v>0</v>
      </c>
      <c r="AG336" s="290">
        <f t="shared" si="366"/>
        <v>0</v>
      </c>
      <c r="AH336" s="291">
        <f t="shared" si="367"/>
        <v>0</v>
      </c>
      <c r="AI336" s="290">
        <f t="shared" si="396"/>
        <v>0</v>
      </c>
      <c r="AJ336" s="304">
        <f t="shared" si="397"/>
        <v>330</v>
      </c>
      <c r="AK336" s="289">
        <f t="shared" si="398"/>
        <v>28</v>
      </c>
      <c r="AL336" s="290">
        <f t="shared" si="368"/>
        <v>0</v>
      </c>
      <c r="AM336" s="290">
        <f t="shared" si="399"/>
        <v>0</v>
      </c>
      <c r="AN336" s="290">
        <f t="shared" si="369"/>
        <v>0</v>
      </c>
      <c r="AO336" s="291">
        <f t="shared" si="370"/>
        <v>0</v>
      </c>
      <c r="AP336" s="292">
        <f t="shared" si="400"/>
        <v>0</v>
      </c>
      <c r="AQ336" s="307">
        <f t="shared" si="401"/>
        <v>330</v>
      </c>
      <c r="AR336" s="289">
        <f t="shared" si="402"/>
        <v>28</v>
      </c>
      <c r="AS336" s="290">
        <f t="shared" si="371"/>
        <v>0</v>
      </c>
      <c r="AT336" s="290">
        <f t="shared" si="403"/>
        <v>0</v>
      </c>
      <c r="AU336" s="290">
        <f t="shared" si="372"/>
        <v>0</v>
      </c>
      <c r="AV336" s="291">
        <f t="shared" si="373"/>
        <v>0</v>
      </c>
      <c r="AW336" s="290">
        <f t="shared" si="404"/>
        <v>0</v>
      </c>
      <c r="AX336" s="304">
        <f t="shared" si="405"/>
        <v>330</v>
      </c>
      <c r="AY336" s="289">
        <f t="shared" si="406"/>
        <v>28</v>
      </c>
      <c r="AZ336" s="290">
        <f t="shared" si="374"/>
        <v>0</v>
      </c>
      <c r="BA336" s="290">
        <f t="shared" si="407"/>
        <v>0</v>
      </c>
      <c r="BB336" s="290">
        <f t="shared" si="375"/>
        <v>0</v>
      </c>
      <c r="BC336" s="291">
        <f t="shared" si="376"/>
        <v>0</v>
      </c>
      <c r="BD336" s="292">
        <f t="shared" si="408"/>
        <v>0</v>
      </c>
      <c r="BE336" s="307">
        <f t="shared" si="409"/>
        <v>330</v>
      </c>
      <c r="BF336" s="289">
        <f t="shared" si="410"/>
        <v>28</v>
      </c>
      <c r="BG336" s="290">
        <f t="shared" si="377"/>
        <v>0</v>
      </c>
      <c r="BH336" s="290">
        <f t="shared" si="411"/>
        <v>0</v>
      </c>
      <c r="BI336" s="290">
        <f t="shared" si="378"/>
        <v>0</v>
      </c>
      <c r="BJ336" s="291">
        <f t="shared" si="379"/>
        <v>0</v>
      </c>
      <c r="BK336" s="290">
        <f t="shared" si="412"/>
        <v>0</v>
      </c>
      <c r="BL336" s="304">
        <f t="shared" si="413"/>
        <v>330</v>
      </c>
      <c r="BM336" s="289">
        <f t="shared" si="414"/>
        <v>28</v>
      </c>
      <c r="BN336" s="290">
        <f t="shared" si="380"/>
        <v>0</v>
      </c>
      <c r="BO336" s="290">
        <f t="shared" si="415"/>
        <v>0</v>
      </c>
      <c r="BP336" s="290">
        <f t="shared" si="381"/>
        <v>0</v>
      </c>
      <c r="BQ336" s="291">
        <f t="shared" si="382"/>
        <v>0</v>
      </c>
      <c r="BR336" s="292">
        <f t="shared" si="416"/>
        <v>0</v>
      </c>
    </row>
    <row r="337" spans="1:70">
      <c r="A337" s="288">
        <v>331</v>
      </c>
      <c r="B337" s="289">
        <f t="shared" si="352"/>
        <v>28</v>
      </c>
      <c r="C337" s="290">
        <f t="shared" si="353"/>
        <v>0</v>
      </c>
      <c r="D337" s="290">
        <f t="shared" si="348"/>
        <v>0</v>
      </c>
      <c r="E337" s="290">
        <f t="shared" si="354"/>
        <v>0</v>
      </c>
      <c r="F337" s="291">
        <f t="shared" si="355"/>
        <v>0</v>
      </c>
      <c r="G337" s="290">
        <f t="shared" si="349"/>
        <v>0</v>
      </c>
      <c r="H337" s="289">
        <f t="shared" si="383"/>
        <v>331</v>
      </c>
      <c r="I337" s="289">
        <f t="shared" si="384"/>
        <v>28</v>
      </c>
      <c r="J337" s="290">
        <f t="shared" si="356"/>
        <v>0</v>
      </c>
      <c r="K337" s="290">
        <f t="shared" si="350"/>
        <v>0</v>
      </c>
      <c r="L337" s="290">
        <f t="shared" si="357"/>
        <v>0</v>
      </c>
      <c r="M337" s="291">
        <f t="shared" si="358"/>
        <v>0</v>
      </c>
      <c r="N337" s="292">
        <f t="shared" si="351"/>
        <v>0</v>
      </c>
      <c r="O337" s="307">
        <f t="shared" si="385"/>
        <v>331</v>
      </c>
      <c r="P337" s="289">
        <f t="shared" si="386"/>
        <v>28</v>
      </c>
      <c r="Q337" s="290">
        <f t="shared" si="359"/>
        <v>0</v>
      </c>
      <c r="R337" s="290">
        <f t="shared" si="387"/>
        <v>0</v>
      </c>
      <c r="S337" s="290">
        <f t="shared" si="360"/>
        <v>0</v>
      </c>
      <c r="T337" s="291">
        <f t="shared" si="361"/>
        <v>0</v>
      </c>
      <c r="U337" s="290">
        <f t="shared" si="388"/>
        <v>0</v>
      </c>
      <c r="V337" s="304">
        <f t="shared" si="389"/>
        <v>331</v>
      </c>
      <c r="W337" s="289">
        <f t="shared" si="390"/>
        <v>28</v>
      </c>
      <c r="X337" s="290">
        <f t="shared" si="362"/>
        <v>0</v>
      </c>
      <c r="Y337" s="290">
        <f t="shared" si="391"/>
        <v>0</v>
      </c>
      <c r="Z337" s="290">
        <f t="shared" si="363"/>
        <v>0</v>
      </c>
      <c r="AA337" s="291">
        <f t="shared" si="364"/>
        <v>0</v>
      </c>
      <c r="AB337" s="292">
        <f t="shared" si="392"/>
        <v>0</v>
      </c>
      <c r="AC337" s="307">
        <f t="shared" si="393"/>
        <v>331</v>
      </c>
      <c r="AD337" s="289">
        <f t="shared" si="394"/>
        <v>28</v>
      </c>
      <c r="AE337" s="290">
        <f t="shared" si="365"/>
        <v>0</v>
      </c>
      <c r="AF337" s="290">
        <f t="shared" si="395"/>
        <v>0</v>
      </c>
      <c r="AG337" s="290">
        <f t="shared" si="366"/>
        <v>0</v>
      </c>
      <c r="AH337" s="291">
        <f t="shared" si="367"/>
        <v>0</v>
      </c>
      <c r="AI337" s="290">
        <f t="shared" si="396"/>
        <v>0</v>
      </c>
      <c r="AJ337" s="304">
        <f t="shared" si="397"/>
        <v>331</v>
      </c>
      <c r="AK337" s="289">
        <f t="shared" si="398"/>
        <v>28</v>
      </c>
      <c r="AL337" s="290">
        <f t="shared" si="368"/>
        <v>0</v>
      </c>
      <c r="AM337" s="290">
        <f t="shared" si="399"/>
        <v>0</v>
      </c>
      <c r="AN337" s="290">
        <f t="shared" si="369"/>
        <v>0</v>
      </c>
      <c r="AO337" s="291">
        <f t="shared" si="370"/>
        <v>0</v>
      </c>
      <c r="AP337" s="292">
        <f t="shared" si="400"/>
        <v>0</v>
      </c>
      <c r="AQ337" s="307">
        <f t="shared" si="401"/>
        <v>331</v>
      </c>
      <c r="AR337" s="289">
        <f t="shared" si="402"/>
        <v>28</v>
      </c>
      <c r="AS337" s="290">
        <f t="shared" si="371"/>
        <v>0</v>
      </c>
      <c r="AT337" s="290">
        <f t="shared" si="403"/>
        <v>0</v>
      </c>
      <c r="AU337" s="290">
        <f t="shared" si="372"/>
        <v>0</v>
      </c>
      <c r="AV337" s="291">
        <f t="shared" si="373"/>
        <v>0</v>
      </c>
      <c r="AW337" s="290">
        <f t="shared" si="404"/>
        <v>0</v>
      </c>
      <c r="AX337" s="304">
        <f t="shared" si="405"/>
        <v>331</v>
      </c>
      <c r="AY337" s="289">
        <f t="shared" si="406"/>
        <v>28</v>
      </c>
      <c r="AZ337" s="290">
        <f t="shared" si="374"/>
        <v>0</v>
      </c>
      <c r="BA337" s="290">
        <f t="shared" si="407"/>
        <v>0</v>
      </c>
      <c r="BB337" s="290">
        <f t="shared" si="375"/>
        <v>0</v>
      </c>
      <c r="BC337" s="291">
        <f t="shared" si="376"/>
        <v>0</v>
      </c>
      <c r="BD337" s="292">
        <f t="shared" si="408"/>
        <v>0</v>
      </c>
      <c r="BE337" s="307">
        <f t="shared" si="409"/>
        <v>331</v>
      </c>
      <c r="BF337" s="289">
        <f t="shared" si="410"/>
        <v>28</v>
      </c>
      <c r="BG337" s="290">
        <f t="shared" si="377"/>
        <v>0</v>
      </c>
      <c r="BH337" s="290">
        <f t="shared" si="411"/>
        <v>0</v>
      </c>
      <c r="BI337" s="290">
        <f t="shared" si="378"/>
        <v>0</v>
      </c>
      <c r="BJ337" s="291">
        <f t="shared" si="379"/>
        <v>0</v>
      </c>
      <c r="BK337" s="290">
        <f t="shared" si="412"/>
        <v>0</v>
      </c>
      <c r="BL337" s="304">
        <f t="shared" si="413"/>
        <v>331</v>
      </c>
      <c r="BM337" s="289">
        <f t="shared" si="414"/>
        <v>28</v>
      </c>
      <c r="BN337" s="290">
        <f t="shared" si="380"/>
        <v>0</v>
      </c>
      <c r="BO337" s="290">
        <f t="shared" si="415"/>
        <v>0</v>
      </c>
      <c r="BP337" s="290">
        <f t="shared" si="381"/>
        <v>0</v>
      </c>
      <c r="BQ337" s="291">
        <f t="shared" si="382"/>
        <v>0</v>
      </c>
      <c r="BR337" s="292">
        <f t="shared" si="416"/>
        <v>0</v>
      </c>
    </row>
    <row r="338" spans="1:70">
      <c r="A338" s="288">
        <v>332</v>
      </c>
      <c r="B338" s="289">
        <f t="shared" si="352"/>
        <v>28</v>
      </c>
      <c r="C338" s="290">
        <f t="shared" si="353"/>
        <v>0</v>
      </c>
      <c r="D338" s="290">
        <f t="shared" ref="D338:D401" si="417">SUM(E338:F338)</f>
        <v>0</v>
      </c>
      <c r="E338" s="290">
        <f t="shared" si="354"/>
        <v>0</v>
      </c>
      <c r="F338" s="291">
        <f t="shared" si="355"/>
        <v>0</v>
      </c>
      <c r="G338" s="290">
        <f t="shared" si="349"/>
        <v>0</v>
      </c>
      <c r="H338" s="289">
        <f t="shared" si="383"/>
        <v>332</v>
      </c>
      <c r="I338" s="289">
        <f t="shared" si="384"/>
        <v>28</v>
      </c>
      <c r="J338" s="290">
        <f t="shared" si="356"/>
        <v>0</v>
      </c>
      <c r="K338" s="290">
        <f t="shared" si="350"/>
        <v>0</v>
      </c>
      <c r="L338" s="290">
        <f t="shared" si="357"/>
        <v>0</v>
      </c>
      <c r="M338" s="291">
        <f t="shared" si="358"/>
        <v>0</v>
      </c>
      <c r="N338" s="292">
        <f t="shared" si="351"/>
        <v>0</v>
      </c>
      <c r="O338" s="307">
        <f t="shared" si="385"/>
        <v>332</v>
      </c>
      <c r="P338" s="289">
        <f t="shared" si="386"/>
        <v>28</v>
      </c>
      <c r="Q338" s="290">
        <f t="shared" si="359"/>
        <v>0</v>
      </c>
      <c r="R338" s="290">
        <f t="shared" si="387"/>
        <v>0</v>
      </c>
      <c r="S338" s="290">
        <f t="shared" si="360"/>
        <v>0</v>
      </c>
      <c r="T338" s="291">
        <f t="shared" si="361"/>
        <v>0</v>
      </c>
      <c r="U338" s="290">
        <f t="shared" si="388"/>
        <v>0</v>
      </c>
      <c r="V338" s="304">
        <f t="shared" si="389"/>
        <v>332</v>
      </c>
      <c r="W338" s="289">
        <f t="shared" si="390"/>
        <v>28</v>
      </c>
      <c r="X338" s="290">
        <f t="shared" si="362"/>
        <v>0</v>
      </c>
      <c r="Y338" s="290">
        <f t="shared" si="391"/>
        <v>0</v>
      </c>
      <c r="Z338" s="290">
        <f t="shared" si="363"/>
        <v>0</v>
      </c>
      <c r="AA338" s="291">
        <f t="shared" si="364"/>
        <v>0</v>
      </c>
      <c r="AB338" s="292">
        <f t="shared" si="392"/>
        <v>0</v>
      </c>
      <c r="AC338" s="307">
        <f t="shared" si="393"/>
        <v>332</v>
      </c>
      <c r="AD338" s="289">
        <f t="shared" si="394"/>
        <v>28</v>
      </c>
      <c r="AE338" s="290">
        <f t="shared" si="365"/>
        <v>0</v>
      </c>
      <c r="AF338" s="290">
        <f t="shared" si="395"/>
        <v>0</v>
      </c>
      <c r="AG338" s="290">
        <f t="shared" si="366"/>
        <v>0</v>
      </c>
      <c r="AH338" s="291">
        <f t="shared" si="367"/>
        <v>0</v>
      </c>
      <c r="AI338" s="290">
        <f t="shared" si="396"/>
        <v>0</v>
      </c>
      <c r="AJ338" s="304">
        <f t="shared" si="397"/>
        <v>332</v>
      </c>
      <c r="AK338" s="289">
        <f t="shared" si="398"/>
        <v>28</v>
      </c>
      <c r="AL338" s="290">
        <f t="shared" si="368"/>
        <v>0</v>
      </c>
      <c r="AM338" s="290">
        <f t="shared" si="399"/>
        <v>0</v>
      </c>
      <c r="AN338" s="290">
        <f t="shared" si="369"/>
        <v>0</v>
      </c>
      <c r="AO338" s="291">
        <f t="shared" si="370"/>
        <v>0</v>
      </c>
      <c r="AP338" s="292">
        <f t="shared" si="400"/>
        <v>0</v>
      </c>
      <c r="AQ338" s="307">
        <f t="shared" si="401"/>
        <v>332</v>
      </c>
      <c r="AR338" s="289">
        <f t="shared" si="402"/>
        <v>28</v>
      </c>
      <c r="AS338" s="290">
        <f t="shared" si="371"/>
        <v>0</v>
      </c>
      <c r="AT338" s="290">
        <f t="shared" si="403"/>
        <v>0</v>
      </c>
      <c r="AU338" s="290">
        <f t="shared" si="372"/>
        <v>0</v>
      </c>
      <c r="AV338" s="291">
        <f t="shared" si="373"/>
        <v>0</v>
      </c>
      <c r="AW338" s="290">
        <f t="shared" si="404"/>
        <v>0</v>
      </c>
      <c r="AX338" s="304">
        <f t="shared" si="405"/>
        <v>332</v>
      </c>
      <c r="AY338" s="289">
        <f t="shared" si="406"/>
        <v>28</v>
      </c>
      <c r="AZ338" s="290">
        <f t="shared" si="374"/>
        <v>0</v>
      </c>
      <c r="BA338" s="290">
        <f t="shared" si="407"/>
        <v>0</v>
      </c>
      <c r="BB338" s="290">
        <f t="shared" si="375"/>
        <v>0</v>
      </c>
      <c r="BC338" s="291">
        <f t="shared" si="376"/>
        <v>0</v>
      </c>
      <c r="BD338" s="292">
        <f t="shared" si="408"/>
        <v>0</v>
      </c>
      <c r="BE338" s="307">
        <f t="shared" si="409"/>
        <v>332</v>
      </c>
      <c r="BF338" s="289">
        <f t="shared" si="410"/>
        <v>28</v>
      </c>
      <c r="BG338" s="290">
        <f t="shared" si="377"/>
        <v>0</v>
      </c>
      <c r="BH338" s="290">
        <f t="shared" si="411"/>
        <v>0</v>
      </c>
      <c r="BI338" s="290">
        <f t="shared" si="378"/>
        <v>0</v>
      </c>
      <c r="BJ338" s="291">
        <f t="shared" si="379"/>
        <v>0</v>
      </c>
      <c r="BK338" s="290">
        <f t="shared" si="412"/>
        <v>0</v>
      </c>
      <c r="BL338" s="304">
        <f t="shared" si="413"/>
        <v>332</v>
      </c>
      <c r="BM338" s="289">
        <f t="shared" si="414"/>
        <v>28</v>
      </c>
      <c r="BN338" s="290">
        <f t="shared" si="380"/>
        <v>0</v>
      </c>
      <c r="BO338" s="290">
        <f t="shared" si="415"/>
        <v>0</v>
      </c>
      <c r="BP338" s="290">
        <f t="shared" si="381"/>
        <v>0</v>
      </c>
      <c r="BQ338" s="291">
        <f t="shared" si="382"/>
        <v>0</v>
      </c>
      <c r="BR338" s="292">
        <f t="shared" si="416"/>
        <v>0</v>
      </c>
    </row>
    <row r="339" spans="1:70">
      <c r="A339" s="288">
        <v>333</v>
      </c>
      <c r="B339" s="289">
        <f t="shared" si="352"/>
        <v>28</v>
      </c>
      <c r="C339" s="290">
        <f t="shared" si="353"/>
        <v>0</v>
      </c>
      <c r="D339" s="290">
        <f t="shared" si="417"/>
        <v>0</v>
      </c>
      <c r="E339" s="290">
        <f t="shared" si="354"/>
        <v>0</v>
      </c>
      <c r="F339" s="291">
        <f t="shared" si="355"/>
        <v>0</v>
      </c>
      <c r="G339" s="290">
        <f t="shared" si="349"/>
        <v>0</v>
      </c>
      <c r="H339" s="289">
        <f t="shared" si="383"/>
        <v>333</v>
      </c>
      <c r="I339" s="289">
        <f t="shared" si="384"/>
        <v>28</v>
      </c>
      <c r="J339" s="290">
        <f t="shared" si="356"/>
        <v>0</v>
      </c>
      <c r="K339" s="290">
        <f t="shared" si="350"/>
        <v>0</v>
      </c>
      <c r="L339" s="290">
        <f t="shared" si="357"/>
        <v>0</v>
      </c>
      <c r="M339" s="291">
        <f t="shared" si="358"/>
        <v>0</v>
      </c>
      <c r="N339" s="292">
        <f t="shared" si="351"/>
        <v>0</v>
      </c>
      <c r="O339" s="307">
        <f t="shared" si="385"/>
        <v>333</v>
      </c>
      <c r="P339" s="289">
        <f t="shared" si="386"/>
        <v>28</v>
      </c>
      <c r="Q339" s="290">
        <f t="shared" si="359"/>
        <v>0</v>
      </c>
      <c r="R339" s="290">
        <f t="shared" si="387"/>
        <v>0</v>
      </c>
      <c r="S339" s="290">
        <f t="shared" si="360"/>
        <v>0</v>
      </c>
      <c r="T339" s="291">
        <f t="shared" si="361"/>
        <v>0</v>
      </c>
      <c r="U339" s="290">
        <f t="shared" si="388"/>
        <v>0</v>
      </c>
      <c r="V339" s="304">
        <f t="shared" si="389"/>
        <v>333</v>
      </c>
      <c r="W339" s="289">
        <f t="shared" si="390"/>
        <v>28</v>
      </c>
      <c r="X339" s="290">
        <f t="shared" si="362"/>
        <v>0</v>
      </c>
      <c r="Y339" s="290">
        <f t="shared" si="391"/>
        <v>0</v>
      </c>
      <c r="Z339" s="290">
        <f t="shared" si="363"/>
        <v>0</v>
      </c>
      <c r="AA339" s="291">
        <f t="shared" si="364"/>
        <v>0</v>
      </c>
      <c r="AB339" s="292">
        <f t="shared" si="392"/>
        <v>0</v>
      </c>
      <c r="AC339" s="307">
        <f t="shared" si="393"/>
        <v>333</v>
      </c>
      <c r="AD339" s="289">
        <f t="shared" si="394"/>
        <v>28</v>
      </c>
      <c r="AE339" s="290">
        <f t="shared" si="365"/>
        <v>0</v>
      </c>
      <c r="AF339" s="290">
        <f t="shared" si="395"/>
        <v>0</v>
      </c>
      <c r="AG339" s="290">
        <f t="shared" si="366"/>
        <v>0</v>
      </c>
      <c r="AH339" s="291">
        <f t="shared" si="367"/>
        <v>0</v>
      </c>
      <c r="AI339" s="290">
        <f t="shared" si="396"/>
        <v>0</v>
      </c>
      <c r="AJ339" s="304">
        <f t="shared" si="397"/>
        <v>333</v>
      </c>
      <c r="AK339" s="289">
        <f t="shared" si="398"/>
        <v>28</v>
      </c>
      <c r="AL339" s="290">
        <f t="shared" si="368"/>
        <v>0</v>
      </c>
      <c r="AM339" s="290">
        <f t="shared" si="399"/>
        <v>0</v>
      </c>
      <c r="AN339" s="290">
        <f t="shared" si="369"/>
        <v>0</v>
      </c>
      <c r="AO339" s="291">
        <f t="shared" si="370"/>
        <v>0</v>
      </c>
      <c r="AP339" s="292">
        <f t="shared" si="400"/>
        <v>0</v>
      </c>
      <c r="AQ339" s="307">
        <f t="shared" si="401"/>
        <v>333</v>
      </c>
      <c r="AR339" s="289">
        <f t="shared" si="402"/>
        <v>28</v>
      </c>
      <c r="AS339" s="290">
        <f t="shared" si="371"/>
        <v>0</v>
      </c>
      <c r="AT339" s="290">
        <f t="shared" si="403"/>
        <v>0</v>
      </c>
      <c r="AU339" s="290">
        <f t="shared" si="372"/>
        <v>0</v>
      </c>
      <c r="AV339" s="291">
        <f t="shared" si="373"/>
        <v>0</v>
      </c>
      <c r="AW339" s="290">
        <f t="shared" si="404"/>
        <v>0</v>
      </c>
      <c r="AX339" s="304">
        <f t="shared" si="405"/>
        <v>333</v>
      </c>
      <c r="AY339" s="289">
        <f t="shared" si="406"/>
        <v>28</v>
      </c>
      <c r="AZ339" s="290">
        <f t="shared" si="374"/>
        <v>0</v>
      </c>
      <c r="BA339" s="290">
        <f t="shared" si="407"/>
        <v>0</v>
      </c>
      <c r="BB339" s="290">
        <f t="shared" si="375"/>
        <v>0</v>
      </c>
      <c r="BC339" s="291">
        <f t="shared" si="376"/>
        <v>0</v>
      </c>
      <c r="BD339" s="292">
        <f t="shared" si="408"/>
        <v>0</v>
      </c>
      <c r="BE339" s="307">
        <f t="shared" si="409"/>
        <v>333</v>
      </c>
      <c r="BF339" s="289">
        <f t="shared" si="410"/>
        <v>28</v>
      </c>
      <c r="BG339" s="290">
        <f t="shared" si="377"/>
        <v>0</v>
      </c>
      <c r="BH339" s="290">
        <f t="shared" si="411"/>
        <v>0</v>
      </c>
      <c r="BI339" s="290">
        <f t="shared" si="378"/>
        <v>0</v>
      </c>
      <c r="BJ339" s="291">
        <f t="shared" si="379"/>
        <v>0</v>
      </c>
      <c r="BK339" s="290">
        <f t="shared" si="412"/>
        <v>0</v>
      </c>
      <c r="BL339" s="304">
        <f t="shared" si="413"/>
        <v>333</v>
      </c>
      <c r="BM339" s="289">
        <f t="shared" si="414"/>
        <v>28</v>
      </c>
      <c r="BN339" s="290">
        <f t="shared" si="380"/>
        <v>0</v>
      </c>
      <c r="BO339" s="290">
        <f t="shared" si="415"/>
        <v>0</v>
      </c>
      <c r="BP339" s="290">
        <f t="shared" si="381"/>
        <v>0</v>
      </c>
      <c r="BQ339" s="291">
        <f t="shared" si="382"/>
        <v>0</v>
      </c>
      <c r="BR339" s="292">
        <f t="shared" si="416"/>
        <v>0</v>
      </c>
    </row>
    <row r="340" spans="1:70">
      <c r="A340" s="288">
        <v>334</v>
      </c>
      <c r="B340" s="289">
        <f t="shared" si="352"/>
        <v>28</v>
      </c>
      <c r="C340" s="290">
        <f t="shared" si="353"/>
        <v>0</v>
      </c>
      <c r="D340" s="290">
        <f t="shared" si="417"/>
        <v>0</v>
      </c>
      <c r="E340" s="290">
        <f t="shared" si="354"/>
        <v>0</v>
      </c>
      <c r="F340" s="291">
        <f t="shared" si="355"/>
        <v>0</v>
      </c>
      <c r="G340" s="290">
        <f t="shared" si="349"/>
        <v>0</v>
      </c>
      <c r="H340" s="289">
        <f t="shared" si="383"/>
        <v>334</v>
      </c>
      <c r="I340" s="289">
        <f t="shared" si="384"/>
        <v>28</v>
      </c>
      <c r="J340" s="290">
        <f t="shared" si="356"/>
        <v>0</v>
      </c>
      <c r="K340" s="290">
        <f t="shared" si="350"/>
        <v>0</v>
      </c>
      <c r="L340" s="290">
        <f t="shared" si="357"/>
        <v>0</v>
      </c>
      <c r="M340" s="291">
        <f t="shared" si="358"/>
        <v>0</v>
      </c>
      <c r="N340" s="292">
        <f t="shared" si="351"/>
        <v>0</v>
      </c>
      <c r="O340" s="307">
        <f t="shared" si="385"/>
        <v>334</v>
      </c>
      <c r="P340" s="289">
        <f t="shared" si="386"/>
        <v>28</v>
      </c>
      <c r="Q340" s="290">
        <f t="shared" si="359"/>
        <v>0</v>
      </c>
      <c r="R340" s="290">
        <f t="shared" si="387"/>
        <v>0</v>
      </c>
      <c r="S340" s="290">
        <f t="shared" si="360"/>
        <v>0</v>
      </c>
      <c r="T340" s="291">
        <f t="shared" si="361"/>
        <v>0</v>
      </c>
      <c r="U340" s="290">
        <f t="shared" si="388"/>
        <v>0</v>
      </c>
      <c r="V340" s="304">
        <f t="shared" si="389"/>
        <v>334</v>
      </c>
      <c r="W340" s="289">
        <f t="shared" si="390"/>
        <v>28</v>
      </c>
      <c r="X340" s="290">
        <f t="shared" si="362"/>
        <v>0</v>
      </c>
      <c r="Y340" s="290">
        <f t="shared" si="391"/>
        <v>0</v>
      </c>
      <c r="Z340" s="290">
        <f t="shared" si="363"/>
        <v>0</v>
      </c>
      <c r="AA340" s="291">
        <f t="shared" si="364"/>
        <v>0</v>
      </c>
      <c r="AB340" s="292">
        <f t="shared" si="392"/>
        <v>0</v>
      </c>
      <c r="AC340" s="307">
        <f t="shared" si="393"/>
        <v>334</v>
      </c>
      <c r="AD340" s="289">
        <f t="shared" si="394"/>
        <v>28</v>
      </c>
      <c r="AE340" s="290">
        <f t="shared" si="365"/>
        <v>0</v>
      </c>
      <c r="AF340" s="290">
        <f t="shared" si="395"/>
        <v>0</v>
      </c>
      <c r="AG340" s="290">
        <f t="shared" si="366"/>
        <v>0</v>
      </c>
      <c r="AH340" s="291">
        <f t="shared" si="367"/>
        <v>0</v>
      </c>
      <c r="AI340" s="290">
        <f t="shared" si="396"/>
        <v>0</v>
      </c>
      <c r="AJ340" s="304">
        <f t="shared" si="397"/>
        <v>334</v>
      </c>
      <c r="AK340" s="289">
        <f t="shared" si="398"/>
        <v>28</v>
      </c>
      <c r="AL340" s="290">
        <f t="shared" si="368"/>
        <v>0</v>
      </c>
      <c r="AM340" s="290">
        <f t="shared" si="399"/>
        <v>0</v>
      </c>
      <c r="AN340" s="290">
        <f t="shared" si="369"/>
        <v>0</v>
      </c>
      <c r="AO340" s="291">
        <f t="shared" si="370"/>
        <v>0</v>
      </c>
      <c r="AP340" s="292">
        <f t="shared" si="400"/>
        <v>0</v>
      </c>
      <c r="AQ340" s="307">
        <f t="shared" si="401"/>
        <v>334</v>
      </c>
      <c r="AR340" s="289">
        <f t="shared" si="402"/>
        <v>28</v>
      </c>
      <c r="AS340" s="290">
        <f t="shared" si="371"/>
        <v>0</v>
      </c>
      <c r="AT340" s="290">
        <f t="shared" si="403"/>
        <v>0</v>
      </c>
      <c r="AU340" s="290">
        <f t="shared" si="372"/>
        <v>0</v>
      </c>
      <c r="AV340" s="291">
        <f t="shared" si="373"/>
        <v>0</v>
      </c>
      <c r="AW340" s="290">
        <f t="shared" si="404"/>
        <v>0</v>
      </c>
      <c r="AX340" s="304">
        <f t="shared" si="405"/>
        <v>334</v>
      </c>
      <c r="AY340" s="289">
        <f t="shared" si="406"/>
        <v>28</v>
      </c>
      <c r="AZ340" s="290">
        <f t="shared" si="374"/>
        <v>0</v>
      </c>
      <c r="BA340" s="290">
        <f t="shared" si="407"/>
        <v>0</v>
      </c>
      <c r="BB340" s="290">
        <f t="shared" si="375"/>
        <v>0</v>
      </c>
      <c r="BC340" s="291">
        <f t="shared" si="376"/>
        <v>0</v>
      </c>
      <c r="BD340" s="292">
        <f t="shared" si="408"/>
        <v>0</v>
      </c>
      <c r="BE340" s="307">
        <f t="shared" si="409"/>
        <v>334</v>
      </c>
      <c r="BF340" s="289">
        <f t="shared" si="410"/>
        <v>28</v>
      </c>
      <c r="BG340" s="290">
        <f t="shared" si="377"/>
        <v>0</v>
      </c>
      <c r="BH340" s="290">
        <f t="shared" si="411"/>
        <v>0</v>
      </c>
      <c r="BI340" s="290">
        <f t="shared" si="378"/>
        <v>0</v>
      </c>
      <c r="BJ340" s="291">
        <f t="shared" si="379"/>
        <v>0</v>
      </c>
      <c r="BK340" s="290">
        <f t="shared" si="412"/>
        <v>0</v>
      </c>
      <c r="BL340" s="304">
        <f t="shared" si="413"/>
        <v>334</v>
      </c>
      <c r="BM340" s="289">
        <f t="shared" si="414"/>
        <v>28</v>
      </c>
      <c r="BN340" s="290">
        <f t="shared" si="380"/>
        <v>0</v>
      </c>
      <c r="BO340" s="290">
        <f t="shared" si="415"/>
        <v>0</v>
      </c>
      <c r="BP340" s="290">
        <f t="shared" si="381"/>
        <v>0</v>
      </c>
      <c r="BQ340" s="291">
        <f t="shared" si="382"/>
        <v>0</v>
      </c>
      <c r="BR340" s="292">
        <f t="shared" si="416"/>
        <v>0</v>
      </c>
    </row>
    <row r="341" spans="1:70">
      <c r="A341" s="288">
        <v>335</v>
      </c>
      <c r="B341" s="289">
        <f t="shared" si="352"/>
        <v>28</v>
      </c>
      <c r="C341" s="290">
        <f t="shared" si="353"/>
        <v>0</v>
      </c>
      <c r="D341" s="290">
        <f t="shared" si="417"/>
        <v>0</v>
      </c>
      <c r="E341" s="290">
        <f t="shared" si="354"/>
        <v>0</v>
      </c>
      <c r="F341" s="291">
        <f t="shared" si="355"/>
        <v>0</v>
      </c>
      <c r="G341" s="290">
        <f t="shared" si="349"/>
        <v>0</v>
      </c>
      <c r="H341" s="289">
        <f t="shared" si="383"/>
        <v>335</v>
      </c>
      <c r="I341" s="289">
        <f t="shared" si="384"/>
        <v>28</v>
      </c>
      <c r="J341" s="290">
        <f t="shared" si="356"/>
        <v>0</v>
      </c>
      <c r="K341" s="290">
        <f t="shared" si="350"/>
        <v>0</v>
      </c>
      <c r="L341" s="290">
        <f t="shared" si="357"/>
        <v>0</v>
      </c>
      <c r="M341" s="291">
        <f t="shared" si="358"/>
        <v>0</v>
      </c>
      <c r="N341" s="292">
        <f t="shared" si="351"/>
        <v>0</v>
      </c>
      <c r="O341" s="307">
        <f t="shared" si="385"/>
        <v>335</v>
      </c>
      <c r="P341" s="289">
        <f t="shared" si="386"/>
        <v>28</v>
      </c>
      <c r="Q341" s="290">
        <f t="shared" si="359"/>
        <v>0</v>
      </c>
      <c r="R341" s="290">
        <f t="shared" si="387"/>
        <v>0</v>
      </c>
      <c r="S341" s="290">
        <f t="shared" si="360"/>
        <v>0</v>
      </c>
      <c r="T341" s="291">
        <f t="shared" si="361"/>
        <v>0</v>
      </c>
      <c r="U341" s="290">
        <f t="shared" si="388"/>
        <v>0</v>
      </c>
      <c r="V341" s="304">
        <f t="shared" si="389"/>
        <v>335</v>
      </c>
      <c r="W341" s="289">
        <f t="shared" si="390"/>
        <v>28</v>
      </c>
      <c r="X341" s="290">
        <f t="shared" si="362"/>
        <v>0</v>
      </c>
      <c r="Y341" s="290">
        <f t="shared" si="391"/>
        <v>0</v>
      </c>
      <c r="Z341" s="290">
        <f t="shared" si="363"/>
        <v>0</v>
      </c>
      <c r="AA341" s="291">
        <f t="shared" si="364"/>
        <v>0</v>
      </c>
      <c r="AB341" s="292">
        <f t="shared" si="392"/>
        <v>0</v>
      </c>
      <c r="AC341" s="307">
        <f t="shared" si="393"/>
        <v>335</v>
      </c>
      <c r="AD341" s="289">
        <f t="shared" si="394"/>
        <v>28</v>
      </c>
      <c r="AE341" s="290">
        <f t="shared" si="365"/>
        <v>0</v>
      </c>
      <c r="AF341" s="290">
        <f t="shared" si="395"/>
        <v>0</v>
      </c>
      <c r="AG341" s="290">
        <f t="shared" si="366"/>
        <v>0</v>
      </c>
      <c r="AH341" s="291">
        <f t="shared" si="367"/>
        <v>0</v>
      </c>
      <c r="AI341" s="290">
        <f t="shared" si="396"/>
        <v>0</v>
      </c>
      <c r="AJ341" s="304">
        <f t="shared" si="397"/>
        <v>335</v>
      </c>
      <c r="AK341" s="289">
        <f t="shared" si="398"/>
        <v>28</v>
      </c>
      <c r="AL341" s="290">
        <f t="shared" si="368"/>
        <v>0</v>
      </c>
      <c r="AM341" s="290">
        <f t="shared" si="399"/>
        <v>0</v>
      </c>
      <c r="AN341" s="290">
        <f t="shared" si="369"/>
        <v>0</v>
      </c>
      <c r="AO341" s="291">
        <f t="shared" si="370"/>
        <v>0</v>
      </c>
      <c r="AP341" s="292">
        <f t="shared" si="400"/>
        <v>0</v>
      </c>
      <c r="AQ341" s="307">
        <f t="shared" si="401"/>
        <v>335</v>
      </c>
      <c r="AR341" s="289">
        <f t="shared" si="402"/>
        <v>28</v>
      </c>
      <c r="AS341" s="290">
        <f t="shared" si="371"/>
        <v>0</v>
      </c>
      <c r="AT341" s="290">
        <f t="shared" si="403"/>
        <v>0</v>
      </c>
      <c r="AU341" s="290">
        <f t="shared" si="372"/>
        <v>0</v>
      </c>
      <c r="AV341" s="291">
        <f t="shared" si="373"/>
        <v>0</v>
      </c>
      <c r="AW341" s="290">
        <f t="shared" si="404"/>
        <v>0</v>
      </c>
      <c r="AX341" s="304">
        <f t="shared" si="405"/>
        <v>335</v>
      </c>
      <c r="AY341" s="289">
        <f t="shared" si="406"/>
        <v>28</v>
      </c>
      <c r="AZ341" s="290">
        <f t="shared" si="374"/>
        <v>0</v>
      </c>
      <c r="BA341" s="290">
        <f t="shared" si="407"/>
        <v>0</v>
      </c>
      <c r="BB341" s="290">
        <f t="shared" si="375"/>
        <v>0</v>
      </c>
      <c r="BC341" s="291">
        <f t="shared" si="376"/>
        <v>0</v>
      </c>
      <c r="BD341" s="292">
        <f t="shared" si="408"/>
        <v>0</v>
      </c>
      <c r="BE341" s="307">
        <f t="shared" si="409"/>
        <v>335</v>
      </c>
      <c r="BF341" s="289">
        <f t="shared" si="410"/>
        <v>28</v>
      </c>
      <c r="BG341" s="290">
        <f t="shared" si="377"/>
        <v>0</v>
      </c>
      <c r="BH341" s="290">
        <f t="shared" si="411"/>
        <v>0</v>
      </c>
      <c r="BI341" s="290">
        <f t="shared" si="378"/>
        <v>0</v>
      </c>
      <c r="BJ341" s="291">
        <f t="shared" si="379"/>
        <v>0</v>
      </c>
      <c r="BK341" s="290">
        <f t="shared" si="412"/>
        <v>0</v>
      </c>
      <c r="BL341" s="304">
        <f t="shared" si="413"/>
        <v>335</v>
      </c>
      <c r="BM341" s="289">
        <f t="shared" si="414"/>
        <v>28</v>
      </c>
      <c r="BN341" s="290">
        <f t="shared" si="380"/>
        <v>0</v>
      </c>
      <c r="BO341" s="290">
        <f t="shared" si="415"/>
        <v>0</v>
      </c>
      <c r="BP341" s="290">
        <f t="shared" si="381"/>
        <v>0</v>
      </c>
      <c r="BQ341" s="291">
        <f t="shared" si="382"/>
        <v>0</v>
      </c>
      <c r="BR341" s="292">
        <f t="shared" si="416"/>
        <v>0</v>
      </c>
    </row>
    <row r="342" spans="1:70">
      <c r="A342" s="288">
        <v>336</v>
      </c>
      <c r="B342" s="289">
        <f t="shared" si="352"/>
        <v>28</v>
      </c>
      <c r="C342" s="290">
        <f t="shared" si="353"/>
        <v>0</v>
      </c>
      <c r="D342" s="290">
        <f t="shared" si="417"/>
        <v>0</v>
      </c>
      <c r="E342" s="290">
        <f t="shared" si="354"/>
        <v>0</v>
      </c>
      <c r="F342" s="291">
        <f t="shared" si="355"/>
        <v>0</v>
      </c>
      <c r="G342" s="290">
        <f t="shared" si="349"/>
        <v>0</v>
      </c>
      <c r="H342" s="289">
        <f t="shared" si="383"/>
        <v>336</v>
      </c>
      <c r="I342" s="289">
        <f t="shared" si="384"/>
        <v>28</v>
      </c>
      <c r="J342" s="290">
        <f t="shared" si="356"/>
        <v>0</v>
      </c>
      <c r="K342" s="290">
        <f t="shared" si="350"/>
        <v>0</v>
      </c>
      <c r="L342" s="290">
        <f t="shared" si="357"/>
        <v>0</v>
      </c>
      <c r="M342" s="291">
        <f t="shared" si="358"/>
        <v>0</v>
      </c>
      <c r="N342" s="292">
        <f t="shared" si="351"/>
        <v>0</v>
      </c>
      <c r="O342" s="307">
        <f t="shared" si="385"/>
        <v>336</v>
      </c>
      <c r="P342" s="289">
        <f t="shared" si="386"/>
        <v>28</v>
      </c>
      <c r="Q342" s="290">
        <f t="shared" si="359"/>
        <v>0</v>
      </c>
      <c r="R342" s="290">
        <f t="shared" si="387"/>
        <v>0</v>
      </c>
      <c r="S342" s="290">
        <f t="shared" si="360"/>
        <v>0</v>
      </c>
      <c r="T342" s="291">
        <f t="shared" si="361"/>
        <v>0</v>
      </c>
      <c r="U342" s="290">
        <f t="shared" si="388"/>
        <v>0</v>
      </c>
      <c r="V342" s="304">
        <f t="shared" si="389"/>
        <v>336</v>
      </c>
      <c r="W342" s="289">
        <f t="shared" si="390"/>
        <v>28</v>
      </c>
      <c r="X342" s="290">
        <f t="shared" si="362"/>
        <v>0</v>
      </c>
      <c r="Y342" s="290">
        <f t="shared" si="391"/>
        <v>0</v>
      </c>
      <c r="Z342" s="290">
        <f t="shared" si="363"/>
        <v>0</v>
      </c>
      <c r="AA342" s="291">
        <f t="shared" si="364"/>
        <v>0</v>
      </c>
      <c r="AB342" s="292">
        <f t="shared" si="392"/>
        <v>0</v>
      </c>
      <c r="AC342" s="307">
        <f t="shared" si="393"/>
        <v>336</v>
      </c>
      <c r="AD342" s="289">
        <f t="shared" si="394"/>
        <v>28</v>
      </c>
      <c r="AE342" s="290">
        <f t="shared" si="365"/>
        <v>0</v>
      </c>
      <c r="AF342" s="290">
        <f t="shared" si="395"/>
        <v>0</v>
      </c>
      <c r="AG342" s="290">
        <f t="shared" si="366"/>
        <v>0</v>
      </c>
      <c r="AH342" s="291">
        <f t="shared" si="367"/>
        <v>0</v>
      </c>
      <c r="AI342" s="290">
        <f t="shared" si="396"/>
        <v>0</v>
      </c>
      <c r="AJ342" s="304">
        <f t="shared" si="397"/>
        <v>336</v>
      </c>
      <c r="AK342" s="289">
        <f t="shared" si="398"/>
        <v>28</v>
      </c>
      <c r="AL342" s="290">
        <f t="shared" si="368"/>
        <v>0</v>
      </c>
      <c r="AM342" s="290">
        <f t="shared" si="399"/>
        <v>0</v>
      </c>
      <c r="AN342" s="290">
        <f t="shared" si="369"/>
        <v>0</v>
      </c>
      <c r="AO342" s="291">
        <f t="shared" si="370"/>
        <v>0</v>
      </c>
      <c r="AP342" s="292">
        <f t="shared" si="400"/>
        <v>0</v>
      </c>
      <c r="AQ342" s="307">
        <f t="shared" si="401"/>
        <v>336</v>
      </c>
      <c r="AR342" s="289">
        <f t="shared" si="402"/>
        <v>28</v>
      </c>
      <c r="AS342" s="290">
        <f t="shared" si="371"/>
        <v>0</v>
      </c>
      <c r="AT342" s="290">
        <f t="shared" si="403"/>
        <v>0</v>
      </c>
      <c r="AU342" s="290">
        <f t="shared" si="372"/>
        <v>0</v>
      </c>
      <c r="AV342" s="291">
        <f t="shared" si="373"/>
        <v>0</v>
      </c>
      <c r="AW342" s="290">
        <f t="shared" si="404"/>
        <v>0</v>
      </c>
      <c r="AX342" s="304">
        <f t="shared" si="405"/>
        <v>336</v>
      </c>
      <c r="AY342" s="289">
        <f t="shared" si="406"/>
        <v>28</v>
      </c>
      <c r="AZ342" s="290">
        <f t="shared" si="374"/>
        <v>0</v>
      </c>
      <c r="BA342" s="290">
        <f t="shared" si="407"/>
        <v>0</v>
      </c>
      <c r="BB342" s="290">
        <f t="shared" si="375"/>
        <v>0</v>
      </c>
      <c r="BC342" s="291">
        <f t="shared" si="376"/>
        <v>0</v>
      </c>
      <c r="BD342" s="292">
        <f t="shared" si="408"/>
        <v>0</v>
      </c>
      <c r="BE342" s="307">
        <f t="shared" si="409"/>
        <v>336</v>
      </c>
      <c r="BF342" s="289">
        <f t="shared" si="410"/>
        <v>28</v>
      </c>
      <c r="BG342" s="290">
        <f t="shared" si="377"/>
        <v>0</v>
      </c>
      <c r="BH342" s="290">
        <f t="shared" si="411"/>
        <v>0</v>
      </c>
      <c r="BI342" s="290">
        <f t="shared" si="378"/>
        <v>0</v>
      </c>
      <c r="BJ342" s="291">
        <f t="shared" si="379"/>
        <v>0</v>
      </c>
      <c r="BK342" s="290">
        <f t="shared" si="412"/>
        <v>0</v>
      </c>
      <c r="BL342" s="304">
        <f t="shared" si="413"/>
        <v>336</v>
      </c>
      <c r="BM342" s="289">
        <f t="shared" si="414"/>
        <v>28</v>
      </c>
      <c r="BN342" s="290">
        <f t="shared" si="380"/>
        <v>0</v>
      </c>
      <c r="BO342" s="290">
        <f t="shared" si="415"/>
        <v>0</v>
      </c>
      <c r="BP342" s="290">
        <f t="shared" si="381"/>
        <v>0</v>
      </c>
      <c r="BQ342" s="291">
        <f t="shared" si="382"/>
        <v>0</v>
      </c>
      <c r="BR342" s="292">
        <f t="shared" si="416"/>
        <v>0</v>
      </c>
    </row>
    <row r="343" spans="1:70">
      <c r="A343" s="288">
        <v>337</v>
      </c>
      <c r="B343" s="289">
        <f t="shared" si="352"/>
        <v>29</v>
      </c>
      <c r="C343" s="290">
        <f t="shared" si="353"/>
        <v>0</v>
      </c>
      <c r="D343" s="290">
        <f t="shared" si="417"/>
        <v>0</v>
      </c>
      <c r="E343" s="290">
        <f t="shared" si="354"/>
        <v>0</v>
      </c>
      <c r="F343" s="291">
        <f t="shared" si="355"/>
        <v>0</v>
      </c>
      <c r="G343" s="290">
        <f t="shared" si="349"/>
        <v>0</v>
      </c>
      <c r="H343" s="289">
        <f t="shared" si="383"/>
        <v>337</v>
      </c>
      <c r="I343" s="289">
        <f t="shared" si="384"/>
        <v>29</v>
      </c>
      <c r="J343" s="290">
        <f t="shared" si="356"/>
        <v>0</v>
      </c>
      <c r="K343" s="290">
        <f t="shared" si="350"/>
        <v>0</v>
      </c>
      <c r="L343" s="290">
        <f t="shared" si="357"/>
        <v>0</v>
      </c>
      <c r="M343" s="291">
        <f t="shared" si="358"/>
        <v>0</v>
      </c>
      <c r="N343" s="292">
        <f t="shared" si="351"/>
        <v>0</v>
      </c>
      <c r="O343" s="307">
        <f t="shared" si="385"/>
        <v>337</v>
      </c>
      <c r="P343" s="289">
        <f t="shared" si="386"/>
        <v>29</v>
      </c>
      <c r="Q343" s="290">
        <f t="shared" si="359"/>
        <v>0</v>
      </c>
      <c r="R343" s="290">
        <f t="shared" si="387"/>
        <v>0</v>
      </c>
      <c r="S343" s="290">
        <f t="shared" si="360"/>
        <v>0</v>
      </c>
      <c r="T343" s="291">
        <f t="shared" si="361"/>
        <v>0</v>
      </c>
      <c r="U343" s="290">
        <f t="shared" si="388"/>
        <v>0</v>
      </c>
      <c r="V343" s="304">
        <f t="shared" si="389"/>
        <v>337</v>
      </c>
      <c r="W343" s="289">
        <f t="shared" si="390"/>
        <v>29</v>
      </c>
      <c r="X343" s="290">
        <f t="shared" si="362"/>
        <v>0</v>
      </c>
      <c r="Y343" s="290">
        <f t="shared" si="391"/>
        <v>0</v>
      </c>
      <c r="Z343" s="290">
        <f t="shared" si="363"/>
        <v>0</v>
      </c>
      <c r="AA343" s="291">
        <f t="shared" si="364"/>
        <v>0</v>
      </c>
      <c r="AB343" s="292">
        <f t="shared" si="392"/>
        <v>0</v>
      </c>
      <c r="AC343" s="307">
        <f t="shared" si="393"/>
        <v>337</v>
      </c>
      <c r="AD343" s="289">
        <f t="shared" si="394"/>
        <v>29</v>
      </c>
      <c r="AE343" s="290">
        <f t="shared" si="365"/>
        <v>0</v>
      </c>
      <c r="AF343" s="290">
        <f t="shared" si="395"/>
        <v>0</v>
      </c>
      <c r="AG343" s="290">
        <f t="shared" si="366"/>
        <v>0</v>
      </c>
      <c r="AH343" s="291">
        <f t="shared" si="367"/>
        <v>0</v>
      </c>
      <c r="AI343" s="290">
        <f t="shared" si="396"/>
        <v>0</v>
      </c>
      <c r="AJ343" s="304">
        <f t="shared" si="397"/>
        <v>337</v>
      </c>
      <c r="AK343" s="289">
        <f t="shared" si="398"/>
        <v>29</v>
      </c>
      <c r="AL343" s="290">
        <f t="shared" si="368"/>
        <v>0</v>
      </c>
      <c r="AM343" s="290">
        <f t="shared" si="399"/>
        <v>0</v>
      </c>
      <c r="AN343" s="290">
        <f t="shared" si="369"/>
        <v>0</v>
      </c>
      <c r="AO343" s="291">
        <f t="shared" si="370"/>
        <v>0</v>
      </c>
      <c r="AP343" s="292">
        <f t="shared" si="400"/>
        <v>0</v>
      </c>
      <c r="AQ343" s="307">
        <f t="shared" si="401"/>
        <v>337</v>
      </c>
      <c r="AR343" s="289">
        <f t="shared" si="402"/>
        <v>29</v>
      </c>
      <c r="AS343" s="290">
        <f t="shared" si="371"/>
        <v>0</v>
      </c>
      <c r="AT343" s="290">
        <f t="shared" si="403"/>
        <v>0</v>
      </c>
      <c r="AU343" s="290">
        <f t="shared" si="372"/>
        <v>0</v>
      </c>
      <c r="AV343" s="291">
        <f t="shared" si="373"/>
        <v>0</v>
      </c>
      <c r="AW343" s="290">
        <f t="shared" si="404"/>
        <v>0</v>
      </c>
      <c r="AX343" s="304">
        <f t="shared" si="405"/>
        <v>337</v>
      </c>
      <c r="AY343" s="289">
        <f t="shared" si="406"/>
        <v>29</v>
      </c>
      <c r="AZ343" s="290">
        <f t="shared" si="374"/>
        <v>0</v>
      </c>
      <c r="BA343" s="290">
        <f t="shared" si="407"/>
        <v>0</v>
      </c>
      <c r="BB343" s="290">
        <f t="shared" si="375"/>
        <v>0</v>
      </c>
      <c r="BC343" s="291">
        <f t="shared" si="376"/>
        <v>0</v>
      </c>
      <c r="BD343" s="292">
        <f t="shared" si="408"/>
        <v>0</v>
      </c>
      <c r="BE343" s="307">
        <f t="shared" si="409"/>
        <v>337</v>
      </c>
      <c r="BF343" s="289">
        <f t="shared" si="410"/>
        <v>29</v>
      </c>
      <c r="BG343" s="290">
        <f t="shared" si="377"/>
        <v>0</v>
      </c>
      <c r="BH343" s="290">
        <f t="shared" si="411"/>
        <v>0</v>
      </c>
      <c r="BI343" s="290">
        <f t="shared" si="378"/>
        <v>0</v>
      </c>
      <c r="BJ343" s="291">
        <f t="shared" si="379"/>
        <v>0</v>
      </c>
      <c r="BK343" s="290">
        <f t="shared" si="412"/>
        <v>0</v>
      </c>
      <c r="BL343" s="304">
        <f t="shared" si="413"/>
        <v>337</v>
      </c>
      <c r="BM343" s="289">
        <f t="shared" si="414"/>
        <v>29</v>
      </c>
      <c r="BN343" s="290">
        <f t="shared" si="380"/>
        <v>0</v>
      </c>
      <c r="BO343" s="290">
        <f t="shared" si="415"/>
        <v>0</v>
      </c>
      <c r="BP343" s="290">
        <f t="shared" si="381"/>
        <v>0</v>
      </c>
      <c r="BQ343" s="291">
        <f t="shared" si="382"/>
        <v>0</v>
      </c>
      <c r="BR343" s="292">
        <f t="shared" si="416"/>
        <v>0</v>
      </c>
    </row>
    <row r="344" spans="1:70">
      <c r="A344" s="288">
        <v>338</v>
      </c>
      <c r="B344" s="289">
        <f t="shared" si="352"/>
        <v>29</v>
      </c>
      <c r="C344" s="290">
        <f t="shared" si="353"/>
        <v>0</v>
      </c>
      <c r="D344" s="290">
        <f t="shared" si="417"/>
        <v>0</v>
      </c>
      <c r="E344" s="290">
        <f t="shared" si="354"/>
        <v>0</v>
      </c>
      <c r="F344" s="291">
        <f t="shared" si="355"/>
        <v>0</v>
      </c>
      <c r="G344" s="290">
        <f t="shared" si="349"/>
        <v>0</v>
      </c>
      <c r="H344" s="289">
        <f t="shared" si="383"/>
        <v>338</v>
      </c>
      <c r="I344" s="289">
        <f t="shared" si="384"/>
        <v>29</v>
      </c>
      <c r="J344" s="290">
        <f t="shared" si="356"/>
        <v>0</v>
      </c>
      <c r="K344" s="290">
        <f t="shared" si="350"/>
        <v>0</v>
      </c>
      <c r="L344" s="290">
        <f t="shared" si="357"/>
        <v>0</v>
      </c>
      <c r="M344" s="291">
        <f t="shared" si="358"/>
        <v>0</v>
      </c>
      <c r="N344" s="292">
        <f t="shared" si="351"/>
        <v>0</v>
      </c>
      <c r="O344" s="307">
        <f t="shared" si="385"/>
        <v>338</v>
      </c>
      <c r="P344" s="289">
        <f t="shared" si="386"/>
        <v>29</v>
      </c>
      <c r="Q344" s="290">
        <f t="shared" si="359"/>
        <v>0</v>
      </c>
      <c r="R344" s="290">
        <f t="shared" si="387"/>
        <v>0</v>
      </c>
      <c r="S344" s="290">
        <f t="shared" si="360"/>
        <v>0</v>
      </c>
      <c r="T344" s="291">
        <f t="shared" si="361"/>
        <v>0</v>
      </c>
      <c r="U344" s="290">
        <f t="shared" si="388"/>
        <v>0</v>
      </c>
      <c r="V344" s="304">
        <f t="shared" si="389"/>
        <v>338</v>
      </c>
      <c r="W344" s="289">
        <f t="shared" si="390"/>
        <v>29</v>
      </c>
      <c r="X344" s="290">
        <f t="shared" si="362"/>
        <v>0</v>
      </c>
      <c r="Y344" s="290">
        <f t="shared" si="391"/>
        <v>0</v>
      </c>
      <c r="Z344" s="290">
        <f t="shared" si="363"/>
        <v>0</v>
      </c>
      <c r="AA344" s="291">
        <f t="shared" si="364"/>
        <v>0</v>
      </c>
      <c r="AB344" s="292">
        <f t="shared" si="392"/>
        <v>0</v>
      </c>
      <c r="AC344" s="307">
        <f t="shared" si="393"/>
        <v>338</v>
      </c>
      <c r="AD344" s="289">
        <f t="shared" si="394"/>
        <v>29</v>
      </c>
      <c r="AE344" s="290">
        <f t="shared" si="365"/>
        <v>0</v>
      </c>
      <c r="AF344" s="290">
        <f t="shared" si="395"/>
        <v>0</v>
      </c>
      <c r="AG344" s="290">
        <f t="shared" si="366"/>
        <v>0</v>
      </c>
      <c r="AH344" s="291">
        <f t="shared" si="367"/>
        <v>0</v>
      </c>
      <c r="AI344" s="290">
        <f t="shared" si="396"/>
        <v>0</v>
      </c>
      <c r="AJ344" s="304">
        <f t="shared" si="397"/>
        <v>338</v>
      </c>
      <c r="AK344" s="289">
        <f t="shared" si="398"/>
        <v>29</v>
      </c>
      <c r="AL344" s="290">
        <f t="shared" si="368"/>
        <v>0</v>
      </c>
      <c r="AM344" s="290">
        <f t="shared" si="399"/>
        <v>0</v>
      </c>
      <c r="AN344" s="290">
        <f t="shared" si="369"/>
        <v>0</v>
      </c>
      <c r="AO344" s="291">
        <f t="shared" si="370"/>
        <v>0</v>
      </c>
      <c r="AP344" s="292">
        <f t="shared" si="400"/>
        <v>0</v>
      </c>
      <c r="AQ344" s="307">
        <f t="shared" si="401"/>
        <v>338</v>
      </c>
      <c r="AR344" s="289">
        <f t="shared" si="402"/>
        <v>29</v>
      </c>
      <c r="AS344" s="290">
        <f t="shared" si="371"/>
        <v>0</v>
      </c>
      <c r="AT344" s="290">
        <f t="shared" si="403"/>
        <v>0</v>
      </c>
      <c r="AU344" s="290">
        <f t="shared" si="372"/>
        <v>0</v>
      </c>
      <c r="AV344" s="291">
        <f t="shared" si="373"/>
        <v>0</v>
      </c>
      <c r="AW344" s="290">
        <f t="shared" si="404"/>
        <v>0</v>
      </c>
      <c r="AX344" s="304">
        <f t="shared" si="405"/>
        <v>338</v>
      </c>
      <c r="AY344" s="289">
        <f t="shared" si="406"/>
        <v>29</v>
      </c>
      <c r="AZ344" s="290">
        <f t="shared" si="374"/>
        <v>0</v>
      </c>
      <c r="BA344" s="290">
        <f t="shared" si="407"/>
        <v>0</v>
      </c>
      <c r="BB344" s="290">
        <f t="shared" si="375"/>
        <v>0</v>
      </c>
      <c r="BC344" s="291">
        <f t="shared" si="376"/>
        <v>0</v>
      </c>
      <c r="BD344" s="292">
        <f t="shared" si="408"/>
        <v>0</v>
      </c>
      <c r="BE344" s="307">
        <f t="shared" si="409"/>
        <v>338</v>
      </c>
      <c r="BF344" s="289">
        <f t="shared" si="410"/>
        <v>29</v>
      </c>
      <c r="BG344" s="290">
        <f t="shared" si="377"/>
        <v>0</v>
      </c>
      <c r="BH344" s="290">
        <f t="shared" si="411"/>
        <v>0</v>
      </c>
      <c r="BI344" s="290">
        <f t="shared" si="378"/>
        <v>0</v>
      </c>
      <c r="BJ344" s="291">
        <f t="shared" si="379"/>
        <v>0</v>
      </c>
      <c r="BK344" s="290">
        <f t="shared" si="412"/>
        <v>0</v>
      </c>
      <c r="BL344" s="304">
        <f t="shared" si="413"/>
        <v>338</v>
      </c>
      <c r="BM344" s="289">
        <f t="shared" si="414"/>
        <v>29</v>
      </c>
      <c r="BN344" s="290">
        <f t="shared" si="380"/>
        <v>0</v>
      </c>
      <c r="BO344" s="290">
        <f t="shared" si="415"/>
        <v>0</v>
      </c>
      <c r="BP344" s="290">
        <f t="shared" si="381"/>
        <v>0</v>
      </c>
      <c r="BQ344" s="291">
        <f t="shared" si="382"/>
        <v>0</v>
      </c>
      <c r="BR344" s="292">
        <f t="shared" si="416"/>
        <v>0</v>
      </c>
    </row>
    <row r="345" spans="1:70">
      <c r="A345" s="288">
        <v>339</v>
      </c>
      <c r="B345" s="289">
        <f t="shared" si="352"/>
        <v>29</v>
      </c>
      <c r="C345" s="290">
        <f t="shared" si="353"/>
        <v>0</v>
      </c>
      <c r="D345" s="290">
        <f t="shared" si="417"/>
        <v>0</v>
      </c>
      <c r="E345" s="290">
        <f t="shared" si="354"/>
        <v>0</v>
      </c>
      <c r="F345" s="291">
        <f t="shared" si="355"/>
        <v>0</v>
      </c>
      <c r="G345" s="290">
        <f t="shared" si="349"/>
        <v>0</v>
      </c>
      <c r="H345" s="289">
        <f t="shared" si="383"/>
        <v>339</v>
      </c>
      <c r="I345" s="289">
        <f t="shared" si="384"/>
        <v>29</v>
      </c>
      <c r="J345" s="290">
        <f t="shared" si="356"/>
        <v>0</v>
      </c>
      <c r="K345" s="290">
        <f t="shared" si="350"/>
        <v>0</v>
      </c>
      <c r="L345" s="290">
        <f t="shared" si="357"/>
        <v>0</v>
      </c>
      <c r="M345" s="291">
        <f t="shared" si="358"/>
        <v>0</v>
      </c>
      <c r="N345" s="292">
        <f t="shared" si="351"/>
        <v>0</v>
      </c>
      <c r="O345" s="307">
        <f t="shared" si="385"/>
        <v>339</v>
      </c>
      <c r="P345" s="289">
        <f t="shared" si="386"/>
        <v>29</v>
      </c>
      <c r="Q345" s="290">
        <f t="shared" si="359"/>
        <v>0</v>
      </c>
      <c r="R345" s="290">
        <f t="shared" si="387"/>
        <v>0</v>
      </c>
      <c r="S345" s="290">
        <f t="shared" si="360"/>
        <v>0</v>
      </c>
      <c r="T345" s="291">
        <f t="shared" si="361"/>
        <v>0</v>
      </c>
      <c r="U345" s="290">
        <f t="shared" si="388"/>
        <v>0</v>
      </c>
      <c r="V345" s="304">
        <f t="shared" si="389"/>
        <v>339</v>
      </c>
      <c r="W345" s="289">
        <f t="shared" si="390"/>
        <v>29</v>
      </c>
      <c r="X345" s="290">
        <f t="shared" si="362"/>
        <v>0</v>
      </c>
      <c r="Y345" s="290">
        <f t="shared" si="391"/>
        <v>0</v>
      </c>
      <c r="Z345" s="290">
        <f t="shared" si="363"/>
        <v>0</v>
      </c>
      <c r="AA345" s="291">
        <f t="shared" si="364"/>
        <v>0</v>
      </c>
      <c r="AB345" s="292">
        <f t="shared" si="392"/>
        <v>0</v>
      </c>
      <c r="AC345" s="307">
        <f t="shared" si="393"/>
        <v>339</v>
      </c>
      <c r="AD345" s="289">
        <f t="shared" si="394"/>
        <v>29</v>
      </c>
      <c r="AE345" s="290">
        <f t="shared" si="365"/>
        <v>0</v>
      </c>
      <c r="AF345" s="290">
        <f t="shared" si="395"/>
        <v>0</v>
      </c>
      <c r="AG345" s="290">
        <f t="shared" si="366"/>
        <v>0</v>
      </c>
      <c r="AH345" s="291">
        <f t="shared" si="367"/>
        <v>0</v>
      </c>
      <c r="AI345" s="290">
        <f t="shared" si="396"/>
        <v>0</v>
      </c>
      <c r="AJ345" s="304">
        <f t="shared" si="397"/>
        <v>339</v>
      </c>
      <c r="AK345" s="289">
        <f t="shared" si="398"/>
        <v>29</v>
      </c>
      <c r="AL345" s="290">
        <f t="shared" si="368"/>
        <v>0</v>
      </c>
      <c r="AM345" s="290">
        <f t="shared" si="399"/>
        <v>0</v>
      </c>
      <c r="AN345" s="290">
        <f t="shared" si="369"/>
        <v>0</v>
      </c>
      <c r="AO345" s="291">
        <f t="shared" si="370"/>
        <v>0</v>
      </c>
      <c r="AP345" s="292">
        <f t="shared" si="400"/>
        <v>0</v>
      </c>
      <c r="AQ345" s="307">
        <f t="shared" si="401"/>
        <v>339</v>
      </c>
      <c r="AR345" s="289">
        <f t="shared" si="402"/>
        <v>29</v>
      </c>
      <c r="AS345" s="290">
        <f t="shared" si="371"/>
        <v>0</v>
      </c>
      <c r="AT345" s="290">
        <f t="shared" si="403"/>
        <v>0</v>
      </c>
      <c r="AU345" s="290">
        <f t="shared" si="372"/>
        <v>0</v>
      </c>
      <c r="AV345" s="291">
        <f t="shared" si="373"/>
        <v>0</v>
      </c>
      <c r="AW345" s="290">
        <f t="shared" si="404"/>
        <v>0</v>
      </c>
      <c r="AX345" s="304">
        <f t="shared" si="405"/>
        <v>339</v>
      </c>
      <c r="AY345" s="289">
        <f t="shared" si="406"/>
        <v>29</v>
      </c>
      <c r="AZ345" s="290">
        <f t="shared" si="374"/>
        <v>0</v>
      </c>
      <c r="BA345" s="290">
        <f t="shared" si="407"/>
        <v>0</v>
      </c>
      <c r="BB345" s="290">
        <f t="shared" si="375"/>
        <v>0</v>
      </c>
      <c r="BC345" s="291">
        <f t="shared" si="376"/>
        <v>0</v>
      </c>
      <c r="BD345" s="292">
        <f t="shared" si="408"/>
        <v>0</v>
      </c>
      <c r="BE345" s="307">
        <f t="shared" si="409"/>
        <v>339</v>
      </c>
      <c r="BF345" s="289">
        <f t="shared" si="410"/>
        <v>29</v>
      </c>
      <c r="BG345" s="290">
        <f t="shared" si="377"/>
        <v>0</v>
      </c>
      <c r="BH345" s="290">
        <f t="shared" si="411"/>
        <v>0</v>
      </c>
      <c r="BI345" s="290">
        <f t="shared" si="378"/>
        <v>0</v>
      </c>
      <c r="BJ345" s="291">
        <f t="shared" si="379"/>
        <v>0</v>
      </c>
      <c r="BK345" s="290">
        <f t="shared" si="412"/>
        <v>0</v>
      </c>
      <c r="BL345" s="304">
        <f t="shared" si="413"/>
        <v>339</v>
      </c>
      <c r="BM345" s="289">
        <f t="shared" si="414"/>
        <v>29</v>
      </c>
      <c r="BN345" s="290">
        <f t="shared" si="380"/>
        <v>0</v>
      </c>
      <c r="BO345" s="290">
        <f t="shared" si="415"/>
        <v>0</v>
      </c>
      <c r="BP345" s="290">
        <f t="shared" si="381"/>
        <v>0</v>
      </c>
      <c r="BQ345" s="291">
        <f t="shared" si="382"/>
        <v>0</v>
      </c>
      <c r="BR345" s="292">
        <f t="shared" si="416"/>
        <v>0</v>
      </c>
    </row>
    <row r="346" spans="1:70">
      <c r="A346" s="288">
        <v>340</v>
      </c>
      <c r="B346" s="289">
        <f t="shared" si="352"/>
        <v>29</v>
      </c>
      <c r="C346" s="290">
        <f t="shared" si="353"/>
        <v>0</v>
      </c>
      <c r="D346" s="290">
        <f t="shared" si="417"/>
        <v>0</v>
      </c>
      <c r="E346" s="290">
        <f t="shared" si="354"/>
        <v>0</v>
      </c>
      <c r="F346" s="291">
        <f t="shared" si="355"/>
        <v>0</v>
      </c>
      <c r="G346" s="290">
        <f t="shared" si="349"/>
        <v>0</v>
      </c>
      <c r="H346" s="289">
        <f t="shared" si="383"/>
        <v>340</v>
      </c>
      <c r="I346" s="289">
        <f t="shared" si="384"/>
        <v>29</v>
      </c>
      <c r="J346" s="290">
        <f t="shared" si="356"/>
        <v>0</v>
      </c>
      <c r="K346" s="290">
        <f t="shared" si="350"/>
        <v>0</v>
      </c>
      <c r="L346" s="290">
        <f t="shared" si="357"/>
        <v>0</v>
      </c>
      <c r="M346" s="291">
        <f t="shared" si="358"/>
        <v>0</v>
      </c>
      <c r="N346" s="292">
        <f t="shared" si="351"/>
        <v>0</v>
      </c>
      <c r="O346" s="307">
        <f t="shared" si="385"/>
        <v>340</v>
      </c>
      <c r="P346" s="289">
        <f t="shared" si="386"/>
        <v>29</v>
      </c>
      <c r="Q346" s="290">
        <f t="shared" si="359"/>
        <v>0</v>
      </c>
      <c r="R346" s="290">
        <f t="shared" si="387"/>
        <v>0</v>
      </c>
      <c r="S346" s="290">
        <f t="shared" si="360"/>
        <v>0</v>
      </c>
      <c r="T346" s="291">
        <f t="shared" si="361"/>
        <v>0</v>
      </c>
      <c r="U346" s="290">
        <f t="shared" si="388"/>
        <v>0</v>
      </c>
      <c r="V346" s="304">
        <f t="shared" si="389"/>
        <v>340</v>
      </c>
      <c r="W346" s="289">
        <f t="shared" si="390"/>
        <v>29</v>
      </c>
      <c r="X346" s="290">
        <f t="shared" si="362"/>
        <v>0</v>
      </c>
      <c r="Y346" s="290">
        <f t="shared" si="391"/>
        <v>0</v>
      </c>
      <c r="Z346" s="290">
        <f t="shared" si="363"/>
        <v>0</v>
      </c>
      <c r="AA346" s="291">
        <f t="shared" si="364"/>
        <v>0</v>
      </c>
      <c r="AB346" s="292">
        <f t="shared" si="392"/>
        <v>0</v>
      </c>
      <c r="AC346" s="307">
        <f t="shared" si="393"/>
        <v>340</v>
      </c>
      <c r="AD346" s="289">
        <f t="shared" si="394"/>
        <v>29</v>
      </c>
      <c r="AE346" s="290">
        <f t="shared" si="365"/>
        <v>0</v>
      </c>
      <c r="AF346" s="290">
        <f t="shared" si="395"/>
        <v>0</v>
      </c>
      <c r="AG346" s="290">
        <f t="shared" si="366"/>
        <v>0</v>
      </c>
      <c r="AH346" s="291">
        <f t="shared" si="367"/>
        <v>0</v>
      </c>
      <c r="AI346" s="290">
        <f t="shared" si="396"/>
        <v>0</v>
      </c>
      <c r="AJ346" s="304">
        <f t="shared" si="397"/>
        <v>340</v>
      </c>
      <c r="AK346" s="289">
        <f t="shared" si="398"/>
        <v>29</v>
      </c>
      <c r="AL346" s="290">
        <f t="shared" si="368"/>
        <v>0</v>
      </c>
      <c r="AM346" s="290">
        <f t="shared" si="399"/>
        <v>0</v>
      </c>
      <c r="AN346" s="290">
        <f t="shared" si="369"/>
        <v>0</v>
      </c>
      <c r="AO346" s="291">
        <f t="shared" si="370"/>
        <v>0</v>
      </c>
      <c r="AP346" s="292">
        <f t="shared" si="400"/>
        <v>0</v>
      </c>
      <c r="AQ346" s="307">
        <f t="shared" si="401"/>
        <v>340</v>
      </c>
      <c r="AR346" s="289">
        <f t="shared" si="402"/>
        <v>29</v>
      </c>
      <c r="AS346" s="290">
        <f t="shared" si="371"/>
        <v>0</v>
      </c>
      <c r="AT346" s="290">
        <f t="shared" si="403"/>
        <v>0</v>
      </c>
      <c r="AU346" s="290">
        <f t="shared" si="372"/>
        <v>0</v>
      </c>
      <c r="AV346" s="291">
        <f t="shared" si="373"/>
        <v>0</v>
      </c>
      <c r="AW346" s="290">
        <f t="shared" si="404"/>
        <v>0</v>
      </c>
      <c r="AX346" s="304">
        <f t="shared" si="405"/>
        <v>340</v>
      </c>
      <c r="AY346" s="289">
        <f t="shared" si="406"/>
        <v>29</v>
      </c>
      <c r="AZ346" s="290">
        <f t="shared" si="374"/>
        <v>0</v>
      </c>
      <c r="BA346" s="290">
        <f t="shared" si="407"/>
        <v>0</v>
      </c>
      <c r="BB346" s="290">
        <f t="shared" si="375"/>
        <v>0</v>
      </c>
      <c r="BC346" s="291">
        <f t="shared" si="376"/>
        <v>0</v>
      </c>
      <c r="BD346" s="292">
        <f t="shared" si="408"/>
        <v>0</v>
      </c>
      <c r="BE346" s="307">
        <f t="shared" si="409"/>
        <v>340</v>
      </c>
      <c r="BF346" s="289">
        <f t="shared" si="410"/>
        <v>29</v>
      </c>
      <c r="BG346" s="290">
        <f t="shared" si="377"/>
        <v>0</v>
      </c>
      <c r="BH346" s="290">
        <f t="shared" si="411"/>
        <v>0</v>
      </c>
      <c r="BI346" s="290">
        <f t="shared" si="378"/>
        <v>0</v>
      </c>
      <c r="BJ346" s="291">
        <f t="shared" si="379"/>
        <v>0</v>
      </c>
      <c r="BK346" s="290">
        <f t="shared" si="412"/>
        <v>0</v>
      </c>
      <c r="BL346" s="304">
        <f t="shared" si="413"/>
        <v>340</v>
      </c>
      <c r="BM346" s="289">
        <f t="shared" si="414"/>
        <v>29</v>
      </c>
      <c r="BN346" s="290">
        <f t="shared" si="380"/>
        <v>0</v>
      </c>
      <c r="BO346" s="290">
        <f t="shared" si="415"/>
        <v>0</v>
      </c>
      <c r="BP346" s="290">
        <f t="shared" si="381"/>
        <v>0</v>
      </c>
      <c r="BQ346" s="291">
        <f t="shared" si="382"/>
        <v>0</v>
      </c>
      <c r="BR346" s="292">
        <f t="shared" si="416"/>
        <v>0</v>
      </c>
    </row>
    <row r="347" spans="1:70">
      <c r="A347" s="288">
        <v>341</v>
      </c>
      <c r="B347" s="289">
        <f t="shared" si="352"/>
        <v>29</v>
      </c>
      <c r="C347" s="290">
        <f t="shared" si="353"/>
        <v>0</v>
      </c>
      <c r="D347" s="290">
        <f t="shared" si="417"/>
        <v>0</v>
      </c>
      <c r="E347" s="290">
        <f t="shared" si="354"/>
        <v>0</v>
      </c>
      <c r="F347" s="291">
        <f t="shared" si="355"/>
        <v>0</v>
      </c>
      <c r="G347" s="290">
        <f t="shared" si="349"/>
        <v>0</v>
      </c>
      <c r="H347" s="289">
        <f t="shared" si="383"/>
        <v>341</v>
      </c>
      <c r="I347" s="289">
        <f t="shared" si="384"/>
        <v>29</v>
      </c>
      <c r="J347" s="290">
        <f t="shared" si="356"/>
        <v>0</v>
      </c>
      <c r="K347" s="290">
        <f t="shared" si="350"/>
        <v>0</v>
      </c>
      <c r="L347" s="290">
        <f t="shared" si="357"/>
        <v>0</v>
      </c>
      <c r="M347" s="291">
        <f t="shared" si="358"/>
        <v>0</v>
      </c>
      <c r="N347" s="292">
        <f t="shared" si="351"/>
        <v>0</v>
      </c>
      <c r="O347" s="307">
        <f t="shared" si="385"/>
        <v>341</v>
      </c>
      <c r="P347" s="289">
        <f t="shared" si="386"/>
        <v>29</v>
      </c>
      <c r="Q347" s="290">
        <f t="shared" si="359"/>
        <v>0</v>
      </c>
      <c r="R347" s="290">
        <f t="shared" si="387"/>
        <v>0</v>
      </c>
      <c r="S347" s="290">
        <f t="shared" si="360"/>
        <v>0</v>
      </c>
      <c r="T347" s="291">
        <f t="shared" si="361"/>
        <v>0</v>
      </c>
      <c r="U347" s="290">
        <f t="shared" si="388"/>
        <v>0</v>
      </c>
      <c r="V347" s="304">
        <f t="shared" si="389"/>
        <v>341</v>
      </c>
      <c r="W347" s="289">
        <f t="shared" si="390"/>
        <v>29</v>
      </c>
      <c r="X347" s="290">
        <f t="shared" si="362"/>
        <v>0</v>
      </c>
      <c r="Y347" s="290">
        <f t="shared" si="391"/>
        <v>0</v>
      </c>
      <c r="Z347" s="290">
        <f t="shared" si="363"/>
        <v>0</v>
      </c>
      <c r="AA347" s="291">
        <f t="shared" si="364"/>
        <v>0</v>
      </c>
      <c r="AB347" s="292">
        <f t="shared" si="392"/>
        <v>0</v>
      </c>
      <c r="AC347" s="307">
        <f t="shared" si="393"/>
        <v>341</v>
      </c>
      <c r="AD347" s="289">
        <f t="shared" si="394"/>
        <v>29</v>
      </c>
      <c r="AE347" s="290">
        <f t="shared" si="365"/>
        <v>0</v>
      </c>
      <c r="AF347" s="290">
        <f t="shared" si="395"/>
        <v>0</v>
      </c>
      <c r="AG347" s="290">
        <f t="shared" si="366"/>
        <v>0</v>
      </c>
      <c r="AH347" s="291">
        <f t="shared" si="367"/>
        <v>0</v>
      </c>
      <c r="AI347" s="290">
        <f t="shared" si="396"/>
        <v>0</v>
      </c>
      <c r="AJ347" s="304">
        <f t="shared" si="397"/>
        <v>341</v>
      </c>
      <c r="AK347" s="289">
        <f t="shared" si="398"/>
        <v>29</v>
      </c>
      <c r="AL347" s="290">
        <f t="shared" si="368"/>
        <v>0</v>
      </c>
      <c r="AM347" s="290">
        <f t="shared" si="399"/>
        <v>0</v>
      </c>
      <c r="AN347" s="290">
        <f t="shared" si="369"/>
        <v>0</v>
      </c>
      <c r="AO347" s="291">
        <f t="shared" si="370"/>
        <v>0</v>
      </c>
      <c r="AP347" s="292">
        <f t="shared" si="400"/>
        <v>0</v>
      </c>
      <c r="AQ347" s="307">
        <f t="shared" si="401"/>
        <v>341</v>
      </c>
      <c r="AR347" s="289">
        <f t="shared" si="402"/>
        <v>29</v>
      </c>
      <c r="AS347" s="290">
        <f t="shared" si="371"/>
        <v>0</v>
      </c>
      <c r="AT347" s="290">
        <f t="shared" si="403"/>
        <v>0</v>
      </c>
      <c r="AU347" s="290">
        <f t="shared" si="372"/>
        <v>0</v>
      </c>
      <c r="AV347" s="291">
        <f t="shared" si="373"/>
        <v>0</v>
      </c>
      <c r="AW347" s="290">
        <f t="shared" si="404"/>
        <v>0</v>
      </c>
      <c r="AX347" s="304">
        <f t="shared" si="405"/>
        <v>341</v>
      </c>
      <c r="AY347" s="289">
        <f t="shared" si="406"/>
        <v>29</v>
      </c>
      <c r="AZ347" s="290">
        <f t="shared" si="374"/>
        <v>0</v>
      </c>
      <c r="BA347" s="290">
        <f t="shared" si="407"/>
        <v>0</v>
      </c>
      <c r="BB347" s="290">
        <f t="shared" si="375"/>
        <v>0</v>
      </c>
      <c r="BC347" s="291">
        <f t="shared" si="376"/>
        <v>0</v>
      </c>
      <c r="BD347" s="292">
        <f t="shared" si="408"/>
        <v>0</v>
      </c>
      <c r="BE347" s="307">
        <f t="shared" si="409"/>
        <v>341</v>
      </c>
      <c r="BF347" s="289">
        <f t="shared" si="410"/>
        <v>29</v>
      </c>
      <c r="BG347" s="290">
        <f t="shared" si="377"/>
        <v>0</v>
      </c>
      <c r="BH347" s="290">
        <f t="shared" si="411"/>
        <v>0</v>
      </c>
      <c r="BI347" s="290">
        <f t="shared" si="378"/>
        <v>0</v>
      </c>
      <c r="BJ347" s="291">
        <f t="shared" si="379"/>
        <v>0</v>
      </c>
      <c r="BK347" s="290">
        <f t="shared" si="412"/>
        <v>0</v>
      </c>
      <c r="BL347" s="304">
        <f t="shared" si="413"/>
        <v>341</v>
      </c>
      <c r="BM347" s="289">
        <f t="shared" si="414"/>
        <v>29</v>
      </c>
      <c r="BN347" s="290">
        <f t="shared" si="380"/>
        <v>0</v>
      </c>
      <c r="BO347" s="290">
        <f t="shared" si="415"/>
        <v>0</v>
      </c>
      <c r="BP347" s="290">
        <f t="shared" si="381"/>
        <v>0</v>
      </c>
      <c r="BQ347" s="291">
        <f t="shared" si="382"/>
        <v>0</v>
      </c>
      <c r="BR347" s="292">
        <f t="shared" si="416"/>
        <v>0</v>
      </c>
    </row>
    <row r="348" spans="1:70">
      <c r="A348" s="288">
        <v>342</v>
      </c>
      <c r="B348" s="289">
        <f t="shared" si="352"/>
        <v>29</v>
      </c>
      <c r="C348" s="290">
        <f t="shared" si="353"/>
        <v>0</v>
      </c>
      <c r="D348" s="290">
        <f t="shared" si="417"/>
        <v>0</v>
      </c>
      <c r="E348" s="290">
        <f t="shared" si="354"/>
        <v>0</v>
      </c>
      <c r="F348" s="291">
        <f t="shared" si="355"/>
        <v>0</v>
      </c>
      <c r="G348" s="290">
        <f t="shared" si="349"/>
        <v>0</v>
      </c>
      <c r="H348" s="289">
        <f t="shared" si="383"/>
        <v>342</v>
      </c>
      <c r="I348" s="289">
        <f t="shared" si="384"/>
        <v>29</v>
      </c>
      <c r="J348" s="290">
        <f t="shared" si="356"/>
        <v>0</v>
      </c>
      <c r="K348" s="290">
        <f t="shared" si="350"/>
        <v>0</v>
      </c>
      <c r="L348" s="290">
        <f t="shared" si="357"/>
        <v>0</v>
      </c>
      <c r="M348" s="291">
        <f t="shared" si="358"/>
        <v>0</v>
      </c>
      <c r="N348" s="292">
        <f t="shared" si="351"/>
        <v>0</v>
      </c>
      <c r="O348" s="307">
        <f t="shared" si="385"/>
        <v>342</v>
      </c>
      <c r="P348" s="289">
        <f t="shared" si="386"/>
        <v>29</v>
      </c>
      <c r="Q348" s="290">
        <f t="shared" si="359"/>
        <v>0</v>
      </c>
      <c r="R348" s="290">
        <f t="shared" si="387"/>
        <v>0</v>
      </c>
      <c r="S348" s="290">
        <f t="shared" si="360"/>
        <v>0</v>
      </c>
      <c r="T348" s="291">
        <f t="shared" si="361"/>
        <v>0</v>
      </c>
      <c r="U348" s="290">
        <f t="shared" si="388"/>
        <v>0</v>
      </c>
      <c r="V348" s="304">
        <f t="shared" si="389"/>
        <v>342</v>
      </c>
      <c r="W348" s="289">
        <f t="shared" si="390"/>
        <v>29</v>
      </c>
      <c r="X348" s="290">
        <f t="shared" si="362"/>
        <v>0</v>
      </c>
      <c r="Y348" s="290">
        <f t="shared" si="391"/>
        <v>0</v>
      </c>
      <c r="Z348" s="290">
        <f t="shared" si="363"/>
        <v>0</v>
      </c>
      <c r="AA348" s="291">
        <f t="shared" si="364"/>
        <v>0</v>
      </c>
      <c r="AB348" s="292">
        <f t="shared" si="392"/>
        <v>0</v>
      </c>
      <c r="AC348" s="307">
        <f t="shared" si="393"/>
        <v>342</v>
      </c>
      <c r="AD348" s="289">
        <f t="shared" si="394"/>
        <v>29</v>
      </c>
      <c r="AE348" s="290">
        <f t="shared" si="365"/>
        <v>0</v>
      </c>
      <c r="AF348" s="290">
        <f t="shared" si="395"/>
        <v>0</v>
      </c>
      <c r="AG348" s="290">
        <f t="shared" si="366"/>
        <v>0</v>
      </c>
      <c r="AH348" s="291">
        <f t="shared" si="367"/>
        <v>0</v>
      </c>
      <c r="AI348" s="290">
        <f t="shared" si="396"/>
        <v>0</v>
      </c>
      <c r="AJ348" s="304">
        <f t="shared" si="397"/>
        <v>342</v>
      </c>
      <c r="AK348" s="289">
        <f t="shared" si="398"/>
        <v>29</v>
      </c>
      <c r="AL348" s="290">
        <f t="shared" si="368"/>
        <v>0</v>
      </c>
      <c r="AM348" s="290">
        <f t="shared" si="399"/>
        <v>0</v>
      </c>
      <c r="AN348" s="290">
        <f t="shared" si="369"/>
        <v>0</v>
      </c>
      <c r="AO348" s="291">
        <f t="shared" si="370"/>
        <v>0</v>
      </c>
      <c r="AP348" s="292">
        <f t="shared" si="400"/>
        <v>0</v>
      </c>
      <c r="AQ348" s="307">
        <f t="shared" si="401"/>
        <v>342</v>
      </c>
      <c r="AR348" s="289">
        <f t="shared" si="402"/>
        <v>29</v>
      </c>
      <c r="AS348" s="290">
        <f t="shared" si="371"/>
        <v>0</v>
      </c>
      <c r="AT348" s="290">
        <f t="shared" si="403"/>
        <v>0</v>
      </c>
      <c r="AU348" s="290">
        <f t="shared" si="372"/>
        <v>0</v>
      </c>
      <c r="AV348" s="291">
        <f t="shared" si="373"/>
        <v>0</v>
      </c>
      <c r="AW348" s="290">
        <f t="shared" si="404"/>
        <v>0</v>
      </c>
      <c r="AX348" s="304">
        <f t="shared" si="405"/>
        <v>342</v>
      </c>
      <c r="AY348" s="289">
        <f t="shared" si="406"/>
        <v>29</v>
      </c>
      <c r="AZ348" s="290">
        <f t="shared" si="374"/>
        <v>0</v>
      </c>
      <c r="BA348" s="290">
        <f t="shared" si="407"/>
        <v>0</v>
      </c>
      <c r="BB348" s="290">
        <f t="shared" si="375"/>
        <v>0</v>
      </c>
      <c r="BC348" s="291">
        <f t="shared" si="376"/>
        <v>0</v>
      </c>
      <c r="BD348" s="292">
        <f t="shared" si="408"/>
        <v>0</v>
      </c>
      <c r="BE348" s="307">
        <f t="shared" si="409"/>
        <v>342</v>
      </c>
      <c r="BF348" s="289">
        <f t="shared" si="410"/>
        <v>29</v>
      </c>
      <c r="BG348" s="290">
        <f t="shared" si="377"/>
        <v>0</v>
      </c>
      <c r="BH348" s="290">
        <f t="shared" si="411"/>
        <v>0</v>
      </c>
      <c r="BI348" s="290">
        <f t="shared" si="378"/>
        <v>0</v>
      </c>
      <c r="BJ348" s="291">
        <f t="shared" si="379"/>
        <v>0</v>
      </c>
      <c r="BK348" s="290">
        <f t="shared" si="412"/>
        <v>0</v>
      </c>
      <c r="BL348" s="304">
        <f t="shared" si="413"/>
        <v>342</v>
      </c>
      <c r="BM348" s="289">
        <f t="shared" si="414"/>
        <v>29</v>
      </c>
      <c r="BN348" s="290">
        <f t="shared" si="380"/>
        <v>0</v>
      </c>
      <c r="BO348" s="290">
        <f t="shared" si="415"/>
        <v>0</v>
      </c>
      <c r="BP348" s="290">
        <f t="shared" si="381"/>
        <v>0</v>
      </c>
      <c r="BQ348" s="291">
        <f t="shared" si="382"/>
        <v>0</v>
      </c>
      <c r="BR348" s="292">
        <f t="shared" si="416"/>
        <v>0</v>
      </c>
    </row>
    <row r="349" spans="1:70">
      <c r="A349" s="288">
        <v>343</v>
      </c>
      <c r="B349" s="289">
        <f t="shared" si="352"/>
        <v>29</v>
      </c>
      <c r="C349" s="290">
        <f t="shared" si="353"/>
        <v>0</v>
      </c>
      <c r="D349" s="290">
        <f t="shared" si="417"/>
        <v>0</v>
      </c>
      <c r="E349" s="290">
        <f t="shared" si="354"/>
        <v>0</v>
      </c>
      <c r="F349" s="291">
        <f t="shared" si="355"/>
        <v>0</v>
      </c>
      <c r="G349" s="290">
        <f t="shared" si="349"/>
        <v>0</v>
      </c>
      <c r="H349" s="289">
        <f t="shared" si="383"/>
        <v>343</v>
      </c>
      <c r="I349" s="289">
        <f t="shared" si="384"/>
        <v>29</v>
      </c>
      <c r="J349" s="290">
        <f t="shared" si="356"/>
        <v>0</v>
      </c>
      <c r="K349" s="290">
        <f t="shared" si="350"/>
        <v>0</v>
      </c>
      <c r="L349" s="290">
        <f t="shared" si="357"/>
        <v>0</v>
      </c>
      <c r="M349" s="291">
        <f t="shared" si="358"/>
        <v>0</v>
      </c>
      <c r="N349" s="292">
        <f t="shared" si="351"/>
        <v>0</v>
      </c>
      <c r="O349" s="307">
        <f t="shared" si="385"/>
        <v>343</v>
      </c>
      <c r="P349" s="289">
        <f t="shared" si="386"/>
        <v>29</v>
      </c>
      <c r="Q349" s="290">
        <f t="shared" si="359"/>
        <v>0</v>
      </c>
      <c r="R349" s="290">
        <f t="shared" si="387"/>
        <v>0</v>
      </c>
      <c r="S349" s="290">
        <f t="shared" si="360"/>
        <v>0</v>
      </c>
      <c r="T349" s="291">
        <f t="shared" si="361"/>
        <v>0</v>
      </c>
      <c r="U349" s="290">
        <f t="shared" si="388"/>
        <v>0</v>
      </c>
      <c r="V349" s="304">
        <f t="shared" si="389"/>
        <v>343</v>
      </c>
      <c r="W349" s="289">
        <f t="shared" si="390"/>
        <v>29</v>
      </c>
      <c r="X349" s="290">
        <f t="shared" si="362"/>
        <v>0</v>
      </c>
      <c r="Y349" s="290">
        <f t="shared" si="391"/>
        <v>0</v>
      </c>
      <c r="Z349" s="290">
        <f t="shared" si="363"/>
        <v>0</v>
      </c>
      <c r="AA349" s="291">
        <f t="shared" si="364"/>
        <v>0</v>
      </c>
      <c r="AB349" s="292">
        <f t="shared" si="392"/>
        <v>0</v>
      </c>
      <c r="AC349" s="307">
        <f t="shared" si="393"/>
        <v>343</v>
      </c>
      <c r="AD349" s="289">
        <f t="shared" si="394"/>
        <v>29</v>
      </c>
      <c r="AE349" s="290">
        <f t="shared" si="365"/>
        <v>0</v>
      </c>
      <c r="AF349" s="290">
        <f t="shared" si="395"/>
        <v>0</v>
      </c>
      <c r="AG349" s="290">
        <f t="shared" si="366"/>
        <v>0</v>
      </c>
      <c r="AH349" s="291">
        <f t="shared" si="367"/>
        <v>0</v>
      </c>
      <c r="AI349" s="290">
        <f t="shared" si="396"/>
        <v>0</v>
      </c>
      <c r="AJ349" s="304">
        <f t="shared" si="397"/>
        <v>343</v>
      </c>
      <c r="AK349" s="289">
        <f t="shared" si="398"/>
        <v>29</v>
      </c>
      <c r="AL349" s="290">
        <f t="shared" si="368"/>
        <v>0</v>
      </c>
      <c r="AM349" s="290">
        <f t="shared" si="399"/>
        <v>0</v>
      </c>
      <c r="AN349" s="290">
        <f t="shared" si="369"/>
        <v>0</v>
      </c>
      <c r="AO349" s="291">
        <f t="shared" si="370"/>
        <v>0</v>
      </c>
      <c r="AP349" s="292">
        <f t="shared" si="400"/>
        <v>0</v>
      </c>
      <c r="AQ349" s="307">
        <f t="shared" si="401"/>
        <v>343</v>
      </c>
      <c r="AR349" s="289">
        <f t="shared" si="402"/>
        <v>29</v>
      </c>
      <c r="AS349" s="290">
        <f t="shared" si="371"/>
        <v>0</v>
      </c>
      <c r="AT349" s="290">
        <f t="shared" si="403"/>
        <v>0</v>
      </c>
      <c r="AU349" s="290">
        <f t="shared" si="372"/>
        <v>0</v>
      </c>
      <c r="AV349" s="291">
        <f t="shared" si="373"/>
        <v>0</v>
      </c>
      <c r="AW349" s="290">
        <f t="shared" si="404"/>
        <v>0</v>
      </c>
      <c r="AX349" s="304">
        <f t="shared" si="405"/>
        <v>343</v>
      </c>
      <c r="AY349" s="289">
        <f t="shared" si="406"/>
        <v>29</v>
      </c>
      <c r="AZ349" s="290">
        <f t="shared" si="374"/>
        <v>0</v>
      </c>
      <c r="BA349" s="290">
        <f t="shared" si="407"/>
        <v>0</v>
      </c>
      <c r="BB349" s="290">
        <f t="shared" si="375"/>
        <v>0</v>
      </c>
      <c r="BC349" s="291">
        <f t="shared" si="376"/>
        <v>0</v>
      </c>
      <c r="BD349" s="292">
        <f t="shared" si="408"/>
        <v>0</v>
      </c>
      <c r="BE349" s="307">
        <f t="shared" si="409"/>
        <v>343</v>
      </c>
      <c r="BF349" s="289">
        <f t="shared" si="410"/>
        <v>29</v>
      </c>
      <c r="BG349" s="290">
        <f t="shared" si="377"/>
        <v>0</v>
      </c>
      <c r="BH349" s="290">
        <f t="shared" si="411"/>
        <v>0</v>
      </c>
      <c r="BI349" s="290">
        <f t="shared" si="378"/>
        <v>0</v>
      </c>
      <c r="BJ349" s="291">
        <f t="shared" si="379"/>
        <v>0</v>
      </c>
      <c r="BK349" s="290">
        <f t="shared" si="412"/>
        <v>0</v>
      </c>
      <c r="BL349" s="304">
        <f t="shared" si="413"/>
        <v>343</v>
      </c>
      <c r="BM349" s="289">
        <f t="shared" si="414"/>
        <v>29</v>
      </c>
      <c r="BN349" s="290">
        <f t="shared" si="380"/>
        <v>0</v>
      </c>
      <c r="BO349" s="290">
        <f t="shared" si="415"/>
        <v>0</v>
      </c>
      <c r="BP349" s="290">
        <f t="shared" si="381"/>
        <v>0</v>
      </c>
      <c r="BQ349" s="291">
        <f t="shared" si="382"/>
        <v>0</v>
      </c>
      <c r="BR349" s="292">
        <f t="shared" si="416"/>
        <v>0</v>
      </c>
    </row>
    <row r="350" spans="1:70">
      <c r="A350" s="288">
        <v>344</v>
      </c>
      <c r="B350" s="289">
        <f t="shared" si="352"/>
        <v>29</v>
      </c>
      <c r="C350" s="290">
        <f t="shared" si="353"/>
        <v>0</v>
      </c>
      <c r="D350" s="290">
        <f t="shared" si="417"/>
        <v>0</v>
      </c>
      <c r="E350" s="290">
        <f t="shared" si="354"/>
        <v>0</v>
      </c>
      <c r="F350" s="291">
        <f t="shared" si="355"/>
        <v>0</v>
      </c>
      <c r="G350" s="290">
        <f t="shared" si="349"/>
        <v>0</v>
      </c>
      <c r="H350" s="289">
        <f t="shared" si="383"/>
        <v>344</v>
      </c>
      <c r="I350" s="289">
        <f t="shared" si="384"/>
        <v>29</v>
      </c>
      <c r="J350" s="290">
        <f t="shared" si="356"/>
        <v>0</v>
      </c>
      <c r="K350" s="290">
        <f t="shared" si="350"/>
        <v>0</v>
      </c>
      <c r="L350" s="290">
        <f t="shared" si="357"/>
        <v>0</v>
      </c>
      <c r="M350" s="291">
        <f t="shared" si="358"/>
        <v>0</v>
      </c>
      <c r="N350" s="292">
        <f t="shared" si="351"/>
        <v>0</v>
      </c>
      <c r="O350" s="307">
        <f t="shared" si="385"/>
        <v>344</v>
      </c>
      <c r="P350" s="289">
        <f t="shared" si="386"/>
        <v>29</v>
      </c>
      <c r="Q350" s="290">
        <f t="shared" si="359"/>
        <v>0</v>
      </c>
      <c r="R350" s="290">
        <f t="shared" si="387"/>
        <v>0</v>
      </c>
      <c r="S350" s="290">
        <f t="shared" si="360"/>
        <v>0</v>
      </c>
      <c r="T350" s="291">
        <f t="shared" si="361"/>
        <v>0</v>
      </c>
      <c r="U350" s="290">
        <f t="shared" si="388"/>
        <v>0</v>
      </c>
      <c r="V350" s="304">
        <f t="shared" si="389"/>
        <v>344</v>
      </c>
      <c r="W350" s="289">
        <f t="shared" si="390"/>
        <v>29</v>
      </c>
      <c r="X350" s="290">
        <f t="shared" si="362"/>
        <v>0</v>
      </c>
      <c r="Y350" s="290">
        <f t="shared" si="391"/>
        <v>0</v>
      </c>
      <c r="Z350" s="290">
        <f t="shared" si="363"/>
        <v>0</v>
      </c>
      <c r="AA350" s="291">
        <f t="shared" si="364"/>
        <v>0</v>
      </c>
      <c r="AB350" s="292">
        <f t="shared" si="392"/>
        <v>0</v>
      </c>
      <c r="AC350" s="307">
        <f t="shared" si="393"/>
        <v>344</v>
      </c>
      <c r="AD350" s="289">
        <f t="shared" si="394"/>
        <v>29</v>
      </c>
      <c r="AE350" s="290">
        <f t="shared" si="365"/>
        <v>0</v>
      </c>
      <c r="AF350" s="290">
        <f t="shared" si="395"/>
        <v>0</v>
      </c>
      <c r="AG350" s="290">
        <f t="shared" si="366"/>
        <v>0</v>
      </c>
      <c r="AH350" s="291">
        <f t="shared" si="367"/>
        <v>0</v>
      </c>
      <c r="AI350" s="290">
        <f t="shared" si="396"/>
        <v>0</v>
      </c>
      <c r="AJ350" s="304">
        <f t="shared" si="397"/>
        <v>344</v>
      </c>
      <c r="AK350" s="289">
        <f t="shared" si="398"/>
        <v>29</v>
      </c>
      <c r="AL350" s="290">
        <f t="shared" si="368"/>
        <v>0</v>
      </c>
      <c r="AM350" s="290">
        <f t="shared" si="399"/>
        <v>0</v>
      </c>
      <c r="AN350" s="290">
        <f t="shared" si="369"/>
        <v>0</v>
      </c>
      <c r="AO350" s="291">
        <f t="shared" si="370"/>
        <v>0</v>
      </c>
      <c r="AP350" s="292">
        <f t="shared" si="400"/>
        <v>0</v>
      </c>
      <c r="AQ350" s="307">
        <f t="shared" si="401"/>
        <v>344</v>
      </c>
      <c r="AR350" s="289">
        <f t="shared" si="402"/>
        <v>29</v>
      </c>
      <c r="AS350" s="290">
        <f t="shared" si="371"/>
        <v>0</v>
      </c>
      <c r="AT350" s="290">
        <f t="shared" si="403"/>
        <v>0</v>
      </c>
      <c r="AU350" s="290">
        <f t="shared" si="372"/>
        <v>0</v>
      </c>
      <c r="AV350" s="291">
        <f t="shared" si="373"/>
        <v>0</v>
      </c>
      <c r="AW350" s="290">
        <f t="shared" si="404"/>
        <v>0</v>
      </c>
      <c r="AX350" s="304">
        <f t="shared" si="405"/>
        <v>344</v>
      </c>
      <c r="AY350" s="289">
        <f t="shared" si="406"/>
        <v>29</v>
      </c>
      <c r="AZ350" s="290">
        <f t="shared" si="374"/>
        <v>0</v>
      </c>
      <c r="BA350" s="290">
        <f t="shared" si="407"/>
        <v>0</v>
      </c>
      <c r="BB350" s="290">
        <f t="shared" si="375"/>
        <v>0</v>
      </c>
      <c r="BC350" s="291">
        <f t="shared" si="376"/>
        <v>0</v>
      </c>
      <c r="BD350" s="292">
        <f t="shared" si="408"/>
        <v>0</v>
      </c>
      <c r="BE350" s="307">
        <f t="shared" si="409"/>
        <v>344</v>
      </c>
      <c r="BF350" s="289">
        <f t="shared" si="410"/>
        <v>29</v>
      </c>
      <c r="BG350" s="290">
        <f t="shared" si="377"/>
        <v>0</v>
      </c>
      <c r="BH350" s="290">
        <f t="shared" si="411"/>
        <v>0</v>
      </c>
      <c r="BI350" s="290">
        <f t="shared" si="378"/>
        <v>0</v>
      </c>
      <c r="BJ350" s="291">
        <f t="shared" si="379"/>
        <v>0</v>
      </c>
      <c r="BK350" s="290">
        <f t="shared" si="412"/>
        <v>0</v>
      </c>
      <c r="BL350" s="304">
        <f t="shared" si="413"/>
        <v>344</v>
      </c>
      <c r="BM350" s="289">
        <f t="shared" si="414"/>
        <v>29</v>
      </c>
      <c r="BN350" s="290">
        <f t="shared" si="380"/>
        <v>0</v>
      </c>
      <c r="BO350" s="290">
        <f t="shared" si="415"/>
        <v>0</v>
      </c>
      <c r="BP350" s="290">
        <f t="shared" si="381"/>
        <v>0</v>
      </c>
      <c r="BQ350" s="291">
        <f t="shared" si="382"/>
        <v>0</v>
      </c>
      <c r="BR350" s="292">
        <f t="shared" si="416"/>
        <v>0</v>
      </c>
    </row>
    <row r="351" spans="1:70">
      <c r="A351" s="288">
        <v>345</v>
      </c>
      <c r="B351" s="289">
        <f t="shared" si="352"/>
        <v>29</v>
      </c>
      <c r="C351" s="290">
        <f t="shared" si="353"/>
        <v>0</v>
      </c>
      <c r="D351" s="290">
        <f t="shared" si="417"/>
        <v>0</v>
      </c>
      <c r="E351" s="290">
        <f t="shared" si="354"/>
        <v>0</v>
      </c>
      <c r="F351" s="291">
        <f t="shared" si="355"/>
        <v>0</v>
      </c>
      <c r="G351" s="290">
        <f t="shared" si="349"/>
        <v>0</v>
      </c>
      <c r="H351" s="289">
        <f t="shared" si="383"/>
        <v>345</v>
      </c>
      <c r="I351" s="289">
        <f t="shared" si="384"/>
        <v>29</v>
      </c>
      <c r="J351" s="290">
        <f t="shared" si="356"/>
        <v>0</v>
      </c>
      <c r="K351" s="290">
        <f t="shared" si="350"/>
        <v>0</v>
      </c>
      <c r="L351" s="290">
        <f t="shared" si="357"/>
        <v>0</v>
      </c>
      <c r="M351" s="291">
        <f t="shared" si="358"/>
        <v>0</v>
      </c>
      <c r="N351" s="292">
        <f t="shared" si="351"/>
        <v>0</v>
      </c>
      <c r="O351" s="307">
        <f t="shared" si="385"/>
        <v>345</v>
      </c>
      <c r="P351" s="289">
        <f t="shared" si="386"/>
        <v>29</v>
      </c>
      <c r="Q351" s="290">
        <f t="shared" si="359"/>
        <v>0</v>
      </c>
      <c r="R351" s="290">
        <f t="shared" si="387"/>
        <v>0</v>
      </c>
      <c r="S351" s="290">
        <f t="shared" si="360"/>
        <v>0</v>
      </c>
      <c r="T351" s="291">
        <f t="shared" si="361"/>
        <v>0</v>
      </c>
      <c r="U351" s="290">
        <f t="shared" si="388"/>
        <v>0</v>
      </c>
      <c r="V351" s="304">
        <f t="shared" si="389"/>
        <v>345</v>
      </c>
      <c r="W351" s="289">
        <f t="shared" si="390"/>
        <v>29</v>
      </c>
      <c r="X351" s="290">
        <f t="shared" si="362"/>
        <v>0</v>
      </c>
      <c r="Y351" s="290">
        <f t="shared" si="391"/>
        <v>0</v>
      </c>
      <c r="Z351" s="290">
        <f t="shared" si="363"/>
        <v>0</v>
      </c>
      <c r="AA351" s="291">
        <f t="shared" si="364"/>
        <v>0</v>
      </c>
      <c r="AB351" s="292">
        <f t="shared" si="392"/>
        <v>0</v>
      </c>
      <c r="AC351" s="307">
        <f t="shared" si="393"/>
        <v>345</v>
      </c>
      <c r="AD351" s="289">
        <f t="shared" si="394"/>
        <v>29</v>
      </c>
      <c r="AE351" s="290">
        <f t="shared" si="365"/>
        <v>0</v>
      </c>
      <c r="AF351" s="290">
        <f t="shared" si="395"/>
        <v>0</v>
      </c>
      <c r="AG351" s="290">
        <f t="shared" si="366"/>
        <v>0</v>
      </c>
      <c r="AH351" s="291">
        <f t="shared" si="367"/>
        <v>0</v>
      </c>
      <c r="AI351" s="290">
        <f t="shared" si="396"/>
        <v>0</v>
      </c>
      <c r="AJ351" s="304">
        <f t="shared" si="397"/>
        <v>345</v>
      </c>
      <c r="AK351" s="289">
        <f t="shared" si="398"/>
        <v>29</v>
      </c>
      <c r="AL351" s="290">
        <f t="shared" si="368"/>
        <v>0</v>
      </c>
      <c r="AM351" s="290">
        <f t="shared" si="399"/>
        <v>0</v>
      </c>
      <c r="AN351" s="290">
        <f t="shared" si="369"/>
        <v>0</v>
      </c>
      <c r="AO351" s="291">
        <f t="shared" si="370"/>
        <v>0</v>
      </c>
      <c r="AP351" s="292">
        <f t="shared" si="400"/>
        <v>0</v>
      </c>
      <c r="AQ351" s="307">
        <f t="shared" si="401"/>
        <v>345</v>
      </c>
      <c r="AR351" s="289">
        <f t="shared" si="402"/>
        <v>29</v>
      </c>
      <c r="AS351" s="290">
        <f t="shared" si="371"/>
        <v>0</v>
      </c>
      <c r="AT351" s="290">
        <f t="shared" si="403"/>
        <v>0</v>
      </c>
      <c r="AU351" s="290">
        <f t="shared" si="372"/>
        <v>0</v>
      </c>
      <c r="AV351" s="291">
        <f t="shared" si="373"/>
        <v>0</v>
      </c>
      <c r="AW351" s="290">
        <f t="shared" si="404"/>
        <v>0</v>
      </c>
      <c r="AX351" s="304">
        <f t="shared" si="405"/>
        <v>345</v>
      </c>
      <c r="AY351" s="289">
        <f t="shared" si="406"/>
        <v>29</v>
      </c>
      <c r="AZ351" s="290">
        <f t="shared" si="374"/>
        <v>0</v>
      </c>
      <c r="BA351" s="290">
        <f t="shared" si="407"/>
        <v>0</v>
      </c>
      <c r="BB351" s="290">
        <f t="shared" si="375"/>
        <v>0</v>
      </c>
      <c r="BC351" s="291">
        <f t="shared" si="376"/>
        <v>0</v>
      </c>
      <c r="BD351" s="292">
        <f t="shared" si="408"/>
        <v>0</v>
      </c>
      <c r="BE351" s="307">
        <f t="shared" si="409"/>
        <v>345</v>
      </c>
      <c r="BF351" s="289">
        <f t="shared" si="410"/>
        <v>29</v>
      </c>
      <c r="BG351" s="290">
        <f t="shared" si="377"/>
        <v>0</v>
      </c>
      <c r="BH351" s="290">
        <f t="shared" si="411"/>
        <v>0</v>
      </c>
      <c r="BI351" s="290">
        <f t="shared" si="378"/>
        <v>0</v>
      </c>
      <c r="BJ351" s="291">
        <f t="shared" si="379"/>
        <v>0</v>
      </c>
      <c r="BK351" s="290">
        <f t="shared" si="412"/>
        <v>0</v>
      </c>
      <c r="BL351" s="304">
        <f t="shared" si="413"/>
        <v>345</v>
      </c>
      <c r="BM351" s="289">
        <f t="shared" si="414"/>
        <v>29</v>
      </c>
      <c r="BN351" s="290">
        <f t="shared" si="380"/>
        <v>0</v>
      </c>
      <c r="BO351" s="290">
        <f t="shared" si="415"/>
        <v>0</v>
      </c>
      <c r="BP351" s="290">
        <f t="shared" si="381"/>
        <v>0</v>
      </c>
      <c r="BQ351" s="291">
        <f t="shared" si="382"/>
        <v>0</v>
      </c>
      <c r="BR351" s="292">
        <f t="shared" si="416"/>
        <v>0</v>
      </c>
    </row>
    <row r="352" spans="1:70">
      <c r="A352" s="288">
        <v>346</v>
      </c>
      <c r="B352" s="289">
        <f t="shared" si="352"/>
        <v>29</v>
      </c>
      <c r="C352" s="290">
        <f t="shared" si="353"/>
        <v>0</v>
      </c>
      <c r="D352" s="290">
        <f t="shared" si="417"/>
        <v>0</v>
      </c>
      <c r="E352" s="290">
        <f t="shared" si="354"/>
        <v>0</v>
      </c>
      <c r="F352" s="291">
        <f t="shared" si="355"/>
        <v>0</v>
      </c>
      <c r="G352" s="290">
        <f t="shared" si="349"/>
        <v>0</v>
      </c>
      <c r="H352" s="289">
        <f t="shared" si="383"/>
        <v>346</v>
      </c>
      <c r="I352" s="289">
        <f t="shared" si="384"/>
        <v>29</v>
      </c>
      <c r="J352" s="290">
        <f t="shared" si="356"/>
        <v>0</v>
      </c>
      <c r="K352" s="290">
        <f t="shared" si="350"/>
        <v>0</v>
      </c>
      <c r="L352" s="290">
        <f t="shared" si="357"/>
        <v>0</v>
      </c>
      <c r="M352" s="291">
        <f t="shared" si="358"/>
        <v>0</v>
      </c>
      <c r="N352" s="292">
        <f t="shared" si="351"/>
        <v>0</v>
      </c>
      <c r="O352" s="307">
        <f t="shared" si="385"/>
        <v>346</v>
      </c>
      <c r="P352" s="289">
        <f t="shared" si="386"/>
        <v>29</v>
      </c>
      <c r="Q352" s="290">
        <f t="shared" si="359"/>
        <v>0</v>
      </c>
      <c r="R352" s="290">
        <f t="shared" si="387"/>
        <v>0</v>
      </c>
      <c r="S352" s="290">
        <f t="shared" si="360"/>
        <v>0</v>
      </c>
      <c r="T352" s="291">
        <f t="shared" si="361"/>
        <v>0</v>
      </c>
      <c r="U352" s="290">
        <f t="shared" si="388"/>
        <v>0</v>
      </c>
      <c r="V352" s="304">
        <f t="shared" si="389"/>
        <v>346</v>
      </c>
      <c r="W352" s="289">
        <f t="shared" si="390"/>
        <v>29</v>
      </c>
      <c r="X352" s="290">
        <f t="shared" si="362"/>
        <v>0</v>
      </c>
      <c r="Y352" s="290">
        <f t="shared" si="391"/>
        <v>0</v>
      </c>
      <c r="Z352" s="290">
        <f t="shared" si="363"/>
        <v>0</v>
      </c>
      <c r="AA352" s="291">
        <f t="shared" si="364"/>
        <v>0</v>
      </c>
      <c r="AB352" s="292">
        <f t="shared" si="392"/>
        <v>0</v>
      </c>
      <c r="AC352" s="307">
        <f t="shared" si="393"/>
        <v>346</v>
      </c>
      <c r="AD352" s="289">
        <f t="shared" si="394"/>
        <v>29</v>
      </c>
      <c r="AE352" s="290">
        <f t="shared" si="365"/>
        <v>0</v>
      </c>
      <c r="AF352" s="290">
        <f t="shared" si="395"/>
        <v>0</v>
      </c>
      <c r="AG352" s="290">
        <f t="shared" si="366"/>
        <v>0</v>
      </c>
      <c r="AH352" s="291">
        <f t="shared" si="367"/>
        <v>0</v>
      </c>
      <c r="AI352" s="290">
        <f t="shared" si="396"/>
        <v>0</v>
      </c>
      <c r="AJ352" s="304">
        <f t="shared" si="397"/>
        <v>346</v>
      </c>
      <c r="AK352" s="289">
        <f t="shared" si="398"/>
        <v>29</v>
      </c>
      <c r="AL352" s="290">
        <f t="shared" si="368"/>
        <v>0</v>
      </c>
      <c r="AM352" s="290">
        <f t="shared" si="399"/>
        <v>0</v>
      </c>
      <c r="AN352" s="290">
        <f t="shared" si="369"/>
        <v>0</v>
      </c>
      <c r="AO352" s="291">
        <f t="shared" si="370"/>
        <v>0</v>
      </c>
      <c r="AP352" s="292">
        <f t="shared" si="400"/>
        <v>0</v>
      </c>
      <c r="AQ352" s="307">
        <f t="shared" si="401"/>
        <v>346</v>
      </c>
      <c r="AR352" s="289">
        <f t="shared" si="402"/>
        <v>29</v>
      </c>
      <c r="AS352" s="290">
        <f t="shared" si="371"/>
        <v>0</v>
      </c>
      <c r="AT352" s="290">
        <f t="shared" si="403"/>
        <v>0</v>
      </c>
      <c r="AU352" s="290">
        <f t="shared" si="372"/>
        <v>0</v>
      </c>
      <c r="AV352" s="291">
        <f t="shared" si="373"/>
        <v>0</v>
      </c>
      <c r="AW352" s="290">
        <f t="shared" si="404"/>
        <v>0</v>
      </c>
      <c r="AX352" s="304">
        <f t="shared" si="405"/>
        <v>346</v>
      </c>
      <c r="AY352" s="289">
        <f t="shared" si="406"/>
        <v>29</v>
      </c>
      <c r="AZ352" s="290">
        <f t="shared" si="374"/>
        <v>0</v>
      </c>
      <c r="BA352" s="290">
        <f t="shared" si="407"/>
        <v>0</v>
      </c>
      <c r="BB352" s="290">
        <f t="shared" si="375"/>
        <v>0</v>
      </c>
      <c r="BC352" s="291">
        <f t="shared" si="376"/>
        <v>0</v>
      </c>
      <c r="BD352" s="292">
        <f t="shared" si="408"/>
        <v>0</v>
      </c>
      <c r="BE352" s="307">
        <f t="shared" si="409"/>
        <v>346</v>
      </c>
      <c r="BF352" s="289">
        <f t="shared" si="410"/>
        <v>29</v>
      </c>
      <c r="BG352" s="290">
        <f t="shared" si="377"/>
        <v>0</v>
      </c>
      <c r="BH352" s="290">
        <f t="shared" si="411"/>
        <v>0</v>
      </c>
      <c r="BI352" s="290">
        <f t="shared" si="378"/>
        <v>0</v>
      </c>
      <c r="BJ352" s="291">
        <f t="shared" si="379"/>
        <v>0</v>
      </c>
      <c r="BK352" s="290">
        <f t="shared" si="412"/>
        <v>0</v>
      </c>
      <c r="BL352" s="304">
        <f t="shared" si="413"/>
        <v>346</v>
      </c>
      <c r="BM352" s="289">
        <f t="shared" si="414"/>
        <v>29</v>
      </c>
      <c r="BN352" s="290">
        <f t="shared" si="380"/>
        <v>0</v>
      </c>
      <c r="BO352" s="290">
        <f t="shared" si="415"/>
        <v>0</v>
      </c>
      <c r="BP352" s="290">
        <f t="shared" si="381"/>
        <v>0</v>
      </c>
      <c r="BQ352" s="291">
        <f t="shared" si="382"/>
        <v>0</v>
      </c>
      <c r="BR352" s="292">
        <f t="shared" si="416"/>
        <v>0</v>
      </c>
    </row>
    <row r="353" spans="1:70">
      <c r="A353" s="288">
        <v>347</v>
      </c>
      <c r="B353" s="289">
        <f t="shared" si="352"/>
        <v>29</v>
      </c>
      <c r="C353" s="290">
        <f t="shared" si="353"/>
        <v>0</v>
      </c>
      <c r="D353" s="290">
        <f t="shared" si="417"/>
        <v>0</v>
      </c>
      <c r="E353" s="290">
        <f t="shared" si="354"/>
        <v>0</v>
      </c>
      <c r="F353" s="291">
        <f t="shared" si="355"/>
        <v>0</v>
      </c>
      <c r="G353" s="290">
        <f t="shared" si="349"/>
        <v>0</v>
      </c>
      <c r="H353" s="289">
        <f t="shared" si="383"/>
        <v>347</v>
      </c>
      <c r="I353" s="289">
        <f t="shared" si="384"/>
        <v>29</v>
      </c>
      <c r="J353" s="290">
        <f t="shared" si="356"/>
        <v>0</v>
      </c>
      <c r="K353" s="290">
        <f t="shared" si="350"/>
        <v>0</v>
      </c>
      <c r="L353" s="290">
        <f t="shared" si="357"/>
        <v>0</v>
      </c>
      <c r="M353" s="291">
        <f t="shared" si="358"/>
        <v>0</v>
      </c>
      <c r="N353" s="292">
        <f t="shared" si="351"/>
        <v>0</v>
      </c>
      <c r="O353" s="307">
        <f t="shared" si="385"/>
        <v>347</v>
      </c>
      <c r="P353" s="289">
        <f t="shared" si="386"/>
        <v>29</v>
      </c>
      <c r="Q353" s="290">
        <f t="shared" si="359"/>
        <v>0</v>
      </c>
      <c r="R353" s="290">
        <f t="shared" si="387"/>
        <v>0</v>
      </c>
      <c r="S353" s="290">
        <f t="shared" si="360"/>
        <v>0</v>
      </c>
      <c r="T353" s="291">
        <f t="shared" si="361"/>
        <v>0</v>
      </c>
      <c r="U353" s="290">
        <f t="shared" si="388"/>
        <v>0</v>
      </c>
      <c r="V353" s="304">
        <f t="shared" si="389"/>
        <v>347</v>
      </c>
      <c r="W353" s="289">
        <f t="shared" si="390"/>
        <v>29</v>
      </c>
      <c r="X353" s="290">
        <f t="shared" si="362"/>
        <v>0</v>
      </c>
      <c r="Y353" s="290">
        <f t="shared" si="391"/>
        <v>0</v>
      </c>
      <c r="Z353" s="290">
        <f t="shared" si="363"/>
        <v>0</v>
      </c>
      <c r="AA353" s="291">
        <f t="shared" si="364"/>
        <v>0</v>
      </c>
      <c r="AB353" s="292">
        <f t="shared" si="392"/>
        <v>0</v>
      </c>
      <c r="AC353" s="307">
        <f t="shared" si="393"/>
        <v>347</v>
      </c>
      <c r="AD353" s="289">
        <f t="shared" si="394"/>
        <v>29</v>
      </c>
      <c r="AE353" s="290">
        <f t="shared" si="365"/>
        <v>0</v>
      </c>
      <c r="AF353" s="290">
        <f t="shared" si="395"/>
        <v>0</v>
      </c>
      <c r="AG353" s="290">
        <f t="shared" si="366"/>
        <v>0</v>
      </c>
      <c r="AH353" s="291">
        <f t="shared" si="367"/>
        <v>0</v>
      </c>
      <c r="AI353" s="290">
        <f t="shared" si="396"/>
        <v>0</v>
      </c>
      <c r="AJ353" s="304">
        <f t="shared" si="397"/>
        <v>347</v>
      </c>
      <c r="AK353" s="289">
        <f t="shared" si="398"/>
        <v>29</v>
      </c>
      <c r="AL353" s="290">
        <f t="shared" si="368"/>
        <v>0</v>
      </c>
      <c r="AM353" s="290">
        <f t="shared" si="399"/>
        <v>0</v>
      </c>
      <c r="AN353" s="290">
        <f t="shared" si="369"/>
        <v>0</v>
      </c>
      <c r="AO353" s="291">
        <f t="shared" si="370"/>
        <v>0</v>
      </c>
      <c r="AP353" s="292">
        <f t="shared" si="400"/>
        <v>0</v>
      </c>
      <c r="AQ353" s="307">
        <f t="shared" si="401"/>
        <v>347</v>
      </c>
      <c r="AR353" s="289">
        <f t="shared" si="402"/>
        <v>29</v>
      </c>
      <c r="AS353" s="290">
        <f t="shared" si="371"/>
        <v>0</v>
      </c>
      <c r="AT353" s="290">
        <f t="shared" si="403"/>
        <v>0</v>
      </c>
      <c r="AU353" s="290">
        <f t="shared" si="372"/>
        <v>0</v>
      </c>
      <c r="AV353" s="291">
        <f t="shared" si="373"/>
        <v>0</v>
      </c>
      <c r="AW353" s="290">
        <f t="shared" si="404"/>
        <v>0</v>
      </c>
      <c r="AX353" s="304">
        <f t="shared" si="405"/>
        <v>347</v>
      </c>
      <c r="AY353" s="289">
        <f t="shared" si="406"/>
        <v>29</v>
      </c>
      <c r="AZ353" s="290">
        <f t="shared" si="374"/>
        <v>0</v>
      </c>
      <c r="BA353" s="290">
        <f t="shared" si="407"/>
        <v>0</v>
      </c>
      <c r="BB353" s="290">
        <f t="shared" si="375"/>
        <v>0</v>
      </c>
      <c r="BC353" s="291">
        <f t="shared" si="376"/>
        <v>0</v>
      </c>
      <c r="BD353" s="292">
        <f t="shared" si="408"/>
        <v>0</v>
      </c>
      <c r="BE353" s="307">
        <f t="shared" si="409"/>
        <v>347</v>
      </c>
      <c r="BF353" s="289">
        <f t="shared" si="410"/>
        <v>29</v>
      </c>
      <c r="BG353" s="290">
        <f t="shared" si="377"/>
        <v>0</v>
      </c>
      <c r="BH353" s="290">
        <f t="shared" si="411"/>
        <v>0</v>
      </c>
      <c r="BI353" s="290">
        <f t="shared" si="378"/>
        <v>0</v>
      </c>
      <c r="BJ353" s="291">
        <f t="shared" si="379"/>
        <v>0</v>
      </c>
      <c r="BK353" s="290">
        <f t="shared" si="412"/>
        <v>0</v>
      </c>
      <c r="BL353" s="304">
        <f t="shared" si="413"/>
        <v>347</v>
      </c>
      <c r="BM353" s="289">
        <f t="shared" si="414"/>
        <v>29</v>
      </c>
      <c r="BN353" s="290">
        <f t="shared" si="380"/>
        <v>0</v>
      </c>
      <c r="BO353" s="290">
        <f t="shared" si="415"/>
        <v>0</v>
      </c>
      <c r="BP353" s="290">
        <f t="shared" si="381"/>
        <v>0</v>
      </c>
      <c r="BQ353" s="291">
        <f t="shared" si="382"/>
        <v>0</v>
      </c>
      <c r="BR353" s="292">
        <f t="shared" si="416"/>
        <v>0</v>
      </c>
    </row>
    <row r="354" spans="1:70">
      <c r="A354" s="288">
        <v>348</v>
      </c>
      <c r="B354" s="289">
        <f t="shared" si="352"/>
        <v>29</v>
      </c>
      <c r="C354" s="290">
        <f t="shared" si="353"/>
        <v>0</v>
      </c>
      <c r="D354" s="290">
        <f t="shared" si="417"/>
        <v>0</v>
      </c>
      <c r="E354" s="290">
        <f t="shared" si="354"/>
        <v>0</v>
      </c>
      <c r="F354" s="291">
        <f t="shared" si="355"/>
        <v>0</v>
      </c>
      <c r="G354" s="290">
        <f t="shared" si="349"/>
        <v>0</v>
      </c>
      <c r="H354" s="289">
        <f t="shared" si="383"/>
        <v>348</v>
      </c>
      <c r="I354" s="289">
        <f t="shared" si="384"/>
        <v>29</v>
      </c>
      <c r="J354" s="290">
        <f t="shared" si="356"/>
        <v>0</v>
      </c>
      <c r="K354" s="290">
        <f t="shared" si="350"/>
        <v>0</v>
      </c>
      <c r="L354" s="290">
        <f t="shared" si="357"/>
        <v>0</v>
      </c>
      <c r="M354" s="291">
        <f t="shared" si="358"/>
        <v>0</v>
      </c>
      <c r="N354" s="292">
        <f t="shared" si="351"/>
        <v>0</v>
      </c>
      <c r="O354" s="307">
        <f t="shared" si="385"/>
        <v>348</v>
      </c>
      <c r="P354" s="289">
        <f t="shared" si="386"/>
        <v>29</v>
      </c>
      <c r="Q354" s="290">
        <f t="shared" si="359"/>
        <v>0</v>
      </c>
      <c r="R354" s="290">
        <f t="shared" si="387"/>
        <v>0</v>
      </c>
      <c r="S354" s="290">
        <f t="shared" si="360"/>
        <v>0</v>
      </c>
      <c r="T354" s="291">
        <f t="shared" si="361"/>
        <v>0</v>
      </c>
      <c r="U354" s="290">
        <f t="shared" si="388"/>
        <v>0</v>
      </c>
      <c r="V354" s="304">
        <f t="shared" si="389"/>
        <v>348</v>
      </c>
      <c r="W354" s="289">
        <f t="shared" si="390"/>
        <v>29</v>
      </c>
      <c r="X354" s="290">
        <f t="shared" si="362"/>
        <v>0</v>
      </c>
      <c r="Y354" s="290">
        <f t="shared" si="391"/>
        <v>0</v>
      </c>
      <c r="Z354" s="290">
        <f t="shared" si="363"/>
        <v>0</v>
      </c>
      <c r="AA354" s="291">
        <f t="shared" si="364"/>
        <v>0</v>
      </c>
      <c r="AB354" s="292">
        <f t="shared" si="392"/>
        <v>0</v>
      </c>
      <c r="AC354" s="307">
        <f t="shared" si="393"/>
        <v>348</v>
      </c>
      <c r="AD354" s="289">
        <f t="shared" si="394"/>
        <v>29</v>
      </c>
      <c r="AE354" s="290">
        <f t="shared" si="365"/>
        <v>0</v>
      </c>
      <c r="AF354" s="290">
        <f t="shared" si="395"/>
        <v>0</v>
      </c>
      <c r="AG354" s="290">
        <f t="shared" si="366"/>
        <v>0</v>
      </c>
      <c r="AH354" s="291">
        <f t="shared" si="367"/>
        <v>0</v>
      </c>
      <c r="AI354" s="290">
        <f t="shared" si="396"/>
        <v>0</v>
      </c>
      <c r="AJ354" s="304">
        <f t="shared" si="397"/>
        <v>348</v>
      </c>
      <c r="AK354" s="289">
        <f t="shared" si="398"/>
        <v>29</v>
      </c>
      <c r="AL354" s="290">
        <f t="shared" si="368"/>
        <v>0</v>
      </c>
      <c r="AM354" s="290">
        <f t="shared" si="399"/>
        <v>0</v>
      </c>
      <c r="AN354" s="290">
        <f t="shared" si="369"/>
        <v>0</v>
      </c>
      <c r="AO354" s="291">
        <f t="shared" si="370"/>
        <v>0</v>
      </c>
      <c r="AP354" s="292">
        <f t="shared" si="400"/>
        <v>0</v>
      </c>
      <c r="AQ354" s="307">
        <f t="shared" si="401"/>
        <v>348</v>
      </c>
      <c r="AR354" s="289">
        <f t="shared" si="402"/>
        <v>29</v>
      </c>
      <c r="AS354" s="290">
        <f t="shared" si="371"/>
        <v>0</v>
      </c>
      <c r="AT354" s="290">
        <f t="shared" si="403"/>
        <v>0</v>
      </c>
      <c r="AU354" s="290">
        <f t="shared" si="372"/>
        <v>0</v>
      </c>
      <c r="AV354" s="291">
        <f t="shared" si="373"/>
        <v>0</v>
      </c>
      <c r="AW354" s="290">
        <f t="shared" si="404"/>
        <v>0</v>
      </c>
      <c r="AX354" s="304">
        <f t="shared" si="405"/>
        <v>348</v>
      </c>
      <c r="AY354" s="289">
        <f t="shared" si="406"/>
        <v>29</v>
      </c>
      <c r="AZ354" s="290">
        <f t="shared" si="374"/>
        <v>0</v>
      </c>
      <c r="BA354" s="290">
        <f t="shared" si="407"/>
        <v>0</v>
      </c>
      <c r="BB354" s="290">
        <f t="shared" si="375"/>
        <v>0</v>
      </c>
      <c r="BC354" s="291">
        <f t="shared" si="376"/>
        <v>0</v>
      </c>
      <c r="BD354" s="292">
        <f t="shared" si="408"/>
        <v>0</v>
      </c>
      <c r="BE354" s="307">
        <f t="shared" si="409"/>
        <v>348</v>
      </c>
      <c r="BF354" s="289">
        <f t="shared" si="410"/>
        <v>29</v>
      </c>
      <c r="BG354" s="290">
        <f t="shared" si="377"/>
        <v>0</v>
      </c>
      <c r="BH354" s="290">
        <f t="shared" si="411"/>
        <v>0</v>
      </c>
      <c r="BI354" s="290">
        <f t="shared" si="378"/>
        <v>0</v>
      </c>
      <c r="BJ354" s="291">
        <f t="shared" si="379"/>
        <v>0</v>
      </c>
      <c r="BK354" s="290">
        <f t="shared" si="412"/>
        <v>0</v>
      </c>
      <c r="BL354" s="304">
        <f t="shared" si="413"/>
        <v>348</v>
      </c>
      <c r="BM354" s="289">
        <f t="shared" si="414"/>
        <v>29</v>
      </c>
      <c r="BN354" s="290">
        <f t="shared" si="380"/>
        <v>0</v>
      </c>
      <c r="BO354" s="290">
        <f t="shared" si="415"/>
        <v>0</v>
      </c>
      <c r="BP354" s="290">
        <f t="shared" si="381"/>
        <v>0</v>
      </c>
      <c r="BQ354" s="291">
        <f t="shared" si="382"/>
        <v>0</v>
      </c>
      <c r="BR354" s="292">
        <f t="shared" si="416"/>
        <v>0</v>
      </c>
    </row>
    <row r="355" spans="1:70">
      <c r="A355" s="288">
        <v>349</v>
      </c>
      <c r="B355" s="289">
        <f t="shared" si="352"/>
        <v>30</v>
      </c>
      <c r="C355" s="290">
        <f t="shared" si="353"/>
        <v>0</v>
      </c>
      <c r="D355" s="290">
        <f t="shared" si="417"/>
        <v>0</v>
      </c>
      <c r="E355" s="290">
        <f t="shared" si="354"/>
        <v>0</v>
      </c>
      <c r="F355" s="291">
        <f t="shared" si="355"/>
        <v>0</v>
      </c>
      <c r="G355" s="290">
        <f t="shared" si="349"/>
        <v>0</v>
      </c>
      <c r="H355" s="289">
        <f t="shared" si="383"/>
        <v>349</v>
      </c>
      <c r="I355" s="289">
        <f t="shared" si="384"/>
        <v>30</v>
      </c>
      <c r="J355" s="290">
        <f t="shared" si="356"/>
        <v>0</v>
      </c>
      <c r="K355" s="290">
        <f t="shared" si="350"/>
        <v>0</v>
      </c>
      <c r="L355" s="290">
        <f t="shared" si="357"/>
        <v>0</v>
      </c>
      <c r="M355" s="291">
        <f t="shared" si="358"/>
        <v>0</v>
      </c>
      <c r="N355" s="292">
        <f t="shared" si="351"/>
        <v>0</v>
      </c>
      <c r="O355" s="307">
        <f t="shared" si="385"/>
        <v>349</v>
      </c>
      <c r="P355" s="289">
        <f t="shared" si="386"/>
        <v>30</v>
      </c>
      <c r="Q355" s="290">
        <f t="shared" si="359"/>
        <v>0</v>
      </c>
      <c r="R355" s="290">
        <f t="shared" si="387"/>
        <v>0</v>
      </c>
      <c r="S355" s="290">
        <f t="shared" si="360"/>
        <v>0</v>
      </c>
      <c r="T355" s="291">
        <f t="shared" si="361"/>
        <v>0</v>
      </c>
      <c r="U355" s="290">
        <f t="shared" si="388"/>
        <v>0</v>
      </c>
      <c r="V355" s="304">
        <f t="shared" si="389"/>
        <v>349</v>
      </c>
      <c r="W355" s="289">
        <f t="shared" si="390"/>
        <v>30</v>
      </c>
      <c r="X355" s="290">
        <f t="shared" si="362"/>
        <v>0</v>
      </c>
      <c r="Y355" s="290">
        <f t="shared" si="391"/>
        <v>0</v>
      </c>
      <c r="Z355" s="290">
        <f t="shared" si="363"/>
        <v>0</v>
      </c>
      <c r="AA355" s="291">
        <f t="shared" si="364"/>
        <v>0</v>
      </c>
      <c r="AB355" s="292">
        <f t="shared" si="392"/>
        <v>0</v>
      </c>
      <c r="AC355" s="307">
        <f t="shared" si="393"/>
        <v>349</v>
      </c>
      <c r="AD355" s="289">
        <f t="shared" si="394"/>
        <v>30</v>
      </c>
      <c r="AE355" s="290">
        <f t="shared" si="365"/>
        <v>0</v>
      </c>
      <c r="AF355" s="290">
        <f t="shared" si="395"/>
        <v>0</v>
      </c>
      <c r="AG355" s="290">
        <f t="shared" si="366"/>
        <v>0</v>
      </c>
      <c r="AH355" s="291">
        <f t="shared" si="367"/>
        <v>0</v>
      </c>
      <c r="AI355" s="290">
        <f t="shared" si="396"/>
        <v>0</v>
      </c>
      <c r="AJ355" s="304">
        <f t="shared" si="397"/>
        <v>349</v>
      </c>
      <c r="AK355" s="289">
        <f t="shared" si="398"/>
        <v>30</v>
      </c>
      <c r="AL355" s="290">
        <f t="shared" si="368"/>
        <v>0</v>
      </c>
      <c r="AM355" s="290">
        <f t="shared" si="399"/>
        <v>0</v>
      </c>
      <c r="AN355" s="290">
        <f t="shared" si="369"/>
        <v>0</v>
      </c>
      <c r="AO355" s="291">
        <f t="shared" si="370"/>
        <v>0</v>
      </c>
      <c r="AP355" s="292">
        <f t="shared" si="400"/>
        <v>0</v>
      </c>
      <c r="AQ355" s="307">
        <f t="shared" si="401"/>
        <v>349</v>
      </c>
      <c r="AR355" s="289">
        <f t="shared" si="402"/>
        <v>30</v>
      </c>
      <c r="AS355" s="290">
        <f t="shared" si="371"/>
        <v>0</v>
      </c>
      <c r="AT355" s="290">
        <f t="shared" si="403"/>
        <v>0</v>
      </c>
      <c r="AU355" s="290">
        <f t="shared" si="372"/>
        <v>0</v>
      </c>
      <c r="AV355" s="291">
        <f t="shared" si="373"/>
        <v>0</v>
      </c>
      <c r="AW355" s="290">
        <f t="shared" si="404"/>
        <v>0</v>
      </c>
      <c r="AX355" s="304">
        <f t="shared" si="405"/>
        <v>349</v>
      </c>
      <c r="AY355" s="289">
        <f t="shared" si="406"/>
        <v>30</v>
      </c>
      <c r="AZ355" s="290">
        <f t="shared" si="374"/>
        <v>0</v>
      </c>
      <c r="BA355" s="290">
        <f t="shared" si="407"/>
        <v>0</v>
      </c>
      <c r="BB355" s="290">
        <f t="shared" si="375"/>
        <v>0</v>
      </c>
      <c r="BC355" s="291">
        <f t="shared" si="376"/>
        <v>0</v>
      </c>
      <c r="BD355" s="292">
        <f t="shared" si="408"/>
        <v>0</v>
      </c>
      <c r="BE355" s="307">
        <f t="shared" si="409"/>
        <v>349</v>
      </c>
      <c r="BF355" s="289">
        <f t="shared" si="410"/>
        <v>30</v>
      </c>
      <c r="BG355" s="290">
        <f t="shared" si="377"/>
        <v>0</v>
      </c>
      <c r="BH355" s="290">
        <f t="shared" si="411"/>
        <v>0</v>
      </c>
      <c r="BI355" s="290">
        <f t="shared" si="378"/>
        <v>0</v>
      </c>
      <c r="BJ355" s="291">
        <f t="shared" si="379"/>
        <v>0</v>
      </c>
      <c r="BK355" s="290">
        <f t="shared" si="412"/>
        <v>0</v>
      </c>
      <c r="BL355" s="304">
        <f t="shared" si="413"/>
        <v>349</v>
      </c>
      <c r="BM355" s="289">
        <f t="shared" si="414"/>
        <v>30</v>
      </c>
      <c r="BN355" s="290">
        <f t="shared" si="380"/>
        <v>0</v>
      </c>
      <c r="BO355" s="290">
        <f t="shared" si="415"/>
        <v>0</v>
      </c>
      <c r="BP355" s="290">
        <f t="shared" si="381"/>
        <v>0</v>
      </c>
      <c r="BQ355" s="291">
        <f t="shared" si="382"/>
        <v>0</v>
      </c>
      <c r="BR355" s="292">
        <f t="shared" si="416"/>
        <v>0</v>
      </c>
    </row>
    <row r="356" spans="1:70">
      <c r="A356" s="288">
        <v>350</v>
      </c>
      <c r="B356" s="289">
        <f t="shared" si="352"/>
        <v>30</v>
      </c>
      <c r="C356" s="290">
        <f t="shared" si="353"/>
        <v>0</v>
      </c>
      <c r="D356" s="290">
        <f t="shared" si="417"/>
        <v>0</v>
      </c>
      <c r="E356" s="290">
        <f t="shared" si="354"/>
        <v>0</v>
      </c>
      <c r="F356" s="291">
        <f t="shared" si="355"/>
        <v>0</v>
      </c>
      <c r="G356" s="290">
        <f t="shared" si="349"/>
        <v>0</v>
      </c>
      <c r="H356" s="289">
        <f t="shared" si="383"/>
        <v>350</v>
      </c>
      <c r="I356" s="289">
        <f t="shared" si="384"/>
        <v>30</v>
      </c>
      <c r="J356" s="290">
        <f t="shared" si="356"/>
        <v>0</v>
      </c>
      <c r="K356" s="290">
        <f t="shared" si="350"/>
        <v>0</v>
      </c>
      <c r="L356" s="290">
        <f t="shared" si="357"/>
        <v>0</v>
      </c>
      <c r="M356" s="291">
        <f t="shared" si="358"/>
        <v>0</v>
      </c>
      <c r="N356" s="292">
        <f t="shared" si="351"/>
        <v>0</v>
      </c>
      <c r="O356" s="307">
        <f t="shared" si="385"/>
        <v>350</v>
      </c>
      <c r="P356" s="289">
        <f t="shared" si="386"/>
        <v>30</v>
      </c>
      <c r="Q356" s="290">
        <f t="shared" si="359"/>
        <v>0</v>
      </c>
      <c r="R356" s="290">
        <f t="shared" si="387"/>
        <v>0</v>
      </c>
      <c r="S356" s="290">
        <f t="shared" si="360"/>
        <v>0</v>
      </c>
      <c r="T356" s="291">
        <f t="shared" si="361"/>
        <v>0</v>
      </c>
      <c r="U356" s="290">
        <f t="shared" si="388"/>
        <v>0</v>
      </c>
      <c r="V356" s="304">
        <f t="shared" si="389"/>
        <v>350</v>
      </c>
      <c r="W356" s="289">
        <f t="shared" si="390"/>
        <v>30</v>
      </c>
      <c r="X356" s="290">
        <f t="shared" si="362"/>
        <v>0</v>
      </c>
      <c r="Y356" s="290">
        <f t="shared" si="391"/>
        <v>0</v>
      </c>
      <c r="Z356" s="290">
        <f t="shared" si="363"/>
        <v>0</v>
      </c>
      <c r="AA356" s="291">
        <f t="shared" si="364"/>
        <v>0</v>
      </c>
      <c r="AB356" s="292">
        <f t="shared" si="392"/>
        <v>0</v>
      </c>
      <c r="AC356" s="307">
        <f t="shared" si="393"/>
        <v>350</v>
      </c>
      <c r="AD356" s="289">
        <f t="shared" si="394"/>
        <v>30</v>
      </c>
      <c r="AE356" s="290">
        <f t="shared" si="365"/>
        <v>0</v>
      </c>
      <c r="AF356" s="290">
        <f t="shared" si="395"/>
        <v>0</v>
      </c>
      <c r="AG356" s="290">
        <f t="shared" si="366"/>
        <v>0</v>
      </c>
      <c r="AH356" s="291">
        <f t="shared" si="367"/>
        <v>0</v>
      </c>
      <c r="AI356" s="290">
        <f t="shared" si="396"/>
        <v>0</v>
      </c>
      <c r="AJ356" s="304">
        <f t="shared" si="397"/>
        <v>350</v>
      </c>
      <c r="AK356" s="289">
        <f t="shared" si="398"/>
        <v>30</v>
      </c>
      <c r="AL356" s="290">
        <f t="shared" si="368"/>
        <v>0</v>
      </c>
      <c r="AM356" s="290">
        <f t="shared" si="399"/>
        <v>0</v>
      </c>
      <c r="AN356" s="290">
        <f t="shared" si="369"/>
        <v>0</v>
      </c>
      <c r="AO356" s="291">
        <f t="shared" si="370"/>
        <v>0</v>
      </c>
      <c r="AP356" s="292">
        <f t="shared" si="400"/>
        <v>0</v>
      </c>
      <c r="AQ356" s="307">
        <f t="shared" si="401"/>
        <v>350</v>
      </c>
      <c r="AR356" s="289">
        <f t="shared" si="402"/>
        <v>30</v>
      </c>
      <c r="AS356" s="290">
        <f t="shared" si="371"/>
        <v>0</v>
      </c>
      <c r="AT356" s="290">
        <f t="shared" si="403"/>
        <v>0</v>
      </c>
      <c r="AU356" s="290">
        <f t="shared" si="372"/>
        <v>0</v>
      </c>
      <c r="AV356" s="291">
        <f t="shared" si="373"/>
        <v>0</v>
      </c>
      <c r="AW356" s="290">
        <f t="shared" si="404"/>
        <v>0</v>
      </c>
      <c r="AX356" s="304">
        <f t="shared" si="405"/>
        <v>350</v>
      </c>
      <c r="AY356" s="289">
        <f t="shared" si="406"/>
        <v>30</v>
      </c>
      <c r="AZ356" s="290">
        <f t="shared" si="374"/>
        <v>0</v>
      </c>
      <c r="BA356" s="290">
        <f t="shared" si="407"/>
        <v>0</v>
      </c>
      <c r="BB356" s="290">
        <f t="shared" si="375"/>
        <v>0</v>
      </c>
      <c r="BC356" s="291">
        <f t="shared" si="376"/>
        <v>0</v>
      </c>
      <c r="BD356" s="292">
        <f t="shared" si="408"/>
        <v>0</v>
      </c>
      <c r="BE356" s="307">
        <f t="shared" si="409"/>
        <v>350</v>
      </c>
      <c r="BF356" s="289">
        <f t="shared" si="410"/>
        <v>30</v>
      </c>
      <c r="BG356" s="290">
        <f t="shared" si="377"/>
        <v>0</v>
      </c>
      <c r="BH356" s="290">
        <f t="shared" si="411"/>
        <v>0</v>
      </c>
      <c r="BI356" s="290">
        <f t="shared" si="378"/>
        <v>0</v>
      </c>
      <c r="BJ356" s="291">
        <f t="shared" si="379"/>
        <v>0</v>
      </c>
      <c r="BK356" s="290">
        <f t="shared" si="412"/>
        <v>0</v>
      </c>
      <c r="BL356" s="304">
        <f t="shared" si="413"/>
        <v>350</v>
      </c>
      <c r="BM356" s="289">
        <f t="shared" si="414"/>
        <v>30</v>
      </c>
      <c r="BN356" s="290">
        <f t="shared" si="380"/>
        <v>0</v>
      </c>
      <c r="BO356" s="290">
        <f t="shared" si="415"/>
        <v>0</v>
      </c>
      <c r="BP356" s="290">
        <f t="shared" si="381"/>
        <v>0</v>
      </c>
      <c r="BQ356" s="291">
        <f t="shared" si="382"/>
        <v>0</v>
      </c>
      <c r="BR356" s="292">
        <f t="shared" si="416"/>
        <v>0</v>
      </c>
    </row>
    <row r="357" spans="1:70">
      <c r="A357" s="288">
        <v>351</v>
      </c>
      <c r="B357" s="289">
        <f t="shared" si="352"/>
        <v>30</v>
      </c>
      <c r="C357" s="290">
        <f t="shared" si="353"/>
        <v>0</v>
      </c>
      <c r="D357" s="290">
        <f t="shared" si="417"/>
        <v>0</v>
      </c>
      <c r="E357" s="290">
        <f t="shared" si="354"/>
        <v>0</v>
      </c>
      <c r="F357" s="291">
        <f t="shared" si="355"/>
        <v>0</v>
      </c>
      <c r="G357" s="290">
        <f t="shared" si="349"/>
        <v>0</v>
      </c>
      <c r="H357" s="289">
        <f t="shared" si="383"/>
        <v>351</v>
      </c>
      <c r="I357" s="289">
        <f t="shared" si="384"/>
        <v>30</v>
      </c>
      <c r="J357" s="290">
        <f t="shared" si="356"/>
        <v>0</v>
      </c>
      <c r="K357" s="290">
        <f t="shared" si="350"/>
        <v>0</v>
      </c>
      <c r="L357" s="290">
        <f t="shared" si="357"/>
        <v>0</v>
      </c>
      <c r="M357" s="291">
        <f t="shared" si="358"/>
        <v>0</v>
      </c>
      <c r="N357" s="292">
        <f t="shared" si="351"/>
        <v>0</v>
      </c>
      <c r="O357" s="307">
        <f t="shared" si="385"/>
        <v>351</v>
      </c>
      <c r="P357" s="289">
        <f t="shared" si="386"/>
        <v>30</v>
      </c>
      <c r="Q357" s="290">
        <f t="shared" si="359"/>
        <v>0</v>
      </c>
      <c r="R357" s="290">
        <f t="shared" si="387"/>
        <v>0</v>
      </c>
      <c r="S357" s="290">
        <f t="shared" si="360"/>
        <v>0</v>
      </c>
      <c r="T357" s="291">
        <f t="shared" si="361"/>
        <v>0</v>
      </c>
      <c r="U357" s="290">
        <f t="shared" si="388"/>
        <v>0</v>
      </c>
      <c r="V357" s="304">
        <f t="shared" si="389"/>
        <v>351</v>
      </c>
      <c r="W357" s="289">
        <f t="shared" si="390"/>
        <v>30</v>
      </c>
      <c r="X357" s="290">
        <f t="shared" si="362"/>
        <v>0</v>
      </c>
      <c r="Y357" s="290">
        <f t="shared" si="391"/>
        <v>0</v>
      </c>
      <c r="Z357" s="290">
        <f t="shared" si="363"/>
        <v>0</v>
      </c>
      <c r="AA357" s="291">
        <f t="shared" si="364"/>
        <v>0</v>
      </c>
      <c r="AB357" s="292">
        <f t="shared" si="392"/>
        <v>0</v>
      </c>
      <c r="AC357" s="307">
        <f t="shared" si="393"/>
        <v>351</v>
      </c>
      <c r="AD357" s="289">
        <f t="shared" si="394"/>
        <v>30</v>
      </c>
      <c r="AE357" s="290">
        <f t="shared" si="365"/>
        <v>0</v>
      </c>
      <c r="AF357" s="290">
        <f t="shared" si="395"/>
        <v>0</v>
      </c>
      <c r="AG357" s="290">
        <f t="shared" si="366"/>
        <v>0</v>
      </c>
      <c r="AH357" s="291">
        <f t="shared" si="367"/>
        <v>0</v>
      </c>
      <c r="AI357" s="290">
        <f t="shared" si="396"/>
        <v>0</v>
      </c>
      <c r="AJ357" s="304">
        <f t="shared" si="397"/>
        <v>351</v>
      </c>
      <c r="AK357" s="289">
        <f t="shared" si="398"/>
        <v>30</v>
      </c>
      <c r="AL357" s="290">
        <f t="shared" si="368"/>
        <v>0</v>
      </c>
      <c r="AM357" s="290">
        <f t="shared" si="399"/>
        <v>0</v>
      </c>
      <c r="AN357" s="290">
        <f t="shared" si="369"/>
        <v>0</v>
      </c>
      <c r="AO357" s="291">
        <f t="shared" si="370"/>
        <v>0</v>
      </c>
      <c r="AP357" s="292">
        <f t="shared" si="400"/>
        <v>0</v>
      </c>
      <c r="AQ357" s="307">
        <f t="shared" si="401"/>
        <v>351</v>
      </c>
      <c r="AR357" s="289">
        <f t="shared" si="402"/>
        <v>30</v>
      </c>
      <c r="AS357" s="290">
        <f t="shared" si="371"/>
        <v>0</v>
      </c>
      <c r="AT357" s="290">
        <f t="shared" si="403"/>
        <v>0</v>
      </c>
      <c r="AU357" s="290">
        <f t="shared" si="372"/>
        <v>0</v>
      </c>
      <c r="AV357" s="291">
        <f t="shared" si="373"/>
        <v>0</v>
      </c>
      <c r="AW357" s="290">
        <f t="shared" si="404"/>
        <v>0</v>
      </c>
      <c r="AX357" s="304">
        <f t="shared" si="405"/>
        <v>351</v>
      </c>
      <c r="AY357" s="289">
        <f t="shared" si="406"/>
        <v>30</v>
      </c>
      <c r="AZ357" s="290">
        <f t="shared" si="374"/>
        <v>0</v>
      </c>
      <c r="BA357" s="290">
        <f t="shared" si="407"/>
        <v>0</v>
      </c>
      <c r="BB357" s="290">
        <f t="shared" si="375"/>
        <v>0</v>
      </c>
      <c r="BC357" s="291">
        <f t="shared" si="376"/>
        <v>0</v>
      </c>
      <c r="BD357" s="292">
        <f t="shared" si="408"/>
        <v>0</v>
      </c>
      <c r="BE357" s="307">
        <f t="shared" si="409"/>
        <v>351</v>
      </c>
      <c r="BF357" s="289">
        <f t="shared" si="410"/>
        <v>30</v>
      </c>
      <c r="BG357" s="290">
        <f t="shared" si="377"/>
        <v>0</v>
      </c>
      <c r="BH357" s="290">
        <f t="shared" si="411"/>
        <v>0</v>
      </c>
      <c r="BI357" s="290">
        <f t="shared" si="378"/>
        <v>0</v>
      </c>
      <c r="BJ357" s="291">
        <f t="shared" si="379"/>
        <v>0</v>
      </c>
      <c r="BK357" s="290">
        <f t="shared" si="412"/>
        <v>0</v>
      </c>
      <c r="BL357" s="304">
        <f t="shared" si="413"/>
        <v>351</v>
      </c>
      <c r="BM357" s="289">
        <f t="shared" si="414"/>
        <v>30</v>
      </c>
      <c r="BN357" s="290">
        <f t="shared" si="380"/>
        <v>0</v>
      </c>
      <c r="BO357" s="290">
        <f t="shared" si="415"/>
        <v>0</v>
      </c>
      <c r="BP357" s="290">
        <f t="shared" si="381"/>
        <v>0</v>
      </c>
      <c r="BQ357" s="291">
        <f t="shared" si="382"/>
        <v>0</v>
      </c>
      <c r="BR357" s="292">
        <f t="shared" si="416"/>
        <v>0</v>
      </c>
    </row>
    <row r="358" spans="1:70">
      <c r="A358" s="288">
        <v>352</v>
      </c>
      <c r="B358" s="289">
        <f t="shared" si="352"/>
        <v>30</v>
      </c>
      <c r="C358" s="290">
        <f t="shared" si="353"/>
        <v>0</v>
      </c>
      <c r="D358" s="290">
        <f t="shared" si="417"/>
        <v>0</v>
      </c>
      <c r="E358" s="290">
        <f t="shared" si="354"/>
        <v>0</v>
      </c>
      <c r="F358" s="291">
        <f t="shared" si="355"/>
        <v>0</v>
      </c>
      <c r="G358" s="290">
        <f t="shared" si="349"/>
        <v>0</v>
      </c>
      <c r="H358" s="289">
        <f t="shared" si="383"/>
        <v>352</v>
      </c>
      <c r="I358" s="289">
        <f t="shared" si="384"/>
        <v>30</v>
      </c>
      <c r="J358" s="290">
        <f t="shared" si="356"/>
        <v>0</v>
      </c>
      <c r="K358" s="290">
        <f t="shared" si="350"/>
        <v>0</v>
      </c>
      <c r="L358" s="290">
        <f t="shared" si="357"/>
        <v>0</v>
      </c>
      <c r="M358" s="291">
        <f t="shared" si="358"/>
        <v>0</v>
      </c>
      <c r="N358" s="292">
        <f t="shared" si="351"/>
        <v>0</v>
      </c>
      <c r="O358" s="307">
        <f t="shared" si="385"/>
        <v>352</v>
      </c>
      <c r="P358" s="289">
        <f t="shared" si="386"/>
        <v>30</v>
      </c>
      <c r="Q358" s="290">
        <f t="shared" si="359"/>
        <v>0</v>
      </c>
      <c r="R358" s="290">
        <f t="shared" si="387"/>
        <v>0</v>
      </c>
      <c r="S358" s="290">
        <f t="shared" si="360"/>
        <v>0</v>
      </c>
      <c r="T358" s="291">
        <f t="shared" si="361"/>
        <v>0</v>
      </c>
      <c r="U358" s="290">
        <f t="shared" si="388"/>
        <v>0</v>
      </c>
      <c r="V358" s="304">
        <f t="shared" si="389"/>
        <v>352</v>
      </c>
      <c r="W358" s="289">
        <f t="shared" si="390"/>
        <v>30</v>
      </c>
      <c r="X358" s="290">
        <f t="shared" si="362"/>
        <v>0</v>
      </c>
      <c r="Y358" s="290">
        <f t="shared" si="391"/>
        <v>0</v>
      </c>
      <c r="Z358" s="290">
        <f t="shared" si="363"/>
        <v>0</v>
      </c>
      <c r="AA358" s="291">
        <f t="shared" si="364"/>
        <v>0</v>
      </c>
      <c r="AB358" s="292">
        <f t="shared" si="392"/>
        <v>0</v>
      </c>
      <c r="AC358" s="307">
        <f t="shared" si="393"/>
        <v>352</v>
      </c>
      <c r="AD358" s="289">
        <f t="shared" si="394"/>
        <v>30</v>
      </c>
      <c r="AE358" s="290">
        <f t="shared" si="365"/>
        <v>0</v>
      </c>
      <c r="AF358" s="290">
        <f t="shared" si="395"/>
        <v>0</v>
      </c>
      <c r="AG358" s="290">
        <f t="shared" si="366"/>
        <v>0</v>
      </c>
      <c r="AH358" s="291">
        <f t="shared" si="367"/>
        <v>0</v>
      </c>
      <c r="AI358" s="290">
        <f t="shared" si="396"/>
        <v>0</v>
      </c>
      <c r="AJ358" s="304">
        <f t="shared" si="397"/>
        <v>352</v>
      </c>
      <c r="AK358" s="289">
        <f t="shared" si="398"/>
        <v>30</v>
      </c>
      <c r="AL358" s="290">
        <f t="shared" si="368"/>
        <v>0</v>
      </c>
      <c r="AM358" s="290">
        <f t="shared" si="399"/>
        <v>0</v>
      </c>
      <c r="AN358" s="290">
        <f t="shared" si="369"/>
        <v>0</v>
      </c>
      <c r="AO358" s="291">
        <f t="shared" si="370"/>
        <v>0</v>
      </c>
      <c r="AP358" s="292">
        <f t="shared" si="400"/>
        <v>0</v>
      </c>
      <c r="AQ358" s="307">
        <f t="shared" si="401"/>
        <v>352</v>
      </c>
      <c r="AR358" s="289">
        <f t="shared" si="402"/>
        <v>30</v>
      </c>
      <c r="AS358" s="290">
        <f t="shared" si="371"/>
        <v>0</v>
      </c>
      <c r="AT358" s="290">
        <f t="shared" si="403"/>
        <v>0</v>
      </c>
      <c r="AU358" s="290">
        <f t="shared" si="372"/>
        <v>0</v>
      </c>
      <c r="AV358" s="291">
        <f t="shared" si="373"/>
        <v>0</v>
      </c>
      <c r="AW358" s="290">
        <f t="shared" si="404"/>
        <v>0</v>
      </c>
      <c r="AX358" s="304">
        <f t="shared" si="405"/>
        <v>352</v>
      </c>
      <c r="AY358" s="289">
        <f t="shared" si="406"/>
        <v>30</v>
      </c>
      <c r="AZ358" s="290">
        <f t="shared" si="374"/>
        <v>0</v>
      </c>
      <c r="BA358" s="290">
        <f t="shared" si="407"/>
        <v>0</v>
      </c>
      <c r="BB358" s="290">
        <f t="shared" si="375"/>
        <v>0</v>
      </c>
      <c r="BC358" s="291">
        <f t="shared" si="376"/>
        <v>0</v>
      </c>
      <c r="BD358" s="292">
        <f t="shared" si="408"/>
        <v>0</v>
      </c>
      <c r="BE358" s="307">
        <f t="shared" si="409"/>
        <v>352</v>
      </c>
      <c r="BF358" s="289">
        <f t="shared" si="410"/>
        <v>30</v>
      </c>
      <c r="BG358" s="290">
        <f t="shared" si="377"/>
        <v>0</v>
      </c>
      <c r="BH358" s="290">
        <f t="shared" si="411"/>
        <v>0</v>
      </c>
      <c r="BI358" s="290">
        <f t="shared" si="378"/>
        <v>0</v>
      </c>
      <c r="BJ358" s="291">
        <f t="shared" si="379"/>
        <v>0</v>
      </c>
      <c r="BK358" s="290">
        <f t="shared" si="412"/>
        <v>0</v>
      </c>
      <c r="BL358" s="304">
        <f t="shared" si="413"/>
        <v>352</v>
      </c>
      <c r="BM358" s="289">
        <f t="shared" si="414"/>
        <v>30</v>
      </c>
      <c r="BN358" s="290">
        <f t="shared" si="380"/>
        <v>0</v>
      </c>
      <c r="BO358" s="290">
        <f t="shared" si="415"/>
        <v>0</v>
      </c>
      <c r="BP358" s="290">
        <f t="shared" si="381"/>
        <v>0</v>
      </c>
      <c r="BQ358" s="291">
        <f t="shared" si="382"/>
        <v>0</v>
      </c>
      <c r="BR358" s="292">
        <f t="shared" si="416"/>
        <v>0</v>
      </c>
    </row>
    <row r="359" spans="1:70">
      <c r="A359" s="288">
        <v>353</v>
      </c>
      <c r="B359" s="289">
        <f t="shared" si="352"/>
        <v>30</v>
      </c>
      <c r="C359" s="290">
        <f t="shared" si="353"/>
        <v>0</v>
      </c>
      <c r="D359" s="290">
        <f t="shared" si="417"/>
        <v>0</v>
      </c>
      <c r="E359" s="290">
        <f t="shared" si="354"/>
        <v>0</v>
      </c>
      <c r="F359" s="291">
        <f t="shared" si="355"/>
        <v>0</v>
      </c>
      <c r="G359" s="290">
        <f t="shared" si="349"/>
        <v>0</v>
      </c>
      <c r="H359" s="289">
        <f t="shared" si="383"/>
        <v>353</v>
      </c>
      <c r="I359" s="289">
        <f t="shared" si="384"/>
        <v>30</v>
      </c>
      <c r="J359" s="290">
        <f t="shared" si="356"/>
        <v>0</v>
      </c>
      <c r="K359" s="290">
        <f t="shared" si="350"/>
        <v>0</v>
      </c>
      <c r="L359" s="290">
        <f t="shared" si="357"/>
        <v>0</v>
      </c>
      <c r="M359" s="291">
        <f t="shared" si="358"/>
        <v>0</v>
      </c>
      <c r="N359" s="292">
        <f t="shared" si="351"/>
        <v>0</v>
      </c>
      <c r="O359" s="307">
        <f t="shared" si="385"/>
        <v>353</v>
      </c>
      <c r="P359" s="289">
        <f t="shared" si="386"/>
        <v>30</v>
      </c>
      <c r="Q359" s="290">
        <f t="shared" si="359"/>
        <v>0</v>
      </c>
      <c r="R359" s="290">
        <f t="shared" si="387"/>
        <v>0</v>
      </c>
      <c r="S359" s="290">
        <f t="shared" si="360"/>
        <v>0</v>
      </c>
      <c r="T359" s="291">
        <f t="shared" si="361"/>
        <v>0</v>
      </c>
      <c r="U359" s="290">
        <f t="shared" si="388"/>
        <v>0</v>
      </c>
      <c r="V359" s="304">
        <f t="shared" si="389"/>
        <v>353</v>
      </c>
      <c r="W359" s="289">
        <f t="shared" si="390"/>
        <v>30</v>
      </c>
      <c r="X359" s="290">
        <f t="shared" si="362"/>
        <v>0</v>
      </c>
      <c r="Y359" s="290">
        <f t="shared" si="391"/>
        <v>0</v>
      </c>
      <c r="Z359" s="290">
        <f t="shared" si="363"/>
        <v>0</v>
      </c>
      <c r="AA359" s="291">
        <f t="shared" si="364"/>
        <v>0</v>
      </c>
      <c r="AB359" s="292">
        <f t="shared" si="392"/>
        <v>0</v>
      </c>
      <c r="AC359" s="307">
        <f t="shared" si="393"/>
        <v>353</v>
      </c>
      <c r="AD359" s="289">
        <f t="shared" si="394"/>
        <v>30</v>
      </c>
      <c r="AE359" s="290">
        <f t="shared" si="365"/>
        <v>0</v>
      </c>
      <c r="AF359" s="290">
        <f t="shared" si="395"/>
        <v>0</v>
      </c>
      <c r="AG359" s="290">
        <f t="shared" si="366"/>
        <v>0</v>
      </c>
      <c r="AH359" s="291">
        <f t="shared" si="367"/>
        <v>0</v>
      </c>
      <c r="AI359" s="290">
        <f t="shared" si="396"/>
        <v>0</v>
      </c>
      <c r="AJ359" s="304">
        <f t="shared" si="397"/>
        <v>353</v>
      </c>
      <c r="AK359" s="289">
        <f t="shared" si="398"/>
        <v>30</v>
      </c>
      <c r="AL359" s="290">
        <f t="shared" si="368"/>
        <v>0</v>
      </c>
      <c r="AM359" s="290">
        <f t="shared" si="399"/>
        <v>0</v>
      </c>
      <c r="AN359" s="290">
        <f t="shared" si="369"/>
        <v>0</v>
      </c>
      <c r="AO359" s="291">
        <f t="shared" si="370"/>
        <v>0</v>
      </c>
      <c r="AP359" s="292">
        <f t="shared" si="400"/>
        <v>0</v>
      </c>
      <c r="AQ359" s="307">
        <f t="shared" si="401"/>
        <v>353</v>
      </c>
      <c r="AR359" s="289">
        <f t="shared" si="402"/>
        <v>30</v>
      </c>
      <c r="AS359" s="290">
        <f t="shared" si="371"/>
        <v>0</v>
      </c>
      <c r="AT359" s="290">
        <f t="shared" si="403"/>
        <v>0</v>
      </c>
      <c r="AU359" s="290">
        <f t="shared" si="372"/>
        <v>0</v>
      </c>
      <c r="AV359" s="291">
        <f t="shared" si="373"/>
        <v>0</v>
      </c>
      <c r="AW359" s="290">
        <f t="shared" si="404"/>
        <v>0</v>
      </c>
      <c r="AX359" s="304">
        <f t="shared" si="405"/>
        <v>353</v>
      </c>
      <c r="AY359" s="289">
        <f t="shared" si="406"/>
        <v>30</v>
      </c>
      <c r="AZ359" s="290">
        <f t="shared" si="374"/>
        <v>0</v>
      </c>
      <c r="BA359" s="290">
        <f t="shared" si="407"/>
        <v>0</v>
      </c>
      <c r="BB359" s="290">
        <f t="shared" si="375"/>
        <v>0</v>
      </c>
      <c r="BC359" s="291">
        <f t="shared" si="376"/>
        <v>0</v>
      </c>
      <c r="BD359" s="292">
        <f t="shared" si="408"/>
        <v>0</v>
      </c>
      <c r="BE359" s="307">
        <f t="shared" si="409"/>
        <v>353</v>
      </c>
      <c r="BF359" s="289">
        <f t="shared" si="410"/>
        <v>30</v>
      </c>
      <c r="BG359" s="290">
        <f t="shared" si="377"/>
        <v>0</v>
      </c>
      <c r="BH359" s="290">
        <f t="shared" si="411"/>
        <v>0</v>
      </c>
      <c r="BI359" s="290">
        <f t="shared" si="378"/>
        <v>0</v>
      </c>
      <c r="BJ359" s="291">
        <f t="shared" si="379"/>
        <v>0</v>
      </c>
      <c r="BK359" s="290">
        <f t="shared" si="412"/>
        <v>0</v>
      </c>
      <c r="BL359" s="304">
        <f t="shared" si="413"/>
        <v>353</v>
      </c>
      <c r="BM359" s="289">
        <f t="shared" si="414"/>
        <v>30</v>
      </c>
      <c r="BN359" s="290">
        <f t="shared" si="380"/>
        <v>0</v>
      </c>
      <c r="BO359" s="290">
        <f t="shared" si="415"/>
        <v>0</v>
      </c>
      <c r="BP359" s="290">
        <f t="shared" si="381"/>
        <v>0</v>
      </c>
      <c r="BQ359" s="291">
        <f t="shared" si="382"/>
        <v>0</v>
      </c>
      <c r="BR359" s="292">
        <f t="shared" si="416"/>
        <v>0</v>
      </c>
    </row>
    <row r="360" spans="1:70">
      <c r="A360" s="288">
        <v>354</v>
      </c>
      <c r="B360" s="289">
        <f t="shared" si="352"/>
        <v>30</v>
      </c>
      <c r="C360" s="290">
        <f t="shared" si="353"/>
        <v>0</v>
      </c>
      <c r="D360" s="290">
        <f t="shared" si="417"/>
        <v>0</v>
      </c>
      <c r="E360" s="290">
        <f t="shared" si="354"/>
        <v>0</v>
      </c>
      <c r="F360" s="291">
        <f t="shared" si="355"/>
        <v>0</v>
      </c>
      <c r="G360" s="290">
        <f t="shared" ref="G360:G423" si="418">C360-F360</f>
        <v>0</v>
      </c>
      <c r="H360" s="289">
        <f t="shared" si="383"/>
        <v>354</v>
      </c>
      <c r="I360" s="289">
        <f t="shared" si="384"/>
        <v>30</v>
      </c>
      <c r="J360" s="290">
        <f t="shared" si="356"/>
        <v>0</v>
      </c>
      <c r="K360" s="290">
        <f t="shared" si="350"/>
        <v>0</v>
      </c>
      <c r="L360" s="290">
        <f t="shared" si="357"/>
        <v>0</v>
      </c>
      <c r="M360" s="291">
        <f t="shared" si="358"/>
        <v>0</v>
      </c>
      <c r="N360" s="292">
        <f t="shared" si="351"/>
        <v>0</v>
      </c>
      <c r="O360" s="307">
        <f t="shared" si="385"/>
        <v>354</v>
      </c>
      <c r="P360" s="289">
        <f t="shared" si="386"/>
        <v>30</v>
      </c>
      <c r="Q360" s="290">
        <f t="shared" si="359"/>
        <v>0</v>
      </c>
      <c r="R360" s="290">
        <f t="shared" si="387"/>
        <v>0</v>
      </c>
      <c r="S360" s="290">
        <f t="shared" si="360"/>
        <v>0</v>
      </c>
      <c r="T360" s="291">
        <f t="shared" si="361"/>
        <v>0</v>
      </c>
      <c r="U360" s="290">
        <f t="shared" si="388"/>
        <v>0</v>
      </c>
      <c r="V360" s="304">
        <f t="shared" si="389"/>
        <v>354</v>
      </c>
      <c r="W360" s="289">
        <f t="shared" si="390"/>
        <v>30</v>
      </c>
      <c r="X360" s="290">
        <f t="shared" si="362"/>
        <v>0</v>
      </c>
      <c r="Y360" s="290">
        <f t="shared" si="391"/>
        <v>0</v>
      </c>
      <c r="Z360" s="290">
        <f t="shared" si="363"/>
        <v>0</v>
      </c>
      <c r="AA360" s="291">
        <f t="shared" si="364"/>
        <v>0</v>
      </c>
      <c r="AB360" s="292">
        <f t="shared" si="392"/>
        <v>0</v>
      </c>
      <c r="AC360" s="307">
        <f t="shared" si="393"/>
        <v>354</v>
      </c>
      <c r="AD360" s="289">
        <f t="shared" si="394"/>
        <v>30</v>
      </c>
      <c r="AE360" s="290">
        <f t="shared" si="365"/>
        <v>0</v>
      </c>
      <c r="AF360" s="290">
        <f t="shared" si="395"/>
        <v>0</v>
      </c>
      <c r="AG360" s="290">
        <f t="shared" si="366"/>
        <v>0</v>
      </c>
      <c r="AH360" s="291">
        <f t="shared" si="367"/>
        <v>0</v>
      </c>
      <c r="AI360" s="290">
        <f t="shared" si="396"/>
        <v>0</v>
      </c>
      <c r="AJ360" s="304">
        <f t="shared" si="397"/>
        <v>354</v>
      </c>
      <c r="AK360" s="289">
        <f t="shared" si="398"/>
        <v>30</v>
      </c>
      <c r="AL360" s="290">
        <f t="shared" si="368"/>
        <v>0</v>
      </c>
      <c r="AM360" s="290">
        <f t="shared" si="399"/>
        <v>0</v>
      </c>
      <c r="AN360" s="290">
        <f t="shared" si="369"/>
        <v>0</v>
      </c>
      <c r="AO360" s="291">
        <f t="shared" si="370"/>
        <v>0</v>
      </c>
      <c r="AP360" s="292">
        <f t="shared" si="400"/>
        <v>0</v>
      </c>
      <c r="AQ360" s="307">
        <f t="shared" si="401"/>
        <v>354</v>
      </c>
      <c r="AR360" s="289">
        <f t="shared" si="402"/>
        <v>30</v>
      </c>
      <c r="AS360" s="290">
        <f t="shared" si="371"/>
        <v>0</v>
      </c>
      <c r="AT360" s="290">
        <f t="shared" si="403"/>
        <v>0</v>
      </c>
      <c r="AU360" s="290">
        <f t="shared" si="372"/>
        <v>0</v>
      </c>
      <c r="AV360" s="291">
        <f t="shared" si="373"/>
        <v>0</v>
      </c>
      <c r="AW360" s="290">
        <f t="shared" si="404"/>
        <v>0</v>
      </c>
      <c r="AX360" s="304">
        <f t="shared" si="405"/>
        <v>354</v>
      </c>
      <c r="AY360" s="289">
        <f t="shared" si="406"/>
        <v>30</v>
      </c>
      <c r="AZ360" s="290">
        <f t="shared" si="374"/>
        <v>0</v>
      </c>
      <c r="BA360" s="290">
        <f t="shared" si="407"/>
        <v>0</v>
      </c>
      <c r="BB360" s="290">
        <f t="shared" si="375"/>
        <v>0</v>
      </c>
      <c r="BC360" s="291">
        <f t="shared" si="376"/>
        <v>0</v>
      </c>
      <c r="BD360" s="292">
        <f t="shared" si="408"/>
        <v>0</v>
      </c>
      <c r="BE360" s="307">
        <f t="shared" si="409"/>
        <v>354</v>
      </c>
      <c r="BF360" s="289">
        <f t="shared" si="410"/>
        <v>30</v>
      </c>
      <c r="BG360" s="290">
        <f t="shared" si="377"/>
        <v>0</v>
      </c>
      <c r="BH360" s="290">
        <f t="shared" si="411"/>
        <v>0</v>
      </c>
      <c r="BI360" s="290">
        <f t="shared" si="378"/>
        <v>0</v>
      </c>
      <c r="BJ360" s="291">
        <f t="shared" si="379"/>
        <v>0</v>
      </c>
      <c r="BK360" s="290">
        <f t="shared" si="412"/>
        <v>0</v>
      </c>
      <c r="BL360" s="304">
        <f t="shared" si="413"/>
        <v>354</v>
      </c>
      <c r="BM360" s="289">
        <f t="shared" si="414"/>
        <v>30</v>
      </c>
      <c r="BN360" s="290">
        <f t="shared" si="380"/>
        <v>0</v>
      </c>
      <c r="BO360" s="290">
        <f t="shared" si="415"/>
        <v>0</v>
      </c>
      <c r="BP360" s="290">
        <f t="shared" si="381"/>
        <v>0</v>
      </c>
      <c r="BQ360" s="291">
        <f t="shared" si="382"/>
        <v>0</v>
      </c>
      <c r="BR360" s="292">
        <f t="shared" si="416"/>
        <v>0</v>
      </c>
    </row>
    <row r="361" spans="1:70">
      <c r="A361" s="288">
        <v>355</v>
      </c>
      <c r="B361" s="289">
        <f t="shared" si="352"/>
        <v>30</v>
      </c>
      <c r="C361" s="290">
        <f t="shared" si="353"/>
        <v>0</v>
      </c>
      <c r="D361" s="290">
        <f t="shared" si="417"/>
        <v>0</v>
      </c>
      <c r="E361" s="290">
        <f t="shared" si="354"/>
        <v>0</v>
      </c>
      <c r="F361" s="291">
        <f t="shared" si="355"/>
        <v>0</v>
      </c>
      <c r="G361" s="290">
        <f t="shared" si="418"/>
        <v>0</v>
      </c>
      <c r="H361" s="289">
        <f t="shared" si="383"/>
        <v>355</v>
      </c>
      <c r="I361" s="289">
        <f t="shared" si="384"/>
        <v>30</v>
      </c>
      <c r="J361" s="290">
        <f t="shared" si="356"/>
        <v>0</v>
      </c>
      <c r="K361" s="290">
        <f t="shared" si="350"/>
        <v>0</v>
      </c>
      <c r="L361" s="290">
        <f t="shared" si="357"/>
        <v>0</v>
      </c>
      <c r="M361" s="291">
        <f t="shared" si="358"/>
        <v>0</v>
      </c>
      <c r="N361" s="292">
        <f t="shared" si="351"/>
        <v>0</v>
      </c>
      <c r="O361" s="307">
        <f t="shared" si="385"/>
        <v>355</v>
      </c>
      <c r="P361" s="289">
        <f t="shared" si="386"/>
        <v>30</v>
      </c>
      <c r="Q361" s="290">
        <f t="shared" si="359"/>
        <v>0</v>
      </c>
      <c r="R361" s="290">
        <f t="shared" si="387"/>
        <v>0</v>
      </c>
      <c r="S361" s="290">
        <f t="shared" si="360"/>
        <v>0</v>
      </c>
      <c r="T361" s="291">
        <f t="shared" si="361"/>
        <v>0</v>
      </c>
      <c r="U361" s="290">
        <f t="shared" si="388"/>
        <v>0</v>
      </c>
      <c r="V361" s="304">
        <f t="shared" si="389"/>
        <v>355</v>
      </c>
      <c r="W361" s="289">
        <f t="shared" si="390"/>
        <v>30</v>
      </c>
      <c r="X361" s="290">
        <f t="shared" si="362"/>
        <v>0</v>
      </c>
      <c r="Y361" s="290">
        <f t="shared" si="391"/>
        <v>0</v>
      </c>
      <c r="Z361" s="290">
        <f t="shared" si="363"/>
        <v>0</v>
      </c>
      <c r="AA361" s="291">
        <f t="shared" si="364"/>
        <v>0</v>
      </c>
      <c r="AB361" s="292">
        <f t="shared" si="392"/>
        <v>0</v>
      </c>
      <c r="AC361" s="307">
        <f t="shared" si="393"/>
        <v>355</v>
      </c>
      <c r="AD361" s="289">
        <f t="shared" si="394"/>
        <v>30</v>
      </c>
      <c r="AE361" s="290">
        <f t="shared" si="365"/>
        <v>0</v>
      </c>
      <c r="AF361" s="290">
        <f t="shared" si="395"/>
        <v>0</v>
      </c>
      <c r="AG361" s="290">
        <f t="shared" si="366"/>
        <v>0</v>
      </c>
      <c r="AH361" s="291">
        <f t="shared" si="367"/>
        <v>0</v>
      </c>
      <c r="AI361" s="290">
        <f t="shared" si="396"/>
        <v>0</v>
      </c>
      <c r="AJ361" s="304">
        <f t="shared" si="397"/>
        <v>355</v>
      </c>
      <c r="AK361" s="289">
        <f t="shared" si="398"/>
        <v>30</v>
      </c>
      <c r="AL361" s="290">
        <f t="shared" si="368"/>
        <v>0</v>
      </c>
      <c r="AM361" s="290">
        <f t="shared" si="399"/>
        <v>0</v>
      </c>
      <c r="AN361" s="290">
        <f t="shared" si="369"/>
        <v>0</v>
      </c>
      <c r="AO361" s="291">
        <f t="shared" si="370"/>
        <v>0</v>
      </c>
      <c r="AP361" s="292">
        <f t="shared" si="400"/>
        <v>0</v>
      </c>
      <c r="AQ361" s="307">
        <f t="shared" si="401"/>
        <v>355</v>
      </c>
      <c r="AR361" s="289">
        <f t="shared" si="402"/>
        <v>30</v>
      </c>
      <c r="AS361" s="290">
        <f t="shared" si="371"/>
        <v>0</v>
      </c>
      <c r="AT361" s="290">
        <f t="shared" si="403"/>
        <v>0</v>
      </c>
      <c r="AU361" s="290">
        <f t="shared" si="372"/>
        <v>0</v>
      </c>
      <c r="AV361" s="291">
        <f t="shared" si="373"/>
        <v>0</v>
      </c>
      <c r="AW361" s="290">
        <f t="shared" si="404"/>
        <v>0</v>
      </c>
      <c r="AX361" s="304">
        <f t="shared" si="405"/>
        <v>355</v>
      </c>
      <c r="AY361" s="289">
        <f t="shared" si="406"/>
        <v>30</v>
      </c>
      <c r="AZ361" s="290">
        <f t="shared" si="374"/>
        <v>0</v>
      </c>
      <c r="BA361" s="290">
        <f t="shared" si="407"/>
        <v>0</v>
      </c>
      <c r="BB361" s="290">
        <f t="shared" si="375"/>
        <v>0</v>
      </c>
      <c r="BC361" s="291">
        <f t="shared" si="376"/>
        <v>0</v>
      </c>
      <c r="BD361" s="292">
        <f t="shared" si="408"/>
        <v>0</v>
      </c>
      <c r="BE361" s="307">
        <f t="shared" si="409"/>
        <v>355</v>
      </c>
      <c r="BF361" s="289">
        <f t="shared" si="410"/>
        <v>30</v>
      </c>
      <c r="BG361" s="290">
        <f t="shared" si="377"/>
        <v>0</v>
      </c>
      <c r="BH361" s="290">
        <f t="shared" si="411"/>
        <v>0</v>
      </c>
      <c r="BI361" s="290">
        <f t="shared" si="378"/>
        <v>0</v>
      </c>
      <c r="BJ361" s="291">
        <f t="shared" si="379"/>
        <v>0</v>
      </c>
      <c r="BK361" s="290">
        <f t="shared" si="412"/>
        <v>0</v>
      </c>
      <c r="BL361" s="304">
        <f t="shared" si="413"/>
        <v>355</v>
      </c>
      <c r="BM361" s="289">
        <f t="shared" si="414"/>
        <v>30</v>
      </c>
      <c r="BN361" s="290">
        <f t="shared" si="380"/>
        <v>0</v>
      </c>
      <c r="BO361" s="290">
        <f t="shared" si="415"/>
        <v>0</v>
      </c>
      <c r="BP361" s="290">
        <f t="shared" si="381"/>
        <v>0</v>
      </c>
      <c r="BQ361" s="291">
        <f t="shared" si="382"/>
        <v>0</v>
      </c>
      <c r="BR361" s="292">
        <f t="shared" si="416"/>
        <v>0</v>
      </c>
    </row>
    <row r="362" spans="1:70">
      <c r="A362" s="288">
        <v>356</v>
      </c>
      <c r="B362" s="289">
        <f t="shared" si="352"/>
        <v>30</v>
      </c>
      <c r="C362" s="290">
        <f t="shared" si="353"/>
        <v>0</v>
      </c>
      <c r="D362" s="290">
        <f t="shared" si="417"/>
        <v>0</v>
      </c>
      <c r="E362" s="290">
        <f t="shared" si="354"/>
        <v>0</v>
      </c>
      <c r="F362" s="291">
        <f t="shared" si="355"/>
        <v>0</v>
      </c>
      <c r="G362" s="290">
        <f t="shared" si="418"/>
        <v>0</v>
      </c>
      <c r="H362" s="289">
        <f t="shared" si="383"/>
        <v>356</v>
      </c>
      <c r="I362" s="289">
        <f t="shared" si="384"/>
        <v>30</v>
      </c>
      <c r="J362" s="290">
        <f t="shared" si="356"/>
        <v>0</v>
      </c>
      <c r="K362" s="290">
        <f t="shared" si="350"/>
        <v>0</v>
      </c>
      <c r="L362" s="290">
        <f t="shared" si="357"/>
        <v>0</v>
      </c>
      <c r="M362" s="291">
        <f t="shared" si="358"/>
        <v>0</v>
      </c>
      <c r="N362" s="292">
        <f t="shared" si="351"/>
        <v>0</v>
      </c>
      <c r="O362" s="307">
        <f t="shared" si="385"/>
        <v>356</v>
      </c>
      <c r="P362" s="289">
        <f t="shared" si="386"/>
        <v>30</v>
      </c>
      <c r="Q362" s="290">
        <f t="shared" si="359"/>
        <v>0</v>
      </c>
      <c r="R362" s="290">
        <f t="shared" si="387"/>
        <v>0</v>
      </c>
      <c r="S362" s="290">
        <f t="shared" si="360"/>
        <v>0</v>
      </c>
      <c r="T362" s="291">
        <f t="shared" si="361"/>
        <v>0</v>
      </c>
      <c r="U362" s="290">
        <f t="shared" si="388"/>
        <v>0</v>
      </c>
      <c r="V362" s="304">
        <f t="shared" si="389"/>
        <v>356</v>
      </c>
      <c r="W362" s="289">
        <f t="shared" si="390"/>
        <v>30</v>
      </c>
      <c r="X362" s="290">
        <f t="shared" si="362"/>
        <v>0</v>
      </c>
      <c r="Y362" s="290">
        <f t="shared" si="391"/>
        <v>0</v>
      </c>
      <c r="Z362" s="290">
        <f t="shared" si="363"/>
        <v>0</v>
      </c>
      <c r="AA362" s="291">
        <f t="shared" si="364"/>
        <v>0</v>
      </c>
      <c r="AB362" s="292">
        <f t="shared" si="392"/>
        <v>0</v>
      </c>
      <c r="AC362" s="307">
        <f t="shared" si="393"/>
        <v>356</v>
      </c>
      <c r="AD362" s="289">
        <f t="shared" si="394"/>
        <v>30</v>
      </c>
      <c r="AE362" s="290">
        <f t="shared" si="365"/>
        <v>0</v>
      </c>
      <c r="AF362" s="290">
        <f t="shared" si="395"/>
        <v>0</v>
      </c>
      <c r="AG362" s="290">
        <f t="shared" si="366"/>
        <v>0</v>
      </c>
      <c r="AH362" s="291">
        <f t="shared" si="367"/>
        <v>0</v>
      </c>
      <c r="AI362" s="290">
        <f t="shared" si="396"/>
        <v>0</v>
      </c>
      <c r="AJ362" s="304">
        <f t="shared" si="397"/>
        <v>356</v>
      </c>
      <c r="AK362" s="289">
        <f t="shared" si="398"/>
        <v>30</v>
      </c>
      <c r="AL362" s="290">
        <f t="shared" si="368"/>
        <v>0</v>
      </c>
      <c r="AM362" s="290">
        <f t="shared" si="399"/>
        <v>0</v>
      </c>
      <c r="AN362" s="290">
        <f t="shared" si="369"/>
        <v>0</v>
      </c>
      <c r="AO362" s="291">
        <f t="shared" si="370"/>
        <v>0</v>
      </c>
      <c r="AP362" s="292">
        <f t="shared" si="400"/>
        <v>0</v>
      </c>
      <c r="AQ362" s="307">
        <f t="shared" si="401"/>
        <v>356</v>
      </c>
      <c r="AR362" s="289">
        <f t="shared" si="402"/>
        <v>30</v>
      </c>
      <c r="AS362" s="290">
        <f t="shared" si="371"/>
        <v>0</v>
      </c>
      <c r="AT362" s="290">
        <f t="shared" si="403"/>
        <v>0</v>
      </c>
      <c r="AU362" s="290">
        <f t="shared" si="372"/>
        <v>0</v>
      </c>
      <c r="AV362" s="291">
        <f t="shared" si="373"/>
        <v>0</v>
      </c>
      <c r="AW362" s="290">
        <f t="shared" si="404"/>
        <v>0</v>
      </c>
      <c r="AX362" s="304">
        <f t="shared" si="405"/>
        <v>356</v>
      </c>
      <c r="AY362" s="289">
        <f t="shared" si="406"/>
        <v>30</v>
      </c>
      <c r="AZ362" s="290">
        <f t="shared" si="374"/>
        <v>0</v>
      </c>
      <c r="BA362" s="290">
        <f t="shared" si="407"/>
        <v>0</v>
      </c>
      <c r="BB362" s="290">
        <f t="shared" si="375"/>
        <v>0</v>
      </c>
      <c r="BC362" s="291">
        <f t="shared" si="376"/>
        <v>0</v>
      </c>
      <c r="BD362" s="292">
        <f t="shared" si="408"/>
        <v>0</v>
      </c>
      <c r="BE362" s="307">
        <f t="shared" si="409"/>
        <v>356</v>
      </c>
      <c r="BF362" s="289">
        <f t="shared" si="410"/>
        <v>30</v>
      </c>
      <c r="BG362" s="290">
        <f t="shared" si="377"/>
        <v>0</v>
      </c>
      <c r="BH362" s="290">
        <f t="shared" si="411"/>
        <v>0</v>
      </c>
      <c r="BI362" s="290">
        <f t="shared" si="378"/>
        <v>0</v>
      </c>
      <c r="BJ362" s="291">
        <f t="shared" si="379"/>
        <v>0</v>
      </c>
      <c r="BK362" s="290">
        <f t="shared" si="412"/>
        <v>0</v>
      </c>
      <c r="BL362" s="304">
        <f t="shared" si="413"/>
        <v>356</v>
      </c>
      <c r="BM362" s="289">
        <f t="shared" si="414"/>
        <v>30</v>
      </c>
      <c r="BN362" s="290">
        <f t="shared" si="380"/>
        <v>0</v>
      </c>
      <c r="BO362" s="290">
        <f t="shared" si="415"/>
        <v>0</v>
      </c>
      <c r="BP362" s="290">
        <f t="shared" si="381"/>
        <v>0</v>
      </c>
      <c r="BQ362" s="291">
        <f t="shared" si="382"/>
        <v>0</v>
      </c>
      <c r="BR362" s="292">
        <f t="shared" si="416"/>
        <v>0</v>
      </c>
    </row>
    <row r="363" spans="1:70">
      <c r="A363" s="288">
        <v>357</v>
      </c>
      <c r="B363" s="289">
        <f t="shared" si="352"/>
        <v>30</v>
      </c>
      <c r="C363" s="290">
        <f t="shared" si="353"/>
        <v>0</v>
      </c>
      <c r="D363" s="290">
        <f t="shared" si="417"/>
        <v>0</v>
      </c>
      <c r="E363" s="290">
        <f t="shared" si="354"/>
        <v>0</v>
      </c>
      <c r="F363" s="291">
        <f t="shared" si="355"/>
        <v>0</v>
      </c>
      <c r="G363" s="290">
        <f t="shared" si="418"/>
        <v>0</v>
      </c>
      <c r="H363" s="289">
        <f t="shared" si="383"/>
        <v>357</v>
      </c>
      <c r="I363" s="289">
        <f t="shared" si="384"/>
        <v>30</v>
      </c>
      <c r="J363" s="290">
        <f t="shared" si="356"/>
        <v>0</v>
      </c>
      <c r="K363" s="290">
        <f t="shared" ref="K363:K426" si="419">SUM(L363:M363)</f>
        <v>0</v>
      </c>
      <c r="L363" s="290">
        <f t="shared" si="357"/>
        <v>0</v>
      </c>
      <c r="M363" s="291">
        <f t="shared" si="358"/>
        <v>0</v>
      </c>
      <c r="N363" s="292">
        <f t="shared" ref="N363:N426" si="420">J363-M363</f>
        <v>0</v>
      </c>
      <c r="O363" s="307">
        <f t="shared" si="385"/>
        <v>357</v>
      </c>
      <c r="P363" s="289">
        <f t="shared" si="386"/>
        <v>30</v>
      </c>
      <c r="Q363" s="290">
        <f t="shared" si="359"/>
        <v>0</v>
      </c>
      <c r="R363" s="290">
        <f t="shared" si="387"/>
        <v>0</v>
      </c>
      <c r="S363" s="290">
        <f t="shared" si="360"/>
        <v>0</v>
      </c>
      <c r="T363" s="291">
        <f t="shared" si="361"/>
        <v>0</v>
      </c>
      <c r="U363" s="290">
        <f t="shared" si="388"/>
        <v>0</v>
      </c>
      <c r="V363" s="304">
        <f t="shared" si="389"/>
        <v>357</v>
      </c>
      <c r="W363" s="289">
        <f t="shared" si="390"/>
        <v>30</v>
      </c>
      <c r="X363" s="290">
        <f t="shared" si="362"/>
        <v>0</v>
      </c>
      <c r="Y363" s="290">
        <f t="shared" si="391"/>
        <v>0</v>
      </c>
      <c r="Z363" s="290">
        <f t="shared" si="363"/>
        <v>0</v>
      </c>
      <c r="AA363" s="291">
        <f t="shared" si="364"/>
        <v>0</v>
      </c>
      <c r="AB363" s="292">
        <f t="shared" si="392"/>
        <v>0</v>
      </c>
      <c r="AC363" s="307">
        <f t="shared" si="393"/>
        <v>357</v>
      </c>
      <c r="AD363" s="289">
        <f t="shared" si="394"/>
        <v>30</v>
      </c>
      <c r="AE363" s="290">
        <f t="shared" si="365"/>
        <v>0</v>
      </c>
      <c r="AF363" s="290">
        <f t="shared" si="395"/>
        <v>0</v>
      </c>
      <c r="AG363" s="290">
        <f t="shared" si="366"/>
        <v>0</v>
      </c>
      <c r="AH363" s="291">
        <f t="shared" si="367"/>
        <v>0</v>
      </c>
      <c r="AI363" s="290">
        <f t="shared" si="396"/>
        <v>0</v>
      </c>
      <c r="AJ363" s="304">
        <f t="shared" si="397"/>
        <v>357</v>
      </c>
      <c r="AK363" s="289">
        <f t="shared" si="398"/>
        <v>30</v>
      </c>
      <c r="AL363" s="290">
        <f t="shared" si="368"/>
        <v>0</v>
      </c>
      <c r="AM363" s="290">
        <f t="shared" si="399"/>
        <v>0</v>
      </c>
      <c r="AN363" s="290">
        <f t="shared" si="369"/>
        <v>0</v>
      </c>
      <c r="AO363" s="291">
        <f t="shared" si="370"/>
        <v>0</v>
      </c>
      <c r="AP363" s="292">
        <f t="shared" si="400"/>
        <v>0</v>
      </c>
      <c r="AQ363" s="307">
        <f t="shared" si="401"/>
        <v>357</v>
      </c>
      <c r="AR363" s="289">
        <f t="shared" si="402"/>
        <v>30</v>
      </c>
      <c r="AS363" s="290">
        <f t="shared" si="371"/>
        <v>0</v>
      </c>
      <c r="AT363" s="290">
        <f t="shared" si="403"/>
        <v>0</v>
      </c>
      <c r="AU363" s="290">
        <f t="shared" si="372"/>
        <v>0</v>
      </c>
      <c r="AV363" s="291">
        <f t="shared" si="373"/>
        <v>0</v>
      </c>
      <c r="AW363" s="290">
        <f t="shared" si="404"/>
        <v>0</v>
      </c>
      <c r="AX363" s="304">
        <f t="shared" si="405"/>
        <v>357</v>
      </c>
      <c r="AY363" s="289">
        <f t="shared" si="406"/>
        <v>30</v>
      </c>
      <c r="AZ363" s="290">
        <f t="shared" si="374"/>
        <v>0</v>
      </c>
      <c r="BA363" s="290">
        <f t="shared" si="407"/>
        <v>0</v>
      </c>
      <c r="BB363" s="290">
        <f t="shared" si="375"/>
        <v>0</v>
      </c>
      <c r="BC363" s="291">
        <f t="shared" si="376"/>
        <v>0</v>
      </c>
      <c r="BD363" s="292">
        <f t="shared" si="408"/>
        <v>0</v>
      </c>
      <c r="BE363" s="307">
        <f t="shared" si="409"/>
        <v>357</v>
      </c>
      <c r="BF363" s="289">
        <f t="shared" si="410"/>
        <v>30</v>
      </c>
      <c r="BG363" s="290">
        <f t="shared" si="377"/>
        <v>0</v>
      </c>
      <c r="BH363" s="290">
        <f t="shared" si="411"/>
        <v>0</v>
      </c>
      <c r="BI363" s="290">
        <f t="shared" si="378"/>
        <v>0</v>
      </c>
      <c r="BJ363" s="291">
        <f t="shared" si="379"/>
        <v>0</v>
      </c>
      <c r="BK363" s="290">
        <f t="shared" si="412"/>
        <v>0</v>
      </c>
      <c r="BL363" s="304">
        <f t="shared" si="413"/>
        <v>357</v>
      </c>
      <c r="BM363" s="289">
        <f t="shared" si="414"/>
        <v>30</v>
      </c>
      <c r="BN363" s="290">
        <f t="shared" si="380"/>
        <v>0</v>
      </c>
      <c r="BO363" s="290">
        <f t="shared" si="415"/>
        <v>0</v>
      </c>
      <c r="BP363" s="290">
        <f t="shared" si="381"/>
        <v>0</v>
      </c>
      <c r="BQ363" s="291">
        <f t="shared" si="382"/>
        <v>0</v>
      </c>
      <c r="BR363" s="292">
        <f t="shared" si="416"/>
        <v>0</v>
      </c>
    </row>
    <row r="364" spans="1:70">
      <c r="A364" s="288">
        <v>358</v>
      </c>
      <c r="B364" s="289">
        <f t="shared" si="352"/>
        <v>30</v>
      </c>
      <c r="C364" s="290">
        <f t="shared" si="353"/>
        <v>0</v>
      </c>
      <c r="D364" s="290">
        <f t="shared" si="417"/>
        <v>0</v>
      </c>
      <c r="E364" s="290">
        <f t="shared" si="354"/>
        <v>0</v>
      </c>
      <c r="F364" s="291">
        <f t="shared" si="355"/>
        <v>0</v>
      </c>
      <c r="G364" s="290">
        <f t="shared" si="418"/>
        <v>0</v>
      </c>
      <c r="H364" s="289">
        <f t="shared" si="383"/>
        <v>358</v>
      </c>
      <c r="I364" s="289">
        <f t="shared" si="384"/>
        <v>30</v>
      </c>
      <c r="J364" s="290">
        <f t="shared" si="356"/>
        <v>0</v>
      </c>
      <c r="K364" s="290">
        <f t="shared" si="419"/>
        <v>0</v>
      </c>
      <c r="L364" s="290">
        <f t="shared" si="357"/>
        <v>0</v>
      </c>
      <c r="M364" s="291">
        <f t="shared" si="358"/>
        <v>0</v>
      </c>
      <c r="N364" s="292">
        <f t="shared" si="420"/>
        <v>0</v>
      </c>
      <c r="O364" s="307">
        <f t="shared" si="385"/>
        <v>358</v>
      </c>
      <c r="P364" s="289">
        <f t="shared" si="386"/>
        <v>30</v>
      </c>
      <c r="Q364" s="290">
        <f t="shared" si="359"/>
        <v>0</v>
      </c>
      <c r="R364" s="290">
        <f t="shared" si="387"/>
        <v>0</v>
      </c>
      <c r="S364" s="290">
        <f t="shared" si="360"/>
        <v>0</v>
      </c>
      <c r="T364" s="291">
        <f t="shared" si="361"/>
        <v>0</v>
      </c>
      <c r="U364" s="290">
        <f t="shared" si="388"/>
        <v>0</v>
      </c>
      <c r="V364" s="304">
        <f t="shared" si="389"/>
        <v>358</v>
      </c>
      <c r="W364" s="289">
        <f t="shared" si="390"/>
        <v>30</v>
      </c>
      <c r="X364" s="290">
        <f t="shared" si="362"/>
        <v>0</v>
      </c>
      <c r="Y364" s="290">
        <f t="shared" si="391"/>
        <v>0</v>
      </c>
      <c r="Z364" s="290">
        <f t="shared" si="363"/>
        <v>0</v>
      </c>
      <c r="AA364" s="291">
        <f t="shared" si="364"/>
        <v>0</v>
      </c>
      <c r="AB364" s="292">
        <f t="shared" si="392"/>
        <v>0</v>
      </c>
      <c r="AC364" s="307">
        <f t="shared" si="393"/>
        <v>358</v>
      </c>
      <c r="AD364" s="289">
        <f t="shared" si="394"/>
        <v>30</v>
      </c>
      <c r="AE364" s="290">
        <f t="shared" si="365"/>
        <v>0</v>
      </c>
      <c r="AF364" s="290">
        <f t="shared" si="395"/>
        <v>0</v>
      </c>
      <c r="AG364" s="290">
        <f t="shared" si="366"/>
        <v>0</v>
      </c>
      <c r="AH364" s="291">
        <f t="shared" si="367"/>
        <v>0</v>
      </c>
      <c r="AI364" s="290">
        <f t="shared" si="396"/>
        <v>0</v>
      </c>
      <c r="AJ364" s="304">
        <f t="shared" si="397"/>
        <v>358</v>
      </c>
      <c r="AK364" s="289">
        <f t="shared" si="398"/>
        <v>30</v>
      </c>
      <c r="AL364" s="290">
        <f t="shared" si="368"/>
        <v>0</v>
      </c>
      <c r="AM364" s="290">
        <f t="shared" si="399"/>
        <v>0</v>
      </c>
      <c r="AN364" s="290">
        <f t="shared" si="369"/>
        <v>0</v>
      </c>
      <c r="AO364" s="291">
        <f t="shared" si="370"/>
        <v>0</v>
      </c>
      <c r="AP364" s="292">
        <f t="shared" si="400"/>
        <v>0</v>
      </c>
      <c r="AQ364" s="307">
        <f t="shared" si="401"/>
        <v>358</v>
      </c>
      <c r="AR364" s="289">
        <f t="shared" si="402"/>
        <v>30</v>
      </c>
      <c r="AS364" s="290">
        <f t="shared" si="371"/>
        <v>0</v>
      </c>
      <c r="AT364" s="290">
        <f t="shared" si="403"/>
        <v>0</v>
      </c>
      <c r="AU364" s="290">
        <f t="shared" si="372"/>
        <v>0</v>
      </c>
      <c r="AV364" s="291">
        <f t="shared" si="373"/>
        <v>0</v>
      </c>
      <c r="AW364" s="290">
        <f t="shared" si="404"/>
        <v>0</v>
      </c>
      <c r="AX364" s="304">
        <f t="shared" si="405"/>
        <v>358</v>
      </c>
      <c r="AY364" s="289">
        <f t="shared" si="406"/>
        <v>30</v>
      </c>
      <c r="AZ364" s="290">
        <f t="shared" si="374"/>
        <v>0</v>
      </c>
      <c r="BA364" s="290">
        <f t="shared" si="407"/>
        <v>0</v>
      </c>
      <c r="BB364" s="290">
        <f t="shared" si="375"/>
        <v>0</v>
      </c>
      <c r="BC364" s="291">
        <f t="shared" si="376"/>
        <v>0</v>
      </c>
      <c r="BD364" s="292">
        <f t="shared" si="408"/>
        <v>0</v>
      </c>
      <c r="BE364" s="307">
        <f t="shared" si="409"/>
        <v>358</v>
      </c>
      <c r="BF364" s="289">
        <f t="shared" si="410"/>
        <v>30</v>
      </c>
      <c r="BG364" s="290">
        <f t="shared" si="377"/>
        <v>0</v>
      </c>
      <c r="BH364" s="290">
        <f t="shared" si="411"/>
        <v>0</v>
      </c>
      <c r="BI364" s="290">
        <f t="shared" si="378"/>
        <v>0</v>
      </c>
      <c r="BJ364" s="291">
        <f t="shared" si="379"/>
        <v>0</v>
      </c>
      <c r="BK364" s="290">
        <f t="shared" si="412"/>
        <v>0</v>
      </c>
      <c r="BL364" s="304">
        <f t="shared" si="413"/>
        <v>358</v>
      </c>
      <c r="BM364" s="289">
        <f t="shared" si="414"/>
        <v>30</v>
      </c>
      <c r="BN364" s="290">
        <f t="shared" si="380"/>
        <v>0</v>
      </c>
      <c r="BO364" s="290">
        <f t="shared" si="415"/>
        <v>0</v>
      </c>
      <c r="BP364" s="290">
        <f t="shared" si="381"/>
        <v>0</v>
      </c>
      <c r="BQ364" s="291">
        <f t="shared" si="382"/>
        <v>0</v>
      </c>
      <c r="BR364" s="292">
        <f t="shared" si="416"/>
        <v>0</v>
      </c>
    </row>
    <row r="365" spans="1:70">
      <c r="A365" s="288">
        <v>359</v>
      </c>
      <c r="B365" s="289">
        <f t="shared" si="352"/>
        <v>30</v>
      </c>
      <c r="C365" s="290">
        <f t="shared" si="353"/>
        <v>0</v>
      </c>
      <c r="D365" s="290">
        <f t="shared" si="417"/>
        <v>0</v>
      </c>
      <c r="E365" s="290">
        <f t="shared" si="354"/>
        <v>0</v>
      </c>
      <c r="F365" s="291">
        <f t="shared" si="355"/>
        <v>0</v>
      </c>
      <c r="G365" s="290">
        <f t="shared" si="418"/>
        <v>0</v>
      </c>
      <c r="H365" s="289">
        <f t="shared" si="383"/>
        <v>359</v>
      </c>
      <c r="I365" s="289">
        <f t="shared" si="384"/>
        <v>30</v>
      </c>
      <c r="J365" s="290">
        <f t="shared" si="356"/>
        <v>0</v>
      </c>
      <c r="K365" s="290">
        <f t="shared" si="419"/>
        <v>0</v>
      </c>
      <c r="L365" s="290">
        <f t="shared" si="357"/>
        <v>0</v>
      </c>
      <c r="M365" s="291">
        <f t="shared" si="358"/>
        <v>0</v>
      </c>
      <c r="N365" s="292">
        <f t="shared" si="420"/>
        <v>0</v>
      </c>
      <c r="O365" s="307">
        <f t="shared" si="385"/>
        <v>359</v>
      </c>
      <c r="P365" s="289">
        <f t="shared" si="386"/>
        <v>30</v>
      </c>
      <c r="Q365" s="290">
        <f t="shared" si="359"/>
        <v>0</v>
      </c>
      <c r="R365" s="290">
        <f t="shared" si="387"/>
        <v>0</v>
      </c>
      <c r="S365" s="290">
        <f t="shared" si="360"/>
        <v>0</v>
      </c>
      <c r="T365" s="291">
        <f t="shared" si="361"/>
        <v>0</v>
      </c>
      <c r="U365" s="290">
        <f t="shared" si="388"/>
        <v>0</v>
      </c>
      <c r="V365" s="304">
        <f t="shared" si="389"/>
        <v>359</v>
      </c>
      <c r="W365" s="289">
        <f t="shared" si="390"/>
        <v>30</v>
      </c>
      <c r="X365" s="290">
        <f t="shared" si="362"/>
        <v>0</v>
      </c>
      <c r="Y365" s="290">
        <f t="shared" si="391"/>
        <v>0</v>
      </c>
      <c r="Z365" s="290">
        <f t="shared" si="363"/>
        <v>0</v>
      </c>
      <c r="AA365" s="291">
        <f t="shared" si="364"/>
        <v>0</v>
      </c>
      <c r="AB365" s="292">
        <f t="shared" si="392"/>
        <v>0</v>
      </c>
      <c r="AC365" s="307">
        <f t="shared" si="393"/>
        <v>359</v>
      </c>
      <c r="AD365" s="289">
        <f t="shared" si="394"/>
        <v>30</v>
      </c>
      <c r="AE365" s="290">
        <f t="shared" si="365"/>
        <v>0</v>
      </c>
      <c r="AF365" s="290">
        <f t="shared" si="395"/>
        <v>0</v>
      </c>
      <c r="AG365" s="290">
        <f t="shared" si="366"/>
        <v>0</v>
      </c>
      <c r="AH365" s="291">
        <f t="shared" si="367"/>
        <v>0</v>
      </c>
      <c r="AI365" s="290">
        <f t="shared" si="396"/>
        <v>0</v>
      </c>
      <c r="AJ365" s="304">
        <f t="shared" si="397"/>
        <v>359</v>
      </c>
      <c r="AK365" s="289">
        <f t="shared" si="398"/>
        <v>30</v>
      </c>
      <c r="AL365" s="290">
        <f t="shared" si="368"/>
        <v>0</v>
      </c>
      <c r="AM365" s="290">
        <f t="shared" si="399"/>
        <v>0</v>
      </c>
      <c r="AN365" s="290">
        <f t="shared" si="369"/>
        <v>0</v>
      </c>
      <c r="AO365" s="291">
        <f t="shared" si="370"/>
        <v>0</v>
      </c>
      <c r="AP365" s="292">
        <f t="shared" si="400"/>
        <v>0</v>
      </c>
      <c r="AQ365" s="307">
        <f t="shared" si="401"/>
        <v>359</v>
      </c>
      <c r="AR365" s="289">
        <f t="shared" si="402"/>
        <v>30</v>
      </c>
      <c r="AS365" s="290">
        <f t="shared" si="371"/>
        <v>0</v>
      </c>
      <c r="AT365" s="290">
        <f t="shared" si="403"/>
        <v>0</v>
      </c>
      <c r="AU365" s="290">
        <f t="shared" si="372"/>
        <v>0</v>
      </c>
      <c r="AV365" s="291">
        <f t="shared" si="373"/>
        <v>0</v>
      </c>
      <c r="AW365" s="290">
        <f t="shared" si="404"/>
        <v>0</v>
      </c>
      <c r="AX365" s="304">
        <f t="shared" si="405"/>
        <v>359</v>
      </c>
      <c r="AY365" s="289">
        <f t="shared" si="406"/>
        <v>30</v>
      </c>
      <c r="AZ365" s="290">
        <f t="shared" si="374"/>
        <v>0</v>
      </c>
      <c r="BA365" s="290">
        <f t="shared" si="407"/>
        <v>0</v>
      </c>
      <c r="BB365" s="290">
        <f t="shared" si="375"/>
        <v>0</v>
      </c>
      <c r="BC365" s="291">
        <f t="shared" si="376"/>
        <v>0</v>
      </c>
      <c r="BD365" s="292">
        <f t="shared" si="408"/>
        <v>0</v>
      </c>
      <c r="BE365" s="307">
        <f t="shared" si="409"/>
        <v>359</v>
      </c>
      <c r="BF365" s="289">
        <f t="shared" si="410"/>
        <v>30</v>
      </c>
      <c r="BG365" s="290">
        <f t="shared" si="377"/>
        <v>0</v>
      </c>
      <c r="BH365" s="290">
        <f t="shared" si="411"/>
        <v>0</v>
      </c>
      <c r="BI365" s="290">
        <f t="shared" si="378"/>
        <v>0</v>
      </c>
      <c r="BJ365" s="291">
        <f t="shared" si="379"/>
        <v>0</v>
      </c>
      <c r="BK365" s="290">
        <f t="shared" si="412"/>
        <v>0</v>
      </c>
      <c r="BL365" s="304">
        <f t="shared" si="413"/>
        <v>359</v>
      </c>
      <c r="BM365" s="289">
        <f t="shared" si="414"/>
        <v>30</v>
      </c>
      <c r="BN365" s="290">
        <f t="shared" si="380"/>
        <v>0</v>
      </c>
      <c r="BO365" s="290">
        <f t="shared" si="415"/>
        <v>0</v>
      </c>
      <c r="BP365" s="290">
        <f t="shared" si="381"/>
        <v>0</v>
      </c>
      <c r="BQ365" s="291">
        <f t="shared" si="382"/>
        <v>0</v>
      </c>
      <c r="BR365" s="292">
        <f t="shared" si="416"/>
        <v>0</v>
      </c>
    </row>
    <row r="366" spans="1:70">
      <c r="A366" s="288">
        <v>360</v>
      </c>
      <c r="B366" s="289">
        <f t="shared" si="352"/>
        <v>30</v>
      </c>
      <c r="C366" s="290">
        <f t="shared" si="353"/>
        <v>0</v>
      </c>
      <c r="D366" s="290">
        <f t="shared" si="417"/>
        <v>0</v>
      </c>
      <c r="E366" s="290">
        <f t="shared" si="354"/>
        <v>0</v>
      </c>
      <c r="F366" s="291">
        <f t="shared" si="355"/>
        <v>0</v>
      </c>
      <c r="G366" s="290">
        <f t="shared" si="418"/>
        <v>0</v>
      </c>
      <c r="H366" s="289">
        <f t="shared" si="383"/>
        <v>360</v>
      </c>
      <c r="I366" s="289">
        <f t="shared" si="384"/>
        <v>30</v>
      </c>
      <c r="J366" s="290">
        <f t="shared" si="356"/>
        <v>0</v>
      </c>
      <c r="K366" s="290">
        <f t="shared" si="419"/>
        <v>0</v>
      </c>
      <c r="L366" s="290">
        <f t="shared" si="357"/>
        <v>0</v>
      </c>
      <c r="M366" s="291">
        <f t="shared" si="358"/>
        <v>0</v>
      </c>
      <c r="N366" s="292">
        <f t="shared" si="420"/>
        <v>0</v>
      </c>
      <c r="O366" s="307">
        <f t="shared" si="385"/>
        <v>360</v>
      </c>
      <c r="P366" s="289">
        <f t="shared" si="386"/>
        <v>30</v>
      </c>
      <c r="Q366" s="290">
        <f t="shared" si="359"/>
        <v>0</v>
      </c>
      <c r="R366" s="290">
        <f t="shared" si="387"/>
        <v>0</v>
      </c>
      <c r="S366" s="290">
        <f t="shared" si="360"/>
        <v>0</v>
      </c>
      <c r="T366" s="291">
        <f t="shared" si="361"/>
        <v>0</v>
      </c>
      <c r="U366" s="290">
        <f t="shared" si="388"/>
        <v>0</v>
      </c>
      <c r="V366" s="304">
        <f t="shared" si="389"/>
        <v>360</v>
      </c>
      <c r="W366" s="289">
        <f t="shared" si="390"/>
        <v>30</v>
      </c>
      <c r="X366" s="290">
        <f t="shared" si="362"/>
        <v>0</v>
      </c>
      <c r="Y366" s="290">
        <f t="shared" si="391"/>
        <v>0</v>
      </c>
      <c r="Z366" s="290">
        <f t="shared" si="363"/>
        <v>0</v>
      </c>
      <c r="AA366" s="291">
        <f t="shared" si="364"/>
        <v>0</v>
      </c>
      <c r="AB366" s="292">
        <f t="shared" si="392"/>
        <v>0</v>
      </c>
      <c r="AC366" s="307">
        <f t="shared" si="393"/>
        <v>360</v>
      </c>
      <c r="AD366" s="289">
        <f t="shared" si="394"/>
        <v>30</v>
      </c>
      <c r="AE366" s="290">
        <f t="shared" si="365"/>
        <v>0</v>
      </c>
      <c r="AF366" s="290">
        <f t="shared" si="395"/>
        <v>0</v>
      </c>
      <c r="AG366" s="290">
        <f t="shared" si="366"/>
        <v>0</v>
      </c>
      <c r="AH366" s="291">
        <f t="shared" si="367"/>
        <v>0</v>
      </c>
      <c r="AI366" s="290">
        <f t="shared" si="396"/>
        <v>0</v>
      </c>
      <c r="AJ366" s="304">
        <f t="shared" si="397"/>
        <v>360</v>
      </c>
      <c r="AK366" s="289">
        <f t="shared" si="398"/>
        <v>30</v>
      </c>
      <c r="AL366" s="290">
        <f t="shared" si="368"/>
        <v>0</v>
      </c>
      <c r="AM366" s="290">
        <f t="shared" si="399"/>
        <v>0</v>
      </c>
      <c r="AN366" s="290">
        <f t="shared" si="369"/>
        <v>0</v>
      </c>
      <c r="AO366" s="291">
        <f t="shared" si="370"/>
        <v>0</v>
      </c>
      <c r="AP366" s="292">
        <f t="shared" si="400"/>
        <v>0</v>
      </c>
      <c r="AQ366" s="307">
        <f t="shared" si="401"/>
        <v>360</v>
      </c>
      <c r="AR366" s="289">
        <f t="shared" si="402"/>
        <v>30</v>
      </c>
      <c r="AS366" s="290">
        <f t="shared" si="371"/>
        <v>0</v>
      </c>
      <c r="AT366" s="290">
        <f t="shared" si="403"/>
        <v>0</v>
      </c>
      <c r="AU366" s="290">
        <f t="shared" si="372"/>
        <v>0</v>
      </c>
      <c r="AV366" s="291">
        <f t="shared" si="373"/>
        <v>0</v>
      </c>
      <c r="AW366" s="290">
        <f t="shared" si="404"/>
        <v>0</v>
      </c>
      <c r="AX366" s="304">
        <f t="shared" si="405"/>
        <v>360</v>
      </c>
      <c r="AY366" s="289">
        <f t="shared" si="406"/>
        <v>30</v>
      </c>
      <c r="AZ366" s="290">
        <f t="shared" si="374"/>
        <v>0</v>
      </c>
      <c r="BA366" s="290">
        <f t="shared" si="407"/>
        <v>0</v>
      </c>
      <c r="BB366" s="290">
        <f t="shared" si="375"/>
        <v>0</v>
      </c>
      <c r="BC366" s="291">
        <f t="shared" si="376"/>
        <v>0</v>
      </c>
      <c r="BD366" s="292">
        <f t="shared" si="408"/>
        <v>0</v>
      </c>
      <c r="BE366" s="307">
        <f t="shared" si="409"/>
        <v>360</v>
      </c>
      <c r="BF366" s="289">
        <f t="shared" si="410"/>
        <v>30</v>
      </c>
      <c r="BG366" s="290">
        <f t="shared" si="377"/>
        <v>0</v>
      </c>
      <c r="BH366" s="290">
        <f t="shared" si="411"/>
        <v>0</v>
      </c>
      <c r="BI366" s="290">
        <f t="shared" si="378"/>
        <v>0</v>
      </c>
      <c r="BJ366" s="291">
        <f t="shared" si="379"/>
        <v>0</v>
      </c>
      <c r="BK366" s="290">
        <f t="shared" si="412"/>
        <v>0</v>
      </c>
      <c r="BL366" s="304">
        <f t="shared" si="413"/>
        <v>360</v>
      </c>
      <c r="BM366" s="289">
        <f t="shared" si="414"/>
        <v>30</v>
      </c>
      <c r="BN366" s="290">
        <f t="shared" si="380"/>
        <v>0</v>
      </c>
      <c r="BO366" s="290">
        <f t="shared" si="415"/>
        <v>0</v>
      </c>
      <c r="BP366" s="290">
        <f t="shared" si="381"/>
        <v>0</v>
      </c>
      <c r="BQ366" s="291">
        <f t="shared" si="382"/>
        <v>0</v>
      </c>
      <c r="BR366" s="292">
        <f t="shared" si="416"/>
        <v>0</v>
      </c>
    </row>
    <row r="367" spans="1:70">
      <c r="A367" s="288">
        <v>361</v>
      </c>
      <c r="B367" s="289">
        <f t="shared" si="352"/>
        <v>31</v>
      </c>
      <c r="C367" s="290">
        <f t="shared" si="353"/>
        <v>0</v>
      </c>
      <c r="D367" s="290">
        <f t="shared" si="417"/>
        <v>0</v>
      </c>
      <c r="E367" s="290">
        <f t="shared" si="354"/>
        <v>0</v>
      </c>
      <c r="F367" s="291">
        <f t="shared" si="355"/>
        <v>0</v>
      </c>
      <c r="G367" s="290">
        <f t="shared" si="418"/>
        <v>0</v>
      </c>
      <c r="H367" s="289">
        <f t="shared" si="383"/>
        <v>361</v>
      </c>
      <c r="I367" s="289">
        <f t="shared" si="384"/>
        <v>31</v>
      </c>
      <c r="J367" s="290">
        <f t="shared" si="356"/>
        <v>0</v>
      </c>
      <c r="K367" s="290">
        <f t="shared" si="419"/>
        <v>0</v>
      </c>
      <c r="L367" s="290">
        <f t="shared" si="357"/>
        <v>0</v>
      </c>
      <c r="M367" s="291">
        <f t="shared" si="358"/>
        <v>0</v>
      </c>
      <c r="N367" s="292">
        <f t="shared" si="420"/>
        <v>0</v>
      </c>
      <c r="O367" s="307">
        <f t="shared" si="385"/>
        <v>361</v>
      </c>
      <c r="P367" s="289">
        <f t="shared" si="386"/>
        <v>31</v>
      </c>
      <c r="Q367" s="290">
        <f t="shared" si="359"/>
        <v>0</v>
      </c>
      <c r="R367" s="290">
        <f t="shared" si="387"/>
        <v>0</v>
      </c>
      <c r="S367" s="290">
        <f t="shared" si="360"/>
        <v>0</v>
      </c>
      <c r="T367" s="291">
        <f t="shared" si="361"/>
        <v>0</v>
      </c>
      <c r="U367" s="290">
        <f t="shared" si="388"/>
        <v>0</v>
      </c>
      <c r="V367" s="304">
        <f t="shared" si="389"/>
        <v>361</v>
      </c>
      <c r="W367" s="289">
        <f t="shared" si="390"/>
        <v>31</v>
      </c>
      <c r="X367" s="290">
        <f t="shared" si="362"/>
        <v>0</v>
      </c>
      <c r="Y367" s="290">
        <f t="shared" si="391"/>
        <v>0</v>
      </c>
      <c r="Z367" s="290">
        <f t="shared" si="363"/>
        <v>0</v>
      </c>
      <c r="AA367" s="291">
        <f t="shared" si="364"/>
        <v>0</v>
      </c>
      <c r="AB367" s="292">
        <f t="shared" si="392"/>
        <v>0</v>
      </c>
      <c r="AC367" s="307">
        <f t="shared" si="393"/>
        <v>361</v>
      </c>
      <c r="AD367" s="289">
        <f t="shared" si="394"/>
        <v>31</v>
      </c>
      <c r="AE367" s="290">
        <f t="shared" si="365"/>
        <v>0</v>
      </c>
      <c r="AF367" s="290">
        <f t="shared" si="395"/>
        <v>0</v>
      </c>
      <c r="AG367" s="290">
        <f t="shared" si="366"/>
        <v>0</v>
      </c>
      <c r="AH367" s="291">
        <f t="shared" si="367"/>
        <v>0</v>
      </c>
      <c r="AI367" s="290">
        <f t="shared" si="396"/>
        <v>0</v>
      </c>
      <c r="AJ367" s="304">
        <f t="shared" si="397"/>
        <v>361</v>
      </c>
      <c r="AK367" s="289">
        <f t="shared" si="398"/>
        <v>31</v>
      </c>
      <c r="AL367" s="290">
        <f t="shared" si="368"/>
        <v>0</v>
      </c>
      <c r="AM367" s="290">
        <f t="shared" si="399"/>
        <v>0</v>
      </c>
      <c r="AN367" s="290">
        <f t="shared" si="369"/>
        <v>0</v>
      </c>
      <c r="AO367" s="291">
        <f t="shared" si="370"/>
        <v>0</v>
      </c>
      <c r="AP367" s="292">
        <f t="shared" si="400"/>
        <v>0</v>
      </c>
      <c r="AQ367" s="307">
        <f t="shared" si="401"/>
        <v>361</v>
      </c>
      <c r="AR367" s="289">
        <f t="shared" si="402"/>
        <v>31</v>
      </c>
      <c r="AS367" s="290">
        <f t="shared" si="371"/>
        <v>0</v>
      </c>
      <c r="AT367" s="290">
        <f t="shared" si="403"/>
        <v>0</v>
      </c>
      <c r="AU367" s="290">
        <f t="shared" si="372"/>
        <v>0</v>
      </c>
      <c r="AV367" s="291">
        <f t="shared" si="373"/>
        <v>0</v>
      </c>
      <c r="AW367" s="290">
        <f t="shared" si="404"/>
        <v>0</v>
      </c>
      <c r="AX367" s="304">
        <f t="shared" si="405"/>
        <v>361</v>
      </c>
      <c r="AY367" s="289">
        <f t="shared" si="406"/>
        <v>31</v>
      </c>
      <c r="AZ367" s="290">
        <f t="shared" si="374"/>
        <v>0</v>
      </c>
      <c r="BA367" s="290">
        <f t="shared" si="407"/>
        <v>0</v>
      </c>
      <c r="BB367" s="290">
        <f t="shared" si="375"/>
        <v>0</v>
      </c>
      <c r="BC367" s="291">
        <f t="shared" si="376"/>
        <v>0</v>
      </c>
      <c r="BD367" s="292">
        <f t="shared" si="408"/>
        <v>0</v>
      </c>
      <c r="BE367" s="307">
        <f t="shared" si="409"/>
        <v>361</v>
      </c>
      <c r="BF367" s="289">
        <f t="shared" si="410"/>
        <v>31</v>
      </c>
      <c r="BG367" s="290">
        <f t="shared" si="377"/>
        <v>0</v>
      </c>
      <c r="BH367" s="290">
        <f t="shared" si="411"/>
        <v>0</v>
      </c>
      <c r="BI367" s="290">
        <f t="shared" si="378"/>
        <v>0</v>
      </c>
      <c r="BJ367" s="291">
        <f t="shared" si="379"/>
        <v>0</v>
      </c>
      <c r="BK367" s="290">
        <f t="shared" si="412"/>
        <v>0</v>
      </c>
      <c r="BL367" s="304">
        <f t="shared" si="413"/>
        <v>361</v>
      </c>
      <c r="BM367" s="289">
        <f t="shared" si="414"/>
        <v>31</v>
      </c>
      <c r="BN367" s="290">
        <f t="shared" si="380"/>
        <v>0</v>
      </c>
      <c r="BO367" s="290">
        <f t="shared" si="415"/>
        <v>0</v>
      </c>
      <c r="BP367" s="290">
        <f t="shared" si="381"/>
        <v>0</v>
      </c>
      <c r="BQ367" s="291">
        <f t="shared" si="382"/>
        <v>0</v>
      </c>
      <c r="BR367" s="292">
        <f t="shared" si="416"/>
        <v>0</v>
      </c>
    </row>
    <row r="368" spans="1:70">
      <c r="A368" s="288">
        <v>362</v>
      </c>
      <c r="B368" s="289">
        <f t="shared" si="352"/>
        <v>31</v>
      </c>
      <c r="C368" s="290">
        <f t="shared" si="353"/>
        <v>0</v>
      </c>
      <c r="D368" s="290">
        <f t="shared" si="417"/>
        <v>0</v>
      </c>
      <c r="E368" s="290">
        <f t="shared" si="354"/>
        <v>0</v>
      </c>
      <c r="F368" s="291">
        <f t="shared" si="355"/>
        <v>0</v>
      </c>
      <c r="G368" s="290">
        <f t="shared" si="418"/>
        <v>0</v>
      </c>
      <c r="H368" s="289">
        <f t="shared" si="383"/>
        <v>362</v>
      </c>
      <c r="I368" s="289">
        <f t="shared" si="384"/>
        <v>31</v>
      </c>
      <c r="J368" s="290">
        <f t="shared" si="356"/>
        <v>0</v>
      </c>
      <c r="K368" s="290">
        <f t="shared" si="419"/>
        <v>0</v>
      </c>
      <c r="L368" s="290">
        <f t="shared" si="357"/>
        <v>0</v>
      </c>
      <c r="M368" s="291">
        <f t="shared" si="358"/>
        <v>0</v>
      </c>
      <c r="N368" s="292">
        <f t="shared" si="420"/>
        <v>0</v>
      </c>
      <c r="O368" s="307">
        <f t="shared" si="385"/>
        <v>362</v>
      </c>
      <c r="P368" s="289">
        <f t="shared" si="386"/>
        <v>31</v>
      </c>
      <c r="Q368" s="290">
        <f t="shared" si="359"/>
        <v>0</v>
      </c>
      <c r="R368" s="290">
        <f t="shared" si="387"/>
        <v>0</v>
      </c>
      <c r="S368" s="290">
        <f t="shared" si="360"/>
        <v>0</v>
      </c>
      <c r="T368" s="291">
        <f t="shared" si="361"/>
        <v>0</v>
      </c>
      <c r="U368" s="290">
        <f t="shared" si="388"/>
        <v>0</v>
      </c>
      <c r="V368" s="304">
        <f t="shared" si="389"/>
        <v>362</v>
      </c>
      <c r="W368" s="289">
        <f t="shared" si="390"/>
        <v>31</v>
      </c>
      <c r="X368" s="290">
        <f t="shared" si="362"/>
        <v>0</v>
      </c>
      <c r="Y368" s="290">
        <f t="shared" si="391"/>
        <v>0</v>
      </c>
      <c r="Z368" s="290">
        <f t="shared" si="363"/>
        <v>0</v>
      </c>
      <c r="AA368" s="291">
        <f t="shared" si="364"/>
        <v>0</v>
      </c>
      <c r="AB368" s="292">
        <f t="shared" si="392"/>
        <v>0</v>
      </c>
      <c r="AC368" s="307">
        <f t="shared" si="393"/>
        <v>362</v>
      </c>
      <c r="AD368" s="289">
        <f t="shared" si="394"/>
        <v>31</v>
      </c>
      <c r="AE368" s="290">
        <f t="shared" si="365"/>
        <v>0</v>
      </c>
      <c r="AF368" s="290">
        <f t="shared" si="395"/>
        <v>0</v>
      </c>
      <c r="AG368" s="290">
        <f t="shared" si="366"/>
        <v>0</v>
      </c>
      <c r="AH368" s="291">
        <f t="shared" si="367"/>
        <v>0</v>
      </c>
      <c r="AI368" s="290">
        <f t="shared" si="396"/>
        <v>0</v>
      </c>
      <c r="AJ368" s="304">
        <f t="shared" si="397"/>
        <v>362</v>
      </c>
      <c r="AK368" s="289">
        <f t="shared" si="398"/>
        <v>31</v>
      </c>
      <c r="AL368" s="290">
        <f t="shared" si="368"/>
        <v>0</v>
      </c>
      <c r="AM368" s="290">
        <f t="shared" si="399"/>
        <v>0</v>
      </c>
      <c r="AN368" s="290">
        <f t="shared" si="369"/>
        <v>0</v>
      </c>
      <c r="AO368" s="291">
        <f t="shared" si="370"/>
        <v>0</v>
      </c>
      <c r="AP368" s="292">
        <f t="shared" si="400"/>
        <v>0</v>
      </c>
      <c r="AQ368" s="307">
        <f t="shared" si="401"/>
        <v>362</v>
      </c>
      <c r="AR368" s="289">
        <f t="shared" si="402"/>
        <v>31</v>
      </c>
      <c r="AS368" s="290">
        <f t="shared" si="371"/>
        <v>0</v>
      </c>
      <c r="AT368" s="290">
        <f t="shared" si="403"/>
        <v>0</v>
      </c>
      <c r="AU368" s="290">
        <f t="shared" si="372"/>
        <v>0</v>
      </c>
      <c r="AV368" s="291">
        <f t="shared" si="373"/>
        <v>0</v>
      </c>
      <c r="AW368" s="290">
        <f t="shared" si="404"/>
        <v>0</v>
      </c>
      <c r="AX368" s="304">
        <f t="shared" si="405"/>
        <v>362</v>
      </c>
      <c r="AY368" s="289">
        <f t="shared" si="406"/>
        <v>31</v>
      </c>
      <c r="AZ368" s="290">
        <f t="shared" si="374"/>
        <v>0</v>
      </c>
      <c r="BA368" s="290">
        <f t="shared" si="407"/>
        <v>0</v>
      </c>
      <c r="BB368" s="290">
        <f t="shared" si="375"/>
        <v>0</v>
      </c>
      <c r="BC368" s="291">
        <f t="shared" si="376"/>
        <v>0</v>
      </c>
      <c r="BD368" s="292">
        <f t="shared" si="408"/>
        <v>0</v>
      </c>
      <c r="BE368" s="307">
        <f t="shared" si="409"/>
        <v>362</v>
      </c>
      <c r="BF368" s="289">
        <f t="shared" si="410"/>
        <v>31</v>
      </c>
      <c r="BG368" s="290">
        <f t="shared" si="377"/>
        <v>0</v>
      </c>
      <c r="BH368" s="290">
        <f t="shared" si="411"/>
        <v>0</v>
      </c>
      <c r="BI368" s="290">
        <f t="shared" si="378"/>
        <v>0</v>
      </c>
      <c r="BJ368" s="291">
        <f t="shared" si="379"/>
        <v>0</v>
      </c>
      <c r="BK368" s="290">
        <f t="shared" si="412"/>
        <v>0</v>
      </c>
      <c r="BL368" s="304">
        <f t="shared" si="413"/>
        <v>362</v>
      </c>
      <c r="BM368" s="289">
        <f t="shared" si="414"/>
        <v>31</v>
      </c>
      <c r="BN368" s="290">
        <f t="shared" si="380"/>
        <v>0</v>
      </c>
      <c r="BO368" s="290">
        <f t="shared" si="415"/>
        <v>0</v>
      </c>
      <c r="BP368" s="290">
        <f t="shared" si="381"/>
        <v>0</v>
      </c>
      <c r="BQ368" s="291">
        <f t="shared" si="382"/>
        <v>0</v>
      </c>
      <c r="BR368" s="292">
        <f t="shared" si="416"/>
        <v>0</v>
      </c>
    </row>
    <row r="369" spans="1:70">
      <c r="A369" s="288">
        <v>363</v>
      </c>
      <c r="B369" s="289">
        <f t="shared" si="352"/>
        <v>31</v>
      </c>
      <c r="C369" s="290">
        <f t="shared" si="353"/>
        <v>0</v>
      </c>
      <c r="D369" s="290">
        <f t="shared" si="417"/>
        <v>0</v>
      </c>
      <c r="E369" s="290">
        <f t="shared" si="354"/>
        <v>0</v>
      </c>
      <c r="F369" s="291">
        <f t="shared" si="355"/>
        <v>0</v>
      </c>
      <c r="G369" s="290">
        <f t="shared" si="418"/>
        <v>0</v>
      </c>
      <c r="H369" s="289">
        <f t="shared" si="383"/>
        <v>363</v>
      </c>
      <c r="I369" s="289">
        <f t="shared" si="384"/>
        <v>31</v>
      </c>
      <c r="J369" s="290">
        <f t="shared" si="356"/>
        <v>0</v>
      </c>
      <c r="K369" s="290">
        <f t="shared" si="419"/>
        <v>0</v>
      </c>
      <c r="L369" s="290">
        <f t="shared" si="357"/>
        <v>0</v>
      </c>
      <c r="M369" s="291">
        <f t="shared" si="358"/>
        <v>0</v>
      </c>
      <c r="N369" s="292">
        <f t="shared" si="420"/>
        <v>0</v>
      </c>
      <c r="O369" s="307">
        <f t="shared" si="385"/>
        <v>363</v>
      </c>
      <c r="P369" s="289">
        <f t="shared" si="386"/>
        <v>31</v>
      </c>
      <c r="Q369" s="290">
        <f t="shared" si="359"/>
        <v>0</v>
      </c>
      <c r="R369" s="290">
        <f t="shared" si="387"/>
        <v>0</v>
      </c>
      <c r="S369" s="290">
        <f t="shared" si="360"/>
        <v>0</v>
      </c>
      <c r="T369" s="291">
        <f t="shared" si="361"/>
        <v>0</v>
      </c>
      <c r="U369" s="290">
        <f t="shared" si="388"/>
        <v>0</v>
      </c>
      <c r="V369" s="304">
        <f t="shared" si="389"/>
        <v>363</v>
      </c>
      <c r="W369" s="289">
        <f t="shared" si="390"/>
        <v>31</v>
      </c>
      <c r="X369" s="290">
        <f t="shared" si="362"/>
        <v>0</v>
      </c>
      <c r="Y369" s="290">
        <f t="shared" si="391"/>
        <v>0</v>
      </c>
      <c r="Z369" s="290">
        <f t="shared" si="363"/>
        <v>0</v>
      </c>
      <c r="AA369" s="291">
        <f t="shared" si="364"/>
        <v>0</v>
      </c>
      <c r="AB369" s="292">
        <f t="shared" si="392"/>
        <v>0</v>
      </c>
      <c r="AC369" s="307">
        <f t="shared" si="393"/>
        <v>363</v>
      </c>
      <c r="AD369" s="289">
        <f t="shared" si="394"/>
        <v>31</v>
      </c>
      <c r="AE369" s="290">
        <f t="shared" si="365"/>
        <v>0</v>
      </c>
      <c r="AF369" s="290">
        <f t="shared" si="395"/>
        <v>0</v>
      </c>
      <c r="AG369" s="290">
        <f t="shared" si="366"/>
        <v>0</v>
      </c>
      <c r="AH369" s="291">
        <f t="shared" si="367"/>
        <v>0</v>
      </c>
      <c r="AI369" s="290">
        <f t="shared" si="396"/>
        <v>0</v>
      </c>
      <c r="AJ369" s="304">
        <f t="shared" si="397"/>
        <v>363</v>
      </c>
      <c r="AK369" s="289">
        <f t="shared" si="398"/>
        <v>31</v>
      </c>
      <c r="AL369" s="290">
        <f t="shared" si="368"/>
        <v>0</v>
      </c>
      <c r="AM369" s="290">
        <f t="shared" si="399"/>
        <v>0</v>
      </c>
      <c r="AN369" s="290">
        <f t="shared" si="369"/>
        <v>0</v>
      </c>
      <c r="AO369" s="291">
        <f t="shared" si="370"/>
        <v>0</v>
      </c>
      <c r="AP369" s="292">
        <f t="shared" si="400"/>
        <v>0</v>
      </c>
      <c r="AQ369" s="307">
        <f t="shared" si="401"/>
        <v>363</v>
      </c>
      <c r="AR369" s="289">
        <f t="shared" si="402"/>
        <v>31</v>
      </c>
      <c r="AS369" s="290">
        <f t="shared" si="371"/>
        <v>0</v>
      </c>
      <c r="AT369" s="290">
        <f t="shared" si="403"/>
        <v>0</v>
      </c>
      <c r="AU369" s="290">
        <f t="shared" si="372"/>
        <v>0</v>
      </c>
      <c r="AV369" s="291">
        <f t="shared" si="373"/>
        <v>0</v>
      </c>
      <c r="AW369" s="290">
        <f t="shared" si="404"/>
        <v>0</v>
      </c>
      <c r="AX369" s="304">
        <f t="shared" si="405"/>
        <v>363</v>
      </c>
      <c r="AY369" s="289">
        <f t="shared" si="406"/>
        <v>31</v>
      </c>
      <c r="AZ369" s="290">
        <f t="shared" si="374"/>
        <v>0</v>
      </c>
      <c r="BA369" s="290">
        <f t="shared" si="407"/>
        <v>0</v>
      </c>
      <c r="BB369" s="290">
        <f t="shared" si="375"/>
        <v>0</v>
      </c>
      <c r="BC369" s="291">
        <f t="shared" si="376"/>
        <v>0</v>
      </c>
      <c r="BD369" s="292">
        <f t="shared" si="408"/>
        <v>0</v>
      </c>
      <c r="BE369" s="307">
        <f t="shared" si="409"/>
        <v>363</v>
      </c>
      <c r="BF369" s="289">
        <f t="shared" si="410"/>
        <v>31</v>
      </c>
      <c r="BG369" s="290">
        <f t="shared" si="377"/>
        <v>0</v>
      </c>
      <c r="BH369" s="290">
        <f t="shared" si="411"/>
        <v>0</v>
      </c>
      <c r="BI369" s="290">
        <f t="shared" si="378"/>
        <v>0</v>
      </c>
      <c r="BJ369" s="291">
        <f t="shared" si="379"/>
        <v>0</v>
      </c>
      <c r="BK369" s="290">
        <f t="shared" si="412"/>
        <v>0</v>
      </c>
      <c r="BL369" s="304">
        <f t="shared" si="413"/>
        <v>363</v>
      </c>
      <c r="BM369" s="289">
        <f t="shared" si="414"/>
        <v>31</v>
      </c>
      <c r="BN369" s="290">
        <f t="shared" si="380"/>
        <v>0</v>
      </c>
      <c r="BO369" s="290">
        <f t="shared" si="415"/>
        <v>0</v>
      </c>
      <c r="BP369" s="290">
        <f t="shared" si="381"/>
        <v>0</v>
      </c>
      <c r="BQ369" s="291">
        <f t="shared" si="382"/>
        <v>0</v>
      </c>
      <c r="BR369" s="292">
        <f t="shared" si="416"/>
        <v>0</v>
      </c>
    </row>
    <row r="370" spans="1:70">
      <c r="A370" s="288">
        <v>364</v>
      </c>
      <c r="B370" s="289">
        <f t="shared" si="352"/>
        <v>31</v>
      </c>
      <c r="C370" s="290">
        <f t="shared" si="353"/>
        <v>0</v>
      </c>
      <c r="D370" s="290">
        <f t="shared" si="417"/>
        <v>0</v>
      </c>
      <c r="E370" s="290">
        <f t="shared" si="354"/>
        <v>0</v>
      </c>
      <c r="F370" s="291">
        <f t="shared" si="355"/>
        <v>0</v>
      </c>
      <c r="G370" s="290">
        <f t="shared" si="418"/>
        <v>0</v>
      </c>
      <c r="H370" s="289">
        <f t="shared" si="383"/>
        <v>364</v>
      </c>
      <c r="I370" s="289">
        <f t="shared" si="384"/>
        <v>31</v>
      </c>
      <c r="J370" s="290">
        <f t="shared" si="356"/>
        <v>0</v>
      </c>
      <c r="K370" s="290">
        <f t="shared" si="419"/>
        <v>0</v>
      </c>
      <c r="L370" s="290">
        <f t="shared" si="357"/>
        <v>0</v>
      </c>
      <c r="M370" s="291">
        <f t="shared" si="358"/>
        <v>0</v>
      </c>
      <c r="N370" s="292">
        <f t="shared" si="420"/>
        <v>0</v>
      </c>
      <c r="O370" s="307">
        <f t="shared" si="385"/>
        <v>364</v>
      </c>
      <c r="P370" s="289">
        <f t="shared" si="386"/>
        <v>31</v>
      </c>
      <c r="Q370" s="290">
        <f t="shared" si="359"/>
        <v>0</v>
      </c>
      <c r="R370" s="290">
        <f t="shared" si="387"/>
        <v>0</v>
      </c>
      <c r="S370" s="290">
        <f t="shared" si="360"/>
        <v>0</v>
      </c>
      <c r="T370" s="291">
        <f t="shared" si="361"/>
        <v>0</v>
      </c>
      <c r="U370" s="290">
        <f t="shared" si="388"/>
        <v>0</v>
      </c>
      <c r="V370" s="304">
        <f t="shared" si="389"/>
        <v>364</v>
      </c>
      <c r="W370" s="289">
        <f t="shared" si="390"/>
        <v>31</v>
      </c>
      <c r="X370" s="290">
        <f t="shared" si="362"/>
        <v>0</v>
      </c>
      <c r="Y370" s="290">
        <f t="shared" si="391"/>
        <v>0</v>
      </c>
      <c r="Z370" s="290">
        <f t="shared" si="363"/>
        <v>0</v>
      </c>
      <c r="AA370" s="291">
        <f t="shared" si="364"/>
        <v>0</v>
      </c>
      <c r="AB370" s="292">
        <f t="shared" si="392"/>
        <v>0</v>
      </c>
      <c r="AC370" s="307">
        <f t="shared" si="393"/>
        <v>364</v>
      </c>
      <c r="AD370" s="289">
        <f t="shared" si="394"/>
        <v>31</v>
      </c>
      <c r="AE370" s="290">
        <f t="shared" si="365"/>
        <v>0</v>
      </c>
      <c r="AF370" s="290">
        <f t="shared" si="395"/>
        <v>0</v>
      </c>
      <c r="AG370" s="290">
        <f t="shared" si="366"/>
        <v>0</v>
      </c>
      <c r="AH370" s="291">
        <f t="shared" si="367"/>
        <v>0</v>
      </c>
      <c r="AI370" s="290">
        <f t="shared" si="396"/>
        <v>0</v>
      </c>
      <c r="AJ370" s="304">
        <f t="shared" si="397"/>
        <v>364</v>
      </c>
      <c r="AK370" s="289">
        <f t="shared" si="398"/>
        <v>31</v>
      </c>
      <c r="AL370" s="290">
        <f t="shared" si="368"/>
        <v>0</v>
      </c>
      <c r="AM370" s="290">
        <f t="shared" si="399"/>
        <v>0</v>
      </c>
      <c r="AN370" s="290">
        <f t="shared" si="369"/>
        <v>0</v>
      </c>
      <c r="AO370" s="291">
        <f t="shared" si="370"/>
        <v>0</v>
      </c>
      <c r="AP370" s="292">
        <f t="shared" si="400"/>
        <v>0</v>
      </c>
      <c r="AQ370" s="307">
        <f t="shared" si="401"/>
        <v>364</v>
      </c>
      <c r="AR370" s="289">
        <f t="shared" si="402"/>
        <v>31</v>
      </c>
      <c r="AS370" s="290">
        <f t="shared" si="371"/>
        <v>0</v>
      </c>
      <c r="AT370" s="290">
        <f t="shared" si="403"/>
        <v>0</v>
      </c>
      <c r="AU370" s="290">
        <f t="shared" si="372"/>
        <v>0</v>
      </c>
      <c r="AV370" s="291">
        <f t="shared" si="373"/>
        <v>0</v>
      </c>
      <c r="AW370" s="290">
        <f t="shared" si="404"/>
        <v>0</v>
      </c>
      <c r="AX370" s="304">
        <f t="shared" si="405"/>
        <v>364</v>
      </c>
      <c r="AY370" s="289">
        <f t="shared" si="406"/>
        <v>31</v>
      </c>
      <c r="AZ370" s="290">
        <f t="shared" si="374"/>
        <v>0</v>
      </c>
      <c r="BA370" s="290">
        <f t="shared" si="407"/>
        <v>0</v>
      </c>
      <c r="BB370" s="290">
        <f t="shared" si="375"/>
        <v>0</v>
      </c>
      <c r="BC370" s="291">
        <f t="shared" si="376"/>
        <v>0</v>
      </c>
      <c r="BD370" s="292">
        <f t="shared" si="408"/>
        <v>0</v>
      </c>
      <c r="BE370" s="307">
        <f t="shared" si="409"/>
        <v>364</v>
      </c>
      <c r="BF370" s="289">
        <f t="shared" si="410"/>
        <v>31</v>
      </c>
      <c r="BG370" s="290">
        <f t="shared" si="377"/>
        <v>0</v>
      </c>
      <c r="BH370" s="290">
        <f t="shared" si="411"/>
        <v>0</v>
      </c>
      <c r="BI370" s="290">
        <f t="shared" si="378"/>
        <v>0</v>
      </c>
      <c r="BJ370" s="291">
        <f t="shared" si="379"/>
        <v>0</v>
      </c>
      <c r="BK370" s="290">
        <f t="shared" si="412"/>
        <v>0</v>
      </c>
      <c r="BL370" s="304">
        <f t="shared" si="413"/>
        <v>364</v>
      </c>
      <c r="BM370" s="289">
        <f t="shared" si="414"/>
        <v>31</v>
      </c>
      <c r="BN370" s="290">
        <f t="shared" si="380"/>
        <v>0</v>
      </c>
      <c r="BO370" s="290">
        <f t="shared" si="415"/>
        <v>0</v>
      </c>
      <c r="BP370" s="290">
        <f t="shared" si="381"/>
        <v>0</v>
      </c>
      <c r="BQ370" s="291">
        <f t="shared" si="382"/>
        <v>0</v>
      </c>
      <c r="BR370" s="292">
        <f t="shared" si="416"/>
        <v>0</v>
      </c>
    </row>
    <row r="371" spans="1:70">
      <c r="A371" s="288">
        <v>365</v>
      </c>
      <c r="B371" s="289">
        <f t="shared" si="352"/>
        <v>31</v>
      </c>
      <c r="C371" s="290">
        <f t="shared" si="353"/>
        <v>0</v>
      </c>
      <c r="D371" s="290">
        <f t="shared" si="417"/>
        <v>0</v>
      </c>
      <c r="E371" s="290">
        <f t="shared" si="354"/>
        <v>0</v>
      </c>
      <c r="F371" s="291">
        <f t="shared" si="355"/>
        <v>0</v>
      </c>
      <c r="G371" s="290">
        <f t="shared" si="418"/>
        <v>0</v>
      </c>
      <c r="H371" s="289">
        <f t="shared" si="383"/>
        <v>365</v>
      </c>
      <c r="I371" s="289">
        <f t="shared" si="384"/>
        <v>31</v>
      </c>
      <c r="J371" s="290">
        <f t="shared" si="356"/>
        <v>0</v>
      </c>
      <c r="K371" s="290">
        <f t="shared" si="419"/>
        <v>0</v>
      </c>
      <c r="L371" s="290">
        <f t="shared" si="357"/>
        <v>0</v>
      </c>
      <c r="M371" s="291">
        <f t="shared" si="358"/>
        <v>0</v>
      </c>
      <c r="N371" s="292">
        <f t="shared" si="420"/>
        <v>0</v>
      </c>
      <c r="O371" s="307">
        <f t="shared" si="385"/>
        <v>365</v>
      </c>
      <c r="P371" s="289">
        <f t="shared" si="386"/>
        <v>31</v>
      </c>
      <c r="Q371" s="290">
        <f t="shared" si="359"/>
        <v>0</v>
      </c>
      <c r="R371" s="290">
        <f t="shared" si="387"/>
        <v>0</v>
      </c>
      <c r="S371" s="290">
        <f t="shared" si="360"/>
        <v>0</v>
      </c>
      <c r="T371" s="291">
        <f t="shared" si="361"/>
        <v>0</v>
      </c>
      <c r="U371" s="290">
        <f t="shared" si="388"/>
        <v>0</v>
      </c>
      <c r="V371" s="304">
        <f t="shared" si="389"/>
        <v>365</v>
      </c>
      <c r="W371" s="289">
        <f t="shared" si="390"/>
        <v>31</v>
      </c>
      <c r="X371" s="290">
        <f t="shared" si="362"/>
        <v>0</v>
      </c>
      <c r="Y371" s="290">
        <f t="shared" si="391"/>
        <v>0</v>
      </c>
      <c r="Z371" s="290">
        <f t="shared" si="363"/>
        <v>0</v>
      </c>
      <c r="AA371" s="291">
        <f t="shared" si="364"/>
        <v>0</v>
      </c>
      <c r="AB371" s="292">
        <f t="shared" si="392"/>
        <v>0</v>
      </c>
      <c r="AC371" s="307">
        <f t="shared" si="393"/>
        <v>365</v>
      </c>
      <c r="AD371" s="289">
        <f t="shared" si="394"/>
        <v>31</v>
      </c>
      <c r="AE371" s="290">
        <f t="shared" si="365"/>
        <v>0</v>
      </c>
      <c r="AF371" s="290">
        <f t="shared" si="395"/>
        <v>0</v>
      </c>
      <c r="AG371" s="290">
        <f t="shared" si="366"/>
        <v>0</v>
      </c>
      <c r="AH371" s="291">
        <f t="shared" si="367"/>
        <v>0</v>
      </c>
      <c r="AI371" s="290">
        <f t="shared" si="396"/>
        <v>0</v>
      </c>
      <c r="AJ371" s="304">
        <f t="shared" si="397"/>
        <v>365</v>
      </c>
      <c r="AK371" s="289">
        <f t="shared" si="398"/>
        <v>31</v>
      </c>
      <c r="AL371" s="290">
        <f t="shared" si="368"/>
        <v>0</v>
      </c>
      <c r="AM371" s="290">
        <f t="shared" si="399"/>
        <v>0</v>
      </c>
      <c r="AN371" s="290">
        <f t="shared" si="369"/>
        <v>0</v>
      </c>
      <c r="AO371" s="291">
        <f t="shared" si="370"/>
        <v>0</v>
      </c>
      <c r="AP371" s="292">
        <f t="shared" si="400"/>
        <v>0</v>
      </c>
      <c r="AQ371" s="307">
        <f t="shared" si="401"/>
        <v>365</v>
      </c>
      <c r="AR371" s="289">
        <f t="shared" si="402"/>
        <v>31</v>
      </c>
      <c r="AS371" s="290">
        <f t="shared" si="371"/>
        <v>0</v>
      </c>
      <c r="AT371" s="290">
        <f t="shared" si="403"/>
        <v>0</v>
      </c>
      <c r="AU371" s="290">
        <f t="shared" si="372"/>
        <v>0</v>
      </c>
      <c r="AV371" s="291">
        <f t="shared" si="373"/>
        <v>0</v>
      </c>
      <c r="AW371" s="290">
        <f t="shared" si="404"/>
        <v>0</v>
      </c>
      <c r="AX371" s="304">
        <f t="shared" si="405"/>
        <v>365</v>
      </c>
      <c r="AY371" s="289">
        <f t="shared" si="406"/>
        <v>31</v>
      </c>
      <c r="AZ371" s="290">
        <f t="shared" si="374"/>
        <v>0</v>
      </c>
      <c r="BA371" s="290">
        <f t="shared" si="407"/>
        <v>0</v>
      </c>
      <c r="BB371" s="290">
        <f t="shared" si="375"/>
        <v>0</v>
      </c>
      <c r="BC371" s="291">
        <f t="shared" si="376"/>
        <v>0</v>
      </c>
      <c r="BD371" s="292">
        <f t="shared" si="408"/>
        <v>0</v>
      </c>
      <c r="BE371" s="307">
        <f t="shared" si="409"/>
        <v>365</v>
      </c>
      <c r="BF371" s="289">
        <f t="shared" si="410"/>
        <v>31</v>
      </c>
      <c r="BG371" s="290">
        <f t="shared" si="377"/>
        <v>0</v>
      </c>
      <c r="BH371" s="290">
        <f t="shared" si="411"/>
        <v>0</v>
      </c>
      <c r="BI371" s="290">
        <f t="shared" si="378"/>
        <v>0</v>
      </c>
      <c r="BJ371" s="291">
        <f t="shared" si="379"/>
        <v>0</v>
      </c>
      <c r="BK371" s="290">
        <f t="shared" si="412"/>
        <v>0</v>
      </c>
      <c r="BL371" s="304">
        <f t="shared" si="413"/>
        <v>365</v>
      </c>
      <c r="BM371" s="289">
        <f t="shared" si="414"/>
        <v>31</v>
      </c>
      <c r="BN371" s="290">
        <f t="shared" si="380"/>
        <v>0</v>
      </c>
      <c r="BO371" s="290">
        <f t="shared" si="415"/>
        <v>0</v>
      </c>
      <c r="BP371" s="290">
        <f t="shared" si="381"/>
        <v>0</v>
      </c>
      <c r="BQ371" s="291">
        <f t="shared" si="382"/>
        <v>0</v>
      </c>
      <c r="BR371" s="292">
        <f t="shared" si="416"/>
        <v>0</v>
      </c>
    </row>
    <row r="372" spans="1:70">
      <c r="A372" s="288">
        <v>366</v>
      </c>
      <c r="B372" s="289">
        <f t="shared" si="352"/>
        <v>31</v>
      </c>
      <c r="C372" s="290">
        <f t="shared" si="353"/>
        <v>0</v>
      </c>
      <c r="D372" s="290">
        <f t="shared" si="417"/>
        <v>0</v>
      </c>
      <c r="E372" s="290">
        <f t="shared" si="354"/>
        <v>0</v>
      </c>
      <c r="F372" s="291">
        <f t="shared" si="355"/>
        <v>0</v>
      </c>
      <c r="G372" s="290">
        <f t="shared" si="418"/>
        <v>0</v>
      </c>
      <c r="H372" s="289">
        <f t="shared" si="383"/>
        <v>366</v>
      </c>
      <c r="I372" s="289">
        <f t="shared" si="384"/>
        <v>31</v>
      </c>
      <c r="J372" s="290">
        <f t="shared" si="356"/>
        <v>0</v>
      </c>
      <c r="K372" s="290">
        <f t="shared" si="419"/>
        <v>0</v>
      </c>
      <c r="L372" s="290">
        <f t="shared" si="357"/>
        <v>0</v>
      </c>
      <c r="M372" s="291">
        <f t="shared" si="358"/>
        <v>0</v>
      </c>
      <c r="N372" s="292">
        <f t="shared" si="420"/>
        <v>0</v>
      </c>
      <c r="O372" s="307">
        <f t="shared" si="385"/>
        <v>366</v>
      </c>
      <c r="P372" s="289">
        <f t="shared" si="386"/>
        <v>31</v>
      </c>
      <c r="Q372" s="290">
        <f t="shared" si="359"/>
        <v>0</v>
      </c>
      <c r="R372" s="290">
        <f t="shared" si="387"/>
        <v>0</v>
      </c>
      <c r="S372" s="290">
        <f t="shared" si="360"/>
        <v>0</v>
      </c>
      <c r="T372" s="291">
        <f t="shared" si="361"/>
        <v>0</v>
      </c>
      <c r="U372" s="290">
        <f t="shared" si="388"/>
        <v>0</v>
      </c>
      <c r="V372" s="304">
        <f t="shared" si="389"/>
        <v>366</v>
      </c>
      <c r="W372" s="289">
        <f t="shared" si="390"/>
        <v>31</v>
      </c>
      <c r="X372" s="290">
        <f t="shared" si="362"/>
        <v>0</v>
      </c>
      <c r="Y372" s="290">
        <f t="shared" si="391"/>
        <v>0</v>
      </c>
      <c r="Z372" s="290">
        <f t="shared" si="363"/>
        <v>0</v>
      </c>
      <c r="AA372" s="291">
        <f t="shared" si="364"/>
        <v>0</v>
      </c>
      <c r="AB372" s="292">
        <f t="shared" si="392"/>
        <v>0</v>
      </c>
      <c r="AC372" s="307">
        <f t="shared" si="393"/>
        <v>366</v>
      </c>
      <c r="AD372" s="289">
        <f t="shared" si="394"/>
        <v>31</v>
      </c>
      <c r="AE372" s="290">
        <f t="shared" si="365"/>
        <v>0</v>
      </c>
      <c r="AF372" s="290">
        <f t="shared" si="395"/>
        <v>0</v>
      </c>
      <c r="AG372" s="290">
        <f t="shared" si="366"/>
        <v>0</v>
      </c>
      <c r="AH372" s="291">
        <f t="shared" si="367"/>
        <v>0</v>
      </c>
      <c r="AI372" s="290">
        <f t="shared" si="396"/>
        <v>0</v>
      </c>
      <c r="AJ372" s="304">
        <f t="shared" si="397"/>
        <v>366</v>
      </c>
      <c r="AK372" s="289">
        <f t="shared" si="398"/>
        <v>31</v>
      </c>
      <c r="AL372" s="290">
        <f t="shared" si="368"/>
        <v>0</v>
      </c>
      <c r="AM372" s="290">
        <f t="shared" si="399"/>
        <v>0</v>
      </c>
      <c r="AN372" s="290">
        <f t="shared" si="369"/>
        <v>0</v>
      </c>
      <c r="AO372" s="291">
        <f t="shared" si="370"/>
        <v>0</v>
      </c>
      <c r="AP372" s="292">
        <f t="shared" si="400"/>
        <v>0</v>
      </c>
      <c r="AQ372" s="307">
        <f t="shared" si="401"/>
        <v>366</v>
      </c>
      <c r="AR372" s="289">
        <f t="shared" si="402"/>
        <v>31</v>
      </c>
      <c r="AS372" s="290">
        <f t="shared" si="371"/>
        <v>0</v>
      </c>
      <c r="AT372" s="290">
        <f t="shared" si="403"/>
        <v>0</v>
      </c>
      <c r="AU372" s="290">
        <f t="shared" si="372"/>
        <v>0</v>
      </c>
      <c r="AV372" s="291">
        <f t="shared" si="373"/>
        <v>0</v>
      </c>
      <c r="AW372" s="290">
        <f t="shared" si="404"/>
        <v>0</v>
      </c>
      <c r="AX372" s="304">
        <f t="shared" si="405"/>
        <v>366</v>
      </c>
      <c r="AY372" s="289">
        <f t="shared" si="406"/>
        <v>31</v>
      </c>
      <c r="AZ372" s="290">
        <f t="shared" si="374"/>
        <v>0</v>
      </c>
      <c r="BA372" s="290">
        <f t="shared" si="407"/>
        <v>0</v>
      </c>
      <c r="BB372" s="290">
        <f t="shared" si="375"/>
        <v>0</v>
      </c>
      <c r="BC372" s="291">
        <f t="shared" si="376"/>
        <v>0</v>
      </c>
      <c r="BD372" s="292">
        <f t="shared" si="408"/>
        <v>0</v>
      </c>
      <c r="BE372" s="307">
        <f t="shared" si="409"/>
        <v>366</v>
      </c>
      <c r="BF372" s="289">
        <f t="shared" si="410"/>
        <v>31</v>
      </c>
      <c r="BG372" s="290">
        <f t="shared" si="377"/>
        <v>0</v>
      </c>
      <c r="BH372" s="290">
        <f t="shared" si="411"/>
        <v>0</v>
      </c>
      <c r="BI372" s="290">
        <f t="shared" si="378"/>
        <v>0</v>
      </c>
      <c r="BJ372" s="291">
        <f t="shared" si="379"/>
        <v>0</v>
      </c>
      <c r="BK372" s="290">
        <f t="shared" si="412"/>
        <v>0</v>
      </c>
      <c r="BL372" s="304">
        <f t="shared" si="413"/>
        <v>366</v>
      </c>
      <c r="BM372" s="289">
        <f t="shared" si="414"/>
        <v>31</v>
      </c>
      <c r="BN372" s="290">
        <f t="shared" si="380"/>
        <v>0</v>
      </c>
      <c r="BO372" s="290">
        <f t="shared" si="415"/>
        <v>0</v>
      </c>
      <c r="BP372" s="290">
        <f t="shared" si="381"/>
        <v>0</v>
      </c>
      <c r="BQ372" s="291">
        <f t="shared" si="382"/>
        <v>0</v>
      </c>
      <c r="BR372" s="292">
        <f t="shared" si="416"/>
        <v>0</v>
      </c>
    </row>
    <row r="373" spans="1:70">
      <c r="A373" s="288">
        <v>367</v>
      </c>
      <c r="B373" s="289">
        <f t="shared" si="352"/>
        <v>31</v>
      </c>
      <c r="C373" s="290">
        <f t="shared" si="353"/>
        <v>0</v>
      </c>
      <c r="D373" s="290">
        <f t="shared" si="417"/>
        <v>0</v>
      </c>
      <c r="E373" s="290">
        <f t="shared" si="354"/>
        <v>0</v>
      </c>
      <c r="F373" s="291">
        <f t="shared" si="355"/>
        <v>0</v>
      </c>
      <c r="G373" s="290">
        <f t="shared" si="418"/>
        <v>0</v>
      </c>
      <c r="H373" s="289">
        <f t="shared" si="383"/>
        <v>367</v>
      </c>
      <c r="I373" s="289">
        <f t="shared" si="384"/>
        <v>31</v>
      </c>
      <c r="J373" s="290">
        <f t="shared" si="356"/>
        <v>0</v>
      </c>
      <c r="K373" s="290">
        <f t="shared" si="419"/>
        <v>0</v>
      </c>
      <c r="L373" s="290">
        <f t="shared" si="357"/>
        <v>0</v>
      </c>
      <c r="M373" s="291">
        <f t="shared" si="358"/>
        <v>0</v>
      </c>
      <c r="N373" s="292">
        <f t="shared" si="420"/>
        <v>0</v>
      </c>
      <c r="O373" s="307">
        <f t="shared" si="385"/>
        <v>367</v>
      </c>
      <c r="P373" s="289">
        <f t="shared" si="386"/>
        <v>31</v>
      </c>
      <c r="Q373" s="290">
        <f t="shared" si="359"/>
        <v>0</v>
      </c>
      <c r="R373" s="290">
        <f t="shared" si="387"/>
        <v>0</v>
      </c>
      <c r="S373" s="290">
        <f t="shared" si="360"/>
        <v>0</v>
      </c>
      <c r="T373" s="291">
        <f t="shared" si="361"/>
        <v>0</v>
      </c>
      <c r="U373" s="290">
        <f t="shared" si="388"/>
        <v>0</v>
      </c>
      <c r="V373" s="304">
        <f t="shared" si="389"/>
        <v>367</v>
      </c>
      <c r="W373" s="289">
        <f t="shared" si="390"/>
        <v>31</v>
      </c>
      <c r="X373" s="290">
        <f t="shared" si="362"/>
        <v>0</v>
      </c>
      <c r="Y373" s="290">
        <f t="shared" si="391"/>
        <v>0</v>
      </c>
      <c r="Z373" s="290">
        <f t="shared" si="363"/>
        <v>0</v>
      </c>
      <c r="AA373" s="291">
        <f t="shared" si="364"/>
        <v>0</v>
      </c>
      <c r="AB373" s="292">
        <f t="shared" si="392"/>
        <v>0</v>
      </c>
      <c r="AC373" s="307">
        <f t="shared" si="393"/>
        <v>367</v>
      </c>
      <c r="AD373" s="289">
        <f t="shared" si="394"/>
        <v>31</v>
      </c>
      <c r="AE373" s="290">
        <f t="shared" si="365"/>
        <v>0</v>
      </c>
      <c r="AF373" s="290">
        <f t="shared" si="395"/>
        <v>0</v>
      </c>
      <c r="AG373" s="290">
        <f t="shared" si="366"/>
        <v>0</v>
      </c>
      <c r="AH373" s="291">
        <f t="shared" si="367"/>
        <v>0</v>
      </c>
      <c r="AI373" s="290">
        <f t="shared" si="396"/>
        <v>0</v>
      </c>
      <c r="AJ373" s="304">
        <f t="shared" si="397"/>
        <v>367</v>
      </c>
      <c r="AK373" s="289">
        <f t="shared" si="398"/>
        <v>31</v>
      </c>
      <c r="AL373" s="290">
        <f t="shared" si="368"/>
        <v>0</v>
      </c>
      <c r="AM373" s="290">
        <f t="shared" si="399"/>
        <v>0</v>
      </c>
      <c r="AN373" s="290">
        <f t="shared" si="369"/>
        <v>0</v>
      </c>
      <c r="AO373" s="291">
        <f t="shared" si="370"/>
        <v>0</v>
      </c>
      <c r="AP373" s="292">
        <f t="shared" si="400"/>
        <v>0</v>
      </c>
      <c r="AQ373" s="307">
        <f t="shared" si="401"/>
        <v>367</v>
      </c>
      <c r="AR373" s="289">
        <f t="shared" si="402"/>
        <v>31</v>
      </c>
      <c r="AS373" s="290">
        <f t="shared" si="371"/>
        <v>0</v>
      </c>
      <c r="AT373" s="290">
        <f t="shared" si="403"/>
        <v>0</v>
      </c>
      <c r="AU373" s="290">
        <f t="shared" si="372"/>
        <v>0</v>
      </c>
      <c r="AV373" s="291">
        <f t="shared" si="373"/>
        <v>0</v>
      </c>
      <c r="AW373" s="290">
        <f t="shared" si="404"/>
        <v>0</v>
      </c>
      <c r="AX373" s="304">
        <f t="shared" si="405"/>
        <v>367</v>
      </c>
      <c r="AY373" s="289">
        <f t="shared" si="406"/>
        <v>31</v>
      </c>
      <c r="AZ373" s="290">
        <f t="shared" si="374"/>
        <v>0</v>
      </c>
      <c r="BA373" s="290">
        <f t="shared" si="407"/>
        <v>0</v>
      </c>
      <c r="BB373" s="290">
        <f t="shared" si="375"/>
        <v>0</v>
      </c>
      <c r="BC373" s="291">
        <f t="shared" si="376"/>
        <v>0</v>
      </c>
      <c r="BD373" s="292">
        <f t="shared" si="408"/>
        <v>0</v>
      </c>
      <c r="BE373" s="307">
        <f t="shared" si="409"/>
        <v>367</v>
      </c>
      <c r="BF373" s="289">
        <f t="shared" si="410"/>
        <v>31</v>
      </c>
      <c r="BG373" s="290">
        <f t="shared" si="377"/>
        <v>0</v>
      </c>
      <c r="BH373" s="290">
        <f t="shared" si="411"/>
        <v>0</v>
      </c>
      <c r="BI373" s="290">
        <f t="shared" si="378"/>
        <v>0</v>
      </c>
      <c r="BJ373" s="291">
        <f t="shared" si="379"/>
        <v>0</v>
      </c>
      <c r="BK373" s="290">
        <f t="shared" si="412"/>
        <v>0</v>
      </c>
      <c r="BL373" s="304">
        <f t="shared" si="413"/>
        <v>367</v>
      </c>
      <c r="BM373" s="289">
        <f t="shared" si="414"/>
        <v>31</v>
      </c>
      <c r="BN373" s="290">
        <f t="shared" si="380"/>
        <v>0</v>
      </c>
      <c r="BO373" s="290">
        <f t="shared" si="415"/>
        <v>0</v>
      </c>
      <c r="BP373" s="290">
        <f t="shared" si="381"/>
        <v>0</v>
      </c>
      <c r="BQ373" s="291">
        <f t="shared" si="382"/>
        <v>0</v>
      </c>
      <c r="BR373" s="292">
        <f t="shared" si="416"/>
        <v>0</v>
      </c>
    </row>
    <row r="374" spans="1:70">
      <c r="A374" s="288">
        <v>368</v>
      </c>
      <c r="B374" s="289">
        <f t="shared" si="352"/>
        <v>31</v>
      </c>
      <c r="C374" s="290">
        <f t="shared" si="353"/>
        <v>0</v>
      </c>
      <c r="D374" s="290">
        <f t="shared" si="417"/>
        <v>0</v>
      </c>
      <c r="E374" s="290">
        <f t="shared" si="354"/>
        <v>0</v>
      </c>
      <c r="F374" s="291">
        <f t="shared" si="355"/>
        <v>0</v>
      </c>
      <c r="G374" s="290">
        <f t="shared" si="418"/>
        <v>0</v>
      </c>
      <c r="H374" s="289">
        <f t="shared" si="383"/>
        <v>368</v>
      </c>
      <c r="I374" s="289">
        <f t="shared" si="384"/>
        <v>31</v>
      </c>
      <c r="J374" s="290">
        <f t="shared" si="356"/>
        <v>0</v>
      </c>
      <c r="K374" s="290">
        <f t="shared" si="419"/>
        <v>0</v>
      </c>
      <c r="L374" s="290">
        <f t="shared" si="357"/>
        <v>0</v>
      </c>
      <c r="M374" s="291">
        <f t="shared" si="358"/>
        <v>0</v>
      </c>
      <c r="N374" s="292">
        <f t="shared" si="420"/>
        <v>0</v>
      </c>
      <c r="O374" s="307">
        <f t="shared" si="385"/>
        <v>368</v>
      </c>
      <c r="P374" s="289">
        <f t="shared" si="386"/>
        <v>31</v>
      </c>
      <c r="Q374" s="290">
        <f t="shared" si="359"/>
        <v>0</v>
      </c>
      <c r="R374" s="290">
        <f t="shared" si="387"/>
        <v>0</v>
      </c>
      <c r="S374" s="290">
        <f t="shared" si="360"/>
        <v>0</v>
      </c>
      <c r="T374" s="291">
        <f t="shared" si="361"/>
        <v>0</v>
      </c>
      <c r="U374" s="290">
        <f t="shared" si="388"/>
        <v>0</v>
      </c>
      <c r="V374" s="304">
        <f t="shared" si="389"/>
        <v>368</v>
      </c>
      <c r="W374" s="289">
        <f t="shared" si="390"/>
        <v>31</v>
      </c>
      <c r="X374" s="290">
        <f t="shared" si="362"/>
        <v>0</v>
      </c>
      <c r="Y374" s="290">
        <f t="shared" si="391"/>
        <v>0</v>
      </c>
      <c r="Z374" s="290">
        <f t="shared" si="363"/>
        <v>0</v>
      </c>
      <c r="AA374" s="291">
        <f t="shared" si="364"/>
        <v>0</v>
      </c>
      <c r="AB374" s="292">
        <f t="shared" si="392"/>
        <v>0</v>
      </c>
      <c r="AC374" s="307">
        <f t="shared" si="393"/>
        <v>368</v>
      </c>
      <c r="AD374" s="289">
        <f t="shared" si="394"/>
        <v>31</v>
      </c>
      <c r="AE374" s="290">
        <f t="shared" si="365"/>
        <v>0</v>
      </c>
      <c r="AF374" s="290">
        <f t="shared" si="395"/>
        <v>0</v>
      </c>
      <c r="AG374" s="290">
        <f t="shared" si="366"/>
        <v>0</v>
      </c>
      <c r="AH374" s="291">
        <f t="shared" si="367"/>
        <v>0</v>
      </c>
      <c r="AI374" s="290">
        <f t="shared" si="396"/>
        <v>0</v>
      </c>
      <c r="AJ374" s="304">
        <f t="shared" si="397"/>
        <v>368</v>
      </c>
      <c r="AK374" s="289">
        <f t="shared" si="398"/>
        <v>31</v>
      </c>
      <c r="AL374" s="290">
        <f t="shared" si="368"/>
        <v>0</v>
      </c>
      <c r="AM374" s="290">
        <f t="shared" si="399"/>
        <v>0</v>
      </c>
      <c r="AN374" s="290">
        <f t="shared" si="369"/>
        <v>0</v>
      </c>
      <c r="AO374" s="291">
        <f t="shared" si="370"/>
        <v>0</v>
      </c>
      <c r="AP374" s="292">
        <f t="shared" si="400"/>
        <v>0</v>
      </c>
      <c r="AQ374" s="307">
        <f t="shared" si="401"/>
        <v>368</v>
      </c>
      <c r="AR374" s="289">
        <f t="shared" si="402"/>
        <v>31</v>
      </c>
      <c r="AS374" s="290">
        <f t="shared" si="371"/>
        <v>0</v>
      </c>
      <c r="AT374" s="290">
        <f t="shared" si="403"/>
        <v>0</v>
      </c>
      <c r="AU374" s="290">
        <f t="shared" si="372"/>
        <v>0</v>
      </c>
      <c r="AV374" s="291">
        <f t="shared" si="373"/>
        <v>0</v>
      </c>
      <c r="AW374" s="290">
        <f t="shared" si="404"/>
        <v>0</v>
      </c>
      <c r="AX374" s="304">
        <f t="shared" si="405"/>
        <v>368</v>
      </c>
      <c r="AY374" s="289">
        <f t="shared" si="406"/>
        <v>31</v>
      </c>
      <c r="AZ374" s="290">
        <f t="shared" si="374"/>
        <v>0</v>
      </c>
      <c r="BA374" s="290">
        <f t="shared" si="407"/>
        <v>0</v>
      </c>
      <c r="BB374" s="290">
        <f t="shared" si="375"/>
        <v>0</v>
      </c>
      <c r="BC374" s="291">
        <f t="shared" si="376"/>
        <v>0</v>
      </c>
      <c r="BD374" s="292">
        <f t="shared" si="408"/>
        <v>0</v>
      </c>
      <c r="BE374" s="307">
        <f t="shared" si="409"/>
        <v>368</v>
      </c>
      <c r="BF374" s="289">
        <f t="shared" si="410"/>
        <v>31</v>
      </c>
      <c r="BG374" s="290">
        <f t="shared" si="377"/>
        <v>0</v>
      </c>
      <c r="BH374" s="290">
        <f t="shared" si="411"/>
        <v>0</v>
      </c>
      <c r="BI374" s="290">
        <f t="shared" si="378"/>
        <v>0</v>
      </c>
      <c r="BJ374" s="291">
        <f t="shared" si="379"/>
        <v>0</v>
      </c>
      <c r="BK374" s="290">
        <f t="shared" si="412"/>
        <v>0</v>
      </c>
      <c r="BL374" s="304">
        <f t="shared" si="413"/>
        <v>368</v>
      </c>
      <c r="BM374" s="289">
        <f t="shared" si="414"/>
        <v>31</v>
      </c>
      <c r="BN374" s="290">
        <f t="shared" si="380"/>
        <v>0</v>
      </c>
      <c r="BO374" s="290">
        <f t="shared" si="415"/>
        <v>0</v>
      </c>
      <c r="BP374" s="290">
        <f t="shared" si="381"/>
        <v>0</v>
      </c>
      <c r="BQ374" s="291">
        <f t="shared" si="382"/>
        <v>0</v>
      </c>
      <c r="BR374" s="292">
        <f t="shared" si="416"/>
        <v>0</v>
      </c>
    </row>
    <row r="375" spans="1:70">
      <c r="A375" s="288">
        <v>369</v>
      </c>
      <c r="B375" s="289">
        <f t="shared" si="352"/>
        <v>31</v>
      </c>
      <c r="C375" s="290">
        <f t="shared" si="353"/>
        <v>0</v>
      </c>
      <c r="D375" s="290">
        <f t="shared" si="417"/>
        <v>0</v>
      </c>
      <c r="E375" s="290">
        <f t="shared" si="354"/>
        <v>0</v>
      </c>
      <c r="F375" s="291">
        <f t="shared" si="355"/>
        <v>0</v>
      </c>
      <c r="G375" s="290">
        <f t="shared" si="418"/>
        <v>0</v>
      </c>
      <c r="H375" s="289">
        <f t="shared" si="383"/>
        <v>369</v>
      </c>
      <c r="I375" s="289">
        <f t="shared" si="384"/>
        <v>31</v>
      </c>
      <c r="J375" s="290">
        <f t="shared" si="356"/>
        <v>0</v>
      </c>
      <c r="K375" s="290">
        <f t="shared" si="419"/>
        <v>0</v>
      </c>
      <c r="L375" s="290">
        <f t="shared" si="357"/>
        <v>0</v>
      </c>
      <c r="M375" s="291">
        <f t="shared" si="358"/>
        <v>0</v>
      </c>
      <c r="N375" s="292">
        <f t="shared" si="420"/>
        <v>0</v>
      </c>
      <c r="O375" s="307">
        <f t="shared" si="385"/>
        <v>369</v>
      </c>
      <c r="P375" s="289">
        <f t="shared" si="386"/>
        <v>31</v>
      </c>
      <c r="Q375" s="290">
        <f t="shared" si="359"/>
        <v>0</v>
      </c>
      <c r="R375" s="290">
        <f t="shared" si="387"/>
        <v>0</v>
      </c>
      <c r="S375" s="290">
        <f t="shared" si="360"/>
        <v>0</v>
      </c>
      <c r="T375" s="291">
        <f t="shared" si="361"/>
        <v>0</v>
      </c>
      <c r="U375" s="290">
        <f t="shared" si="388"/>
        <v>0</v>
      </c>
      <c r="V375" s="304">
        <f t="shared" si="389"/>
        <v>369</v>
      </c>
      <c r="W375" s="289">
        <f t="shared" si="390"/>
        <v>31</v>
      </c>
      <c r="X375" s="290">
        <f t="shared" si="362"/>
        <v>0</v>
      </c>
      <c r="Y375" s="290">
        <f t="shared" si="391"/>
        <v>0</v>
      </c>
      <c r="Z375" s="290">
        <f t="shared" si="363"/>
        <v>0</v>
      </c>
      <c r="AA375" s="291">
        <f t="shared" si="364"/>
        <v>0</v>
      </c>
      <c r="AB375" s="292">
        <f t="shared" si="392"/>
        <v>0</v>
      </c>
      <c r="AC375" s="307">
        <f t="shared" si="393"/>
        <v>369</v>
      </c>
      <c r="AD375" s="289">
        <f t="shared" si="394"/>
        <v>31</v>
      </c>
      <c r="AE375" s="290">
        <f t="shared" si="365"/>
        <v>0</v>
      </c>
      <c r="AF375" s="290">
        <f t="shared" si="395"/>
        <v>0</v>
      </c>
      <c r="AG375" s="290">
        <f t="shared" si="366"/>
        <v>0</v>
      </c>
      <c r="AH375" s="291">
        <f t="shared" si="367"/>
        <v>0</v>
      </c>
      <c r="AI375" s="290">
        <f t="shared" si="396"/>
        <v>0</v>
      </c>
      <c r="AJ375" s="304">
        <f t="shared" si="397"/>
        <v>369</v>
      </c>
      <c r="AK375" s="289">
        <f t="shared" si="398"/>
        <v>31</v>
      </c>
      <c r="AL375" s="290">
        <f t="shared" si="368"/>
        <v>0</v>
      </c>
      <c r="AM375" s="290">
        <f t="shared" si="399"/>
        <v>0</v>
      </c>
      <c r="AN375" s="290">
        <f t="shared" si="369"/>
        <v>0</v>
      </c>
      <c r="AO375" s="291">
        <f t="shared" si="370"/>
        <v>0</v>
      </c>
      <c r="AP375" s="292">
        <f t="shared" si="400"/>
        <v>0</v>
      </c>
      <c r="AQ375" s="307">
        <f t="shared" si="401"/>
        <v>369</v>
      </c>
      <c r="AR375" s="289">
        <f t="shared" si="402"/>
        <v>31</v>
      </c>
      <c r="AS375" s="290">
        <f t="shared" si="371"/>
        <v>0</v>
      </c>
      <c r="AT375" s="290">
        <f t="shared" si="403"/>
        <v>0</v>
      </c>
      <c r="AU375" s="290">
        <f t="shared" si="372"/>
        <v>0</v>
      </c>
      <c r="AV375" s="291">
        <f t="shared" si="373"/>
        <v>0</v>
      </c>
      <c r="AW375" s="290">
        <f t="shared" si="404"/>
        <v>0</v>
      </c>
      <c r="AX375" s="304">
        <f t="shared" si="405"/>
        <v>369</v>
      </c>
      <c r="AY375" s="289">
        <f t="shared" si="406"/>
        <v>31</v>
      </c>
      <c r="AZ375" s="290">
        <f t="shared" si="374"/>
        <v>0</v>
      </c>
      <c r="BA375" s="290">
        <f t="shared" si="407"/>
        <v>0</v>
      </c>
      <c r="BB375" s="290">
        <f t="shared" si="375"/>
        <v>0</v>
      </c>
      <c r="BC375" s="291">
        <f t="shared" si="376"/>
        <v>0</v>
      </c>
      <c r="BD375" s="292">
        <f t="shared" si="408"/>
        <v>0</v>
      </c>
      <c r="BE375" s="307">
        <f t="shared" si="409"/>
        <v>369</v>
      </c>
      <c r="BF375" s="289">
        <f t="shared" si="410"/>
        <v>31</v>
      </c>
      <c r="BG375" s="290">
        <f t="shared" si="377"/>
        <v>0</v>
      </c>
      <c r="BH375" s="290">
        <f t="shared" si="411"/>
        <v>0</v>
      </c>
      <c r="BI375" s="290">
        <f t="shared" si="378"/>
        <v>0</v>
      </c>
      <c r="BJ375" s="291">
        <f t="shared" si="379"/>
        <v>0</v>
      </c>
      <c r="BK375" s="290">
        <f t="shared" si="412"/>
        <v>0</v>
      </c>
      <c r="BL375" s="304">
        <f t="shared" si="413"/>
        <v>369</v>
      </c>
      <c r="BM375" s="289">
        <f t="shared" si="414"/>
        <v>31</v>
      </c>
      <c r="BN375" s="290">
        <f t="shared" si="380"/>
        <v>0</v>
      </c>
      <c r="BO375" s="290">
        <f t="shared" si="415"/>
        <v>0</v>
      </c>
      <c r="BP375" s="290">
        <f t="shared" si="381"/>
        <v>0</v>
      </c>
      <c r="BQ375" s="291">
        <f t="shared" si="382"/>
        <v>0</v>
      </c>
      <c r="BR375" s="292">
        <f t="shared" si="416"/>
        <v>0</v>
      </c>
    </row>
    <row r="376" spans="1:70">
      <c r="A376" s="288">
        <v>370</v>
      </c>
      <c r="B376" s="289">
        <f t="shared" si="352"/>
        <v>31</v>
      </c>
      <c r="C376" s="290">
        <f t="shared" si="353"/>
        <v>0</v>
      </c>
      <c r="D376" s="290">
        <f t="shared" si="417"/>
        <v>0</v>
      </c>
      <c r="E376" s="290">
        <f t="shared" si="354"/>
        <v>0</v>
      </c>
      <c r="F376" s="291">
        <f t="shared" si="355"/>
        <v>0</v>
      </c>
      <c r="G376" s="290">
        <f t="shared" si="418"/>
        <v>0</v>
      </c>
      <c r="H376" s="289">
        <f t="shared" si="383"/>
        <v>370</v>
      </c>
      <c r="I376" s="289">
        <f t="shared" si="384"/>
        <v>31</v>
      </c>
      <c r="J376" s="290">
        <f t="shared" si="356"/>
        <v>0</v>
      </c>
      <c r="K376" s="290">
        <f t="shared" si="419"/>
        <v>0</v>
      </c>
      <c r="L376" s="290">
        <f t="shared" si="357"/>
        <v>0</v>
      </c>
      <c r="M376" s="291">
        <f t="shared" si="358"/>
        <v>0</v>
      </c>
      <c r="N376" s="292">
        <f t="shared" si="420"/>
        <v>0</v>
      </c>
      <c r="O376" s="307">
        <f t="shared" si="385"/>
        <v>370</v>
      </c>
      <c r="P376" s="289">
        <f t="shared" si="386"/>
        <v>31</v>
      </c>
      <c r="Q376" s="290">
        <f t="shared" si="359"/>
        <v>0</v>
      </c>
      <c r="R376" s="290">
        <f t="shared" si="387"/>
        <v>0</v>
      </c>
      <c r="S376" s="290">
        <f t="shared" si="360"/>
        <v>0</v>
      </c>
      <c r="T376" s="291">
        <f t="shared" si="361"/>
        <v>0</v>
      </c>
      <c r="U376" s="290">
        <f t="shared" si="388"/>
        <v>0</v>
      </c>
      <c r="V376" s="304">
        <f t="shared" si="389"/>
        <v>370</v>
      </c>
      <c r="W376" s="289">
        <f t="shared" si="390"/>
        <v>31</v>
      </c>
      <c r="X376" s="290">
        <f t="shared" si="362"/>
        <v>0</v>
      </c>
      <c r="Y376" s="290">
        <f t="shared" si="391"/>
        <v>0</v>
      </c>
      <c r="Z376" s="290">
        <f t="shared" si="363"/>
        <v>0</v>
      </c>
      <c r="AA376" s="291">
        <f t="shared" si="364"/>
        <v>0</v>
      </c>
      <c r="AB376" s="292">
        <f t="shared" si="392"/>
        <v>0</v>
      </c>
      <c r="AC376" s="307">
        <f t="shared" si="393"/>
        <v>370</v>
      </c>
      <c r="AD376" s="289">
        <f t="shared" si="394"/>
        <v>31</v>
      </c>
      <c r="AE376" s="290">
        <f t="shared" si="365"/>
        <v>0</v>
      </c>
      <c r="AF376" s="290">
        <f t="shared" si="395"/>
        <v>0</v>
      </c>
      <c r="AG376" s="290">
        <f t="shared" si="366"/>
        <v>0</v>
      </c>
      <c r="AH376" s="291">
        <f t="shared" si="367"/>
        <v>0</v>
      </c>
      <c r="AI376" s="290">
        <f t="shared" si="396"/>
        <v>0</v>
      </c>
      <c r="AJ376" s="304">
        <f t="shared" si="397"/>
        <v>370</v>
      </c>
      <c r="AK376" s="289">
        <f t="shared" si="398"/>
        <v>31</v>
      </c>
      <c r="AL376" s="290">
        <f t="shared" si="368"/>
        <v>0</v>
      </c>
      <c r="AM376" s="290">
        <f t="shared" si="399"/>
        <v>0</v>
      </c>
      <c r="AN376" s="290">
        <f t="shared" si="369"/>
        <v>0</v>
      </c>
      <c r="AO376" s="291">
        <f t="shared" si="370"/>
        <v>0</v>
      </c>
      <c r="AP376" s="292">
        <f t="shared" si="400"/>
        <v>0</v>
      </c>
      <c r="AQ376" s="307">
        <f t="shared" si="401"/>
        <v>370</v>
      </c>
      <c r="AR376" s="289">
        <f t="shared" si="402"/>
        <v>31</v>
      </c>
      <c r="AS376" s="290">
        <f t="shared" si="371"/>
        <v>0</v>
      </c>
      <c r="AT376" s="290">
        <f t="shared" si="403"/>
        <v>0</v>
      </c>
      <c r="AU376" s="290">
        <f t="shared" si="372"/>
        <v>0</v>
      </c>
      <c r="AV376" s="291">
        <f t="shared" si="373"/>
        <v>0</v>
      </c>
      <c r="AW376" s="290">
        <f t="shared" si="404"/>
        <v>0</v>
      </c>
      <c r="AX376" s="304">
        <f t="shared" si="405"/>
        <v>370</v>
      </c>
      <c r="AY376" s="289">
        <f t="shared" si="406"/>
        <v>31</v>
      </c>
      <c r="AZ376" s="290">
        <f t="shared" si="374"/>
        <v>0</v>
      </c>
      <c r="BA376" s="290">
        <f t="shared" si="407"/>
        <v>0</v>
      </c>
      <c r="BB376" s="290">
        <f t="shared" si="375"/>
        <v>0</v>
      </c>
      <c r="BC376" s="291">
        <f t="shared" si="376"/>
        <v>0</v>
      </c>
      <c r="BD376" s="292">
        <f t="shared" si="408"/>
        <v>0</v>
      </c>
      <c r="BE376" s="307">
        <f t="shared" si="409"/>
        <v>370</v>
      </c>
      <c r="BF376" s="289">
        <f t="shared" si="410"/>
        <v>31</v>
      </c>
      <c r="BG376" s="290">
        <f t="shared" si="377"/>
        <v>0</v>
      </c>
      <c r="BH376" s="290">
        <f t="shared" si="411"/>
        <v>0</v>
      </c>
      <c r="BI376" s="290">
        <f t="shared" si="378"/>
        <v>0</v>
      </c>
      <c r="BJ376" s="291">
        <f t="shared" si="379"/>
        <v>0</v>
      </c>
      <c r="BK376" s="290">
        <f t="shared" si="412"/>
        <v>0</v>
      </c>
      <c r="BL376" s="304">
        <f t="shared" si="413"/>
        <v>370</v>
      </c>
      <c r="BM376" s="289">
        <f t="shared" si="414"/>
        <v>31</v>
      </c>
      <c r="BN376" s="290">
        <f t="shared" si="380"/>
        <v>0</v>
      </c>
      <c r="BO376" s="290">
        <f t="shared" si="415"/>
        <v>0</v>
      </c>
      <c r="BP376" s="290">
        <f t="shared" si="381"/>
        <v>0</v>
      </c>
      <c r="BQ376" s="291">
        <f t="shared" si="382"/>
        <v>0</v>
      </c>
      <c r="BR376" s="292">
        <f t="shared" si="416"/>
        <v>0</v>
      </c>
    </row>
    <row r="377" spans="1:70">
      <c r="A377" s="288">
        <v>371</v>
      </c>
      <c r="B377" s="289">
        <f t="shared" si="352"/>
        <v>31</v>
      </c>
      <c r="C377" s="290">
        <f t="shared" si="353"/>
        <v>0</v>
      </c>
      <c r="D377" s="290">
        <f t="shared" si="417"/>
        <v>0</v>
      </c>
      <c r="E377" s="290">
        <f t="shared" si="354"/>
        <v>0</v>
      </c>
      <c r="F377" s="291">
        <f t="shared" si="355"/>
        <v>0</v>
      </c>
      <c r="G377" s="290">
        <f t="shared" si="418"/>
        <v>0</v>
      </c>
      <c r="H377" s="289">
        <f t="shared" si="383"/>
        <v>371</v>
      </c>
      <c r="I377" s="289">
        <f t="shared" si="384"/>
        <v>31</v>
      </c>
      <c r="J377" s="290">
        <f t="shared" si="356"/>
        <v>0</v>
      </c>
      <c r="K377" s="290">
        <f t="shared" si="419"/>
        <v>0</v>
      </c>
      <c r="L377" s="290">
        <f t="shared" si="357"/>
        <v>0</v>
      </c>
      <c r="M377" s="291">
        <f t="shared" si="358"/>
        <v>0</v>
      </c>
      <c r="N377" s="292">
        <f t="shared" si="420"/>
        <v>0</v>
      </c>
      <c r="O377" s="307">
        <f t="shared" si="385"/>
        <v>371</v>
      </c>
      <c r="P377" s="289">
        <f t="shared" si="386"/>
        <v>31</v>
      </c>
      <c r="Q377" s="290">
        <f t="shared" si="359"/>
        <v>0</v>
      </c>
      <c r="R377" s="290">
        <f t="shared" si="387"/>
        <v>0</v>
      </c>
      <c r="S377" s="290">
        <f t="shared" si="360"/>
        <v>0</v>
      </c>
      <c r="T377" s="291">
        <f t="shared" si="361"/>
        <v>0</v>
      </c>
      <c r="U377" s="290">
        <f t="shared" si="388"/>
        <v>0</v>
      </c>
      <c r="V377" s="304">
        <f t="shared" si="389"/>
        <v>371</v>
      </c>
      <c r="W377" s="289">
        <f t="shared" si="390"/>
        <v>31</v>
      </c>
      <c r="X377" s="290">
        <f t="shared" si="362"/>
        <v>0</v>
      </c>
      <c r="Y377" s="290">
        <f t="shared" si="391"/>
        <v>0</v>
      </c>
      <c r="Z377" s="290">
        <f t="shared" si="363"/>
        <v>0</v>
      </c>
      <c r="AA377" s="291">
        <f t="shared" si="364"/>
        <v>0</v>
      </c>
      <c r="AB377" s="292">
        <f t="shared" si="392"/>
        <v>0</v>
      </c>
      <c r="AC377" s="307">
        <f t="shared" si="393"/>
        <v>371</v>
      </c>
      <c r="AD377" s="289">
        <f t="shared" si="394"/>
        <v>31</v>
      </c>
      <c r="AE377" s="290">
        <f t="shared" si="365"/>
        <v>0</v>
      </c>
      <c r="AF377" s="290">
        <f t="shared" si="395"/>
        <v>0</v>
      </c>
      <c r="AG377" s="290">
        <f t="shared" si="366"/>
        <v>0</v>
      </c>
      <c r="AH377" s="291">
        <f t="shared" si="367"/>
        <v>0</v>
      </c>
      <c r="AI377" s="290">
        <f t="shared" si="396"/>
        <v>0</v>
      </c>
      <c r="AJ377" s="304">
        <f t="shared" si="397"/>
        <v>371</v>
      </c>
      <c r="AK377" s="289">
        <f t="shared" si="398"/>
        <v>31</v>
      </c>
      <c r="AL377" s="290">
        <f t="shared" si="368"/>
        <v>0</v>
      </c>
      <c r="AM377" s="290">
        <f t="shared" si="399"/>
        <v>0</v>
      </c>
      <c r="AN377" s="290">
        <f t="shared" si="369"/>
        <v>0</v>
      </c>
      <c r="AO377" s="291">
        <f t="shared" si="370"/>
        <v>0</v>
      </c>
      <c r="AP377" s="292">
        <f t="shared" si="400"/>
        <v>0</v>
      </c>
      <c r="AQ377" s="307">
        <f t="shared" si="401"/>
        <v>371</v>
      </c>
      <c r="AR377" s="289">
        <f t="shared" si="402"/>
        <v>31</v>
      </c>
      <c r="AS377" s="290">
        <f t="shared" si="371"/>
        <v>0</v>
      </c>
      <c r="AT377" s="290">
        <f t="shared" si="403"/>
        <v>0</v>
      </c>
      <c r="AU377" s="290">
        <f t="shared" si="372"/>
        <v>0</v>
      </c>
      <c r="AV377" s="291">
        <f t="shared" si="373"/>
        <v>0</v>
      </c>
      <c r="AW377" s="290">
        <f t="shared" si="404"/>
        <v>0</v>
      </c>
      <c r="AX377" s="304">
        <f t="shared" si="405"/>
        <v>371</v>
      </c>
      <c r="AY377" s="289">
        <f t="shared" si="406"/>
        <v>31</v>
      </c>
      <c r="AZ377" s="290">
        <f t="shared" si="374"/>
        <v>0</v>
      </c>
      <c r="BA377" s="290">
        <f t="shared" si="407"/>
        <v>0</v>
      </c>
      <c r="BB377" s="290">
        <f t="shared" si="375"/>
        <v>0</v>
      </c>
      <c r="BC377" s="291">
        <f t="shared" si="376"/>
        <v>0</v>
      </c>
      <c r="BD377" s="292">
        <f t="shared" si="408"/>
        <v>0</v>
      </c>
      <c r="BE377" s="307">
        <f t="shared" si="409"/>
        <v>371</v>
      </c>
      <c r="BF377" s="289">
        <f t="shared" si="410"/>
        <v>31</v>
      </c>
      <c r="BG377" s="290">
        <f t="shared" si="377"/>
        <v>0</v>
      </c>
      <c r="BH377" s="290">
        <f t="shared" si="411"/>
        <v>0</v>
      </c>
      <c r="BI377" s="290">
        <f t="shared" si="378"/>
        <v>0</v>
      </c>
      <c r="BJ377" s="291">
        <f t="shared" si="379"/>
        <v>0</v>
      </c>
      <c r="BK377" s="290">
        <f t="shared" si="412"/>
        <v>0</v>
      </c>
      <c r="BL377" s="304">
        <f t="shared" si="413"/>
        <v>371</v>
      </c>
      <c r="BM377" s="289">
        <f t="shared" si="414"/>
        <v>31</v>
      </c>
      <c r="BN377" s="290">
        <f t="shared" si="380"/>
        <v>0</v>
      </c>
      <c r="BO377" s="290">
        <f t="shared" si="415"/>
        <v>0</v>
      </c>
      <c r="BP377" s="290">
        <f t="shared" si="381"/>
        <v>0</v>
      </c>
      <c r="BQ377" s="291">
        <f t="shared" si="382"/>
        <v>0</v>
      </c>
      <c r="BR377" s="292">
        <f t="shared" si="416"/>
        <v>0</v>
      </c>
    </row>
    <row r="378" spans="1:70">
      <c r="A378" s="288">
        <v>372</v>
      </c>
      <c r="B378" s="289">
        <f t="shared" si="352"/>
        <v>31</v>
      </c>
      <c r="C378" s="290">
        <f t="shared" si="353"/>
        <v>0</v>
      </c>
      <c r="D378" s="290">
        <f t="shared" si="417"/>
        <v>0</v>
      </c>
      <c r="E378" s="290">
        <f t="shared" si="354"/>
        <v>0</v>
      </c>
      <c r="F378" s="291">
        <f t="shared" si="355"/>
        <v>0</v>
      </c>
      <c r="G378" s="290">
        <f t="shared" si="418"/>
        <v>0</v>
      </c>
      <c r="H378" s="289">
        <f t="shared" si="383"/>
        <v>372</v>
      </c>
      <c r="I378" s="289">
        <f t="shared" si="384"/>
        <v>31</v>
      </c>
      <c r="J378" s="290">
        <f t="shared" si="356"/>
        <v>0</v>
      </c>
      <c r="K378" s="290">
        <f t="shared" si="419"/>
        <v>0</v>
      </c>
      <c r="L378" s="290">
        <f t="shared" si="357"/>
        <v>0</v>
      </c>
      <c r="M378" s="291">
        <f t="shared" si="358"/>
        <v>0</v>
      </c>
      <c r="N378" s="292">
        <f t="shared" si="420"/>
        <v>0</v>
      </c>
      <c r="O378" s="307">
        <f t="shared" si="385"/>
        <v>372</v>
      </c>
      <c r="P378" s="289">
        <f t="shared" si="386"/>
        <v>31</v>
      </c>
      <c r="Q378" s="290">
        <f t="shared" si="359"/>
        <v>0</v>
      </c>
      <c r="R378" s="290">
        <f t="shared" si="387"/>
        <v>0</v>
      </c>
      <c r="S378" s="290">
        <f t="shared" si="360"/>
        <v>0</v>
      </c>
      <c r="T378" s="291">
        <f t="shared" si="361"/>
        <v>0</v>
      </c>
      <c r="U378" s="290">
        <f t="shared" si="388"/>
        <v>0</v>
      </c>
      <c r="V378" s="304">
        <f t="shared" si="389"/>
        <v>372</v>
      </c>
      <c r="W378" s="289">
        <f t="shared" si="390"/>
        <v>31</v>
      </c>
      <c r="X378" s="290">
        <f t="shared" si="362"/>
        <v>0</v>
      </c>
      <c r="Y378" s="290">
        <f t="shared" si="391"/>
        <v>0</v>
      </c>
      <c r="Z378" s="290">
        <f t="shared" si="363"/>
        <v>0</v>
      </c>
      <c r="AA378" s="291">
        <f t="shared" si="364"/>
        <v>0</v>
      </c>
      <c r="AB378" s="292">
        <f t="shared" si="392"/>
        <v>0</v>
      </c>
      <c r="AC378" s="307">
        <f t="shared" si="393"/>
        <v>372</v>
      </c>
      <c r="AD378" s="289">
        <f t="shared" si="394"/>
        <v>31</v>
      </c>
      <c r="AE378" s="290">
        <f t="shared" si="365"/>
        <v>0</v>
      </c>
      <c r="AF378" s="290">
        <f t="shared" si="395"/>
        <v>0</v>
      </c>
      <c r="AG378" s="290">
        <f t="shared" si="366"/>
        <v>0</v>
      </c>
      <c r="AH378" s="291">
        <f t="shared" si="367"/>
        <v>0</v>
      </c>
      <c r="AI378" s="290">
        <f t="shared" si="396"/>
        <v>0</v>
      </c>
      <c r="AJ378" s="304">
        <f t="shared" si="397"/>
        <v>372</v>
      </c>
      <c r="AK378" s="289">
        <f t="shared" si="398"/>
        <v>31</v>
      </c>
      <c r="AL378" s="290">
        <f t="shared" si="368"/>
        <v>0</v>
      </c>
      <c r="AM378" s="290">
        <f t="shared" si="399"/>
        <v>0</v>
      </c>
      <c r="AN378" s="290">
        <f t="shared" si="369"/>
        <v>0</v>
      </c>
      <c r="AO378" s="291">
        <f t="shared" si="370"/>
        <v>0</v>
      </c>
      <c r="AP378" s="292">
        <f t="shared" si="400"/>
        <v>0</v>
      </c>
      <c r="AQ378" s="307">
        <f t="shared" si="401"/>
        <v>372</v>
      </c>
      <c r="AR378" s="289">
        <f t="shared" si="402"/>
        <v>31</v>
      </c>
      <c r="AS378" s="290">
        <f t="shared" si="371"/>
        <v>0</v>
      </c>
      <c r="AT378" s="290">
        <f t="shared" si="403"/>
        <v>0</v>
      </c>
      <c r="AU378" s="290">
        <f t="shared" si="372"/>
        <v>0</v>
      </c>
      <c r="AV378" s="291">
        <f t="shared" si="373"/>
        <v>0</v>
      </c>
      <c r="AW378" s="290">
        <f t="shared" si="404"/>
        <v>0</v>
      </c>
      <c r="AX378" s="304">
        <f t="shared" si="405"/>
        <v>372</v>
      </c>
      <c r="AY378" s="289">
        <f t="shared" si="406"/>
        <v>31</v>
      </c>
      <c r="AZ378" s="290">
        <f t="shared" si="374"/>
        <v>0</v>
      </c>
      <c r="BA378" s="290">
        <f t="shared" si="407"/>
        <v>0</v>
      </c>
      <c r="BB378" s="290">
        <f t="shared" si="375"/>
        <v>0</v>
      </c>
      <c r="BC378" s="291">
        <f t="shared" si="376"/>
        <v>0</v>
      </c>
      <c r="BD378" s="292">
        <f t="shared" si="408"/>
        <v>0</v>
      </c>
      <c r="BE378" s="307">
        <f t="shared" si="409"/>
        <v>372</v>
      </c>
      <c r="BF378" s="289">
        <f t="shared" si="410"/>
        <v>31</v>
      </c>
      <c r="BG378" s="290">
        <f t="shared" si="377"/>
        <v>0</v>
      </c>
      <c r="BH378" s="290">
        <f t="shared" si="411"/>
        <v>0</v>
      </c>
      <c r="BI378" s="290">
        <f t="shared" si="378"/>
        <v>0</v>
      </c>
      <c r="BJ378" s="291">
        <f t="shared" si="379"/>
        <v>0</v>
      </c>
      <c r="BK378" s="290">
        <f t="shared" si="412"/>
        <v>0</v>
      </c>
      <c r="BL378" s="304">
        <f t="shared" si="413"/>
        <v>372</v>
      </c>
      <c r="BM378" s="289">
        <f t="shared" si="414"/>
        <v>31</v>
      </c>
      <c r="BN378" s="290">
        <f t="shared" si="380"/>
        <v>0</v>
      </c>
      <c r="BO378" s="290">
        <f t="shared" si="415"/>
        <v>0</v>
      </c>
      <c r="BP378" s="290">
        <f t="shared" si="381"/>
        <v>0</v>
      </c>
      <c r="BQ378" s="291">
        <f t="shared" si="382"/>
        <v>0</v>
      </c>
      <c r="BR378" s="292">
        <f t="shared" si="416"/>
        <v>0</v>
      </c>
    </row>
    <row r="379" spans="1:70">
      <c r="A379" s="288">
        <v>373</v>
      </c>
      <c r="B379" s="289">
        <f t="shared" si="352"/>
        <v>32</v>
      </c>
      <c r="C379" s="290">
        <f t="shared" si="353"/>
        <v>0</v>
      </c>
      <c r="D379" s="290">
        <f t="shared" si="417"/>
        <v>0</v>
      </c>
      <c r="E379" s="290">
        <f t="shared" si="354"/>
        <v>0</v>
      </c>
      <c r="F379" s="291">
        <f t="shared" si="355"/>
        <v>0</v>
      </c>
      <c r="G379" s="290">
        <f t="shared" si="418"/>
        <v>0</v>
      </c>
      <c r="H379" s="289">
        <f t="shared" si="383"/>
        <v>373</v>
      </c>
      <c r="I379" s="289">
        <f t="shared" si="384"/>
        <v>32</v>
      </c>
      <c r="J379" s="290">
        <f t="shared" si="356"/>
        <v>0</v>
      </c>
      <c r="K379" s="290">
        <f t="shared" si="419"/>
        <v>0</v>
      </c>
      <c r="L379" s="290">
        <f t="shared" si="357"/>
        <v>0</v>
      </c>
      <c r="M379" s="291">
        <f t="shared" si="358"/>
        <v>0</v>
      </c>
      <c r="N379" s="292">
        <f t="shared" si="420"/>
        <v>0</v>
      </c>
      <c r="O379" s="307">
        <f t="shared" si="385"/>
        <v>373</v>
      </c>
      <c r="P379" s="289">
        <f t="shared" si="386"/>
        <v>32</v>
      </c>
      <c r="Q379" s="290">
        <f t="shared" si="359"/>
        <v>0</v>
      </c>
      <c r="R379" s="290">
        <f t="shared" si="387"/>
        <v>0</v>
      </c>
      <c r="S379" s="290">
        <f t="shared" si="360"/>
        <v>0</v>
      </c>
      <c r="T379" s="291">
        <f t="shared" si="361"/>
        <v>0</v>
      </c>
      <c r="U379" s="290">
        <f t="shared" si="388"/>
        <v>0</v>
      </c>
      <c r="V379" s="304">
        <f t="shared" si="389"/>
        <v>373</v>
      </c>
      <c r="W379" s="289">
        <f t="shared" si="390"/>
        <v>32</v>
      </c>
      <c r="X379" s="290">
        <f t="shared" si="362"/>
        <v>0</v>
      </c>
      <c r="Y379" s="290">
        <f t="shared" si="391"/>
        <v>0</v>
      </c>
      <c r="Z379" s="290">
        <f t="shared" si="363"/>
        <v>0</v>
      </c>
      <c r="AA379" s="291">
        <f t="shared" si="364"/>
        <v>0</v>
      </c>
      <c r="AB379" s="292">
        <f t="shared" si="392"/>
        <v>0</v>
      </c>
      <c r="AC379" s="307">
        <f t="shared" si="393"/>
        <v>373</v>
      </c>
      <c r="AD379" s="289">
        <f t="shared" si="394"/>
        <v>32</v>
      </c>
      <c r="AE379" s="290">
        <f t="shared" si="365"/>
        <v>0</v>
      </c>
      <c r="AF379" s="290">
        <f t="shared" si="395"/>
        <v>0</v>
      </c>
      <c r="AG379" s="290">
        <f t="shared" si="366"/>
        <v>0</v>
      </c>
      <c r="AH379" s="291">
        <f t="shared" si="367"/>
        <v>0</v>
      </c>
      <c r="AI379" s="290">
        <f t="shared" si="396"/>
        <v>0</v>
      </c>
      <c r="AJ379" s="304">
        <f t="shared" si="397"/>
        <v>373</v>
      </c>
      <c r="AK379" s="289">
        <f t="shared" si="398"/>
        <v>32</v>
      </c>
      <c r="AL379" s="290">
        <f t="shared" si="368"/>
        <v>0</v>
      </c>
      <c r="AM379" s="290">
        <f t="shared" si="399"/>
        <v>0</v>
      </c>
      <c r="AN379" s="290">
        <f t="shared" si="369"/>
        <v>0</v>
      </c>
      <c r="AO379" s="291">
        <f t="shared" si="370"/>
        <v>0</v>
      </c>
      <c r="AP379" s="292">
        <f t="shared" si="400"/>
        <v>0</v>
      </c>
      <c r="AQ379" s="307">
        <f t="shared" si="401"/>
        <v>373</v>
      </c>
      <c r="AR379" s="289">
        <f t="shared" si="402"/>
        <v>32</v>
      </c>
      <c r="AS379" s="290">
        <f t="shared" si="371"/>
        <v>0</v>
      </c>
      <c r="AT379" s="290">
        <f t="shared" si="403"/>
        <v>0</v>
      </c>
      <c r="AU379" s="290">
        <f t="shared" si="372"/>
        <v>0</v>
      </c>
      <c r="AV379" s="291">
        <f t="shared" si="373"/>
        <v>0</v>
      </c>
      <c r="AW379" s="290">
        <f t="shared" si="404"/>
        <v>0</v>
      </c>
      <c r="AX379" s="304">
        <f t="shared" si="405"/>
        <v>373</v>
      </c>
      <c r="AY379" s="289">
        <f t="shared" si="406"/>
        <v>32</v>
      </c>
      <c r="AZ379" s="290">
        <f t="shared" si="374"/>
        <v>0</v>
      </c>
      <c r="BA379" s="290">
        <f t="shared" si="407"/>
        <v>0</v>
      </c>
      <c r="BB379" s="290">
        <f t="shared" si="375"/>
        <v>0</v>
      </c>
      <c r="BC379" s="291">
        <f t="shared" si="376"/>
        <v>0</v>
      </c>
      <c r="BD379" s="292">
        <f t="shared" si="408"/>
        <v>0</v>
      </c>
      <c r="BE379" s="307">
        <f t="shared" si="409"/>
        <v>373</v>
      </c>
      <c r="BF379" s="289">
        <f t="shared" si="410"/>
        <v>32</v>
      </c>
      <c r="BG379" s="290">
        <f t="shared" si="377"/>
        <v>0</v>
      </c>
      <c r="BH379" s="290">
        <f t="shared" si="411"/>
        <v>0</v>
      </c>
      <c r="BI379" s="290">
        <f t="shared" si="378"/>
        <v>0</v>
      </c>
      <c r="BJ379" s="291">
        <f t="shared" si="379"/>
        <v>0</v>
      </c>
      <c r="BK379" s="290">
        <f t="shared" si="412"/>
        <v>0</v>
      </c>
      <c r="BL379" s="304">
        <f t="shared" si="413"/>
        <v>373</v>
      </c>
      <c r="BM379" s="289">
        <f t="shared" si="414"/>
        <v>32</v>
      </c>
      <c r="BN379" s="290">
        <f t="shared" si="380"/>
        <v>0</v>
      </c>
      <c r="BO379" s="290">
        <f t="shared" si="415"/>
        <v>0</v>
      </c>
      <c r="BP379" s="290">
        <f t="shared" si="381"/>
        <v>0</v>
      </c>
      <c r="BQ379" s="291">
        <f t="shared" si="382"/>
        <v>0</v>
      </c>
      <c r="BR379" s="292">
        <f t="shared" si="416"/>
        <v>0</v>
      </c>
    </row>
    <row r="380" spans="1:70">
      <c r="A380" s="288">
        <v>374</v>
      </c>
      <c r="B380" s="289">
        <f t="shared" si="352"/>
        <v>32</v>
      </c>
      <c r="C380" s="290">
        <f t="shared" si="353"/>
        <v>0</v>
      </c>
      <c r="D380" s="290">
        <f t="shared" si="417"/>
        <v>0</v>
      </c>
      <c r="E380" s="290">
        <f t="shared" si="354"/>
        <v>0</v>
      </c>
      <c r="F380" s="291">
        <f t="shared" si="355"/>
        <v>0</v>
      </c>
      <c r="G380" s="290">
        <f t="shared" si="418"/>
        <v>0</v>
      </c>
      <c r="H380" s="289">
        <f t="shared" si="383"/>
        <v>374</v>
      </c>
      <c r="I380" s="289">
        <f t="shared" si="384"/>
        <v>32</v>
      </c>
      <c r="J380" s="290">
        <f t="shared" si="356"/>
        <v>0</v>
      </c>
      <c r="K380" s="290">
        <f t="shared" si="419"/>
        <v>0</v>
      </c>
      <c r="L380" s="290">
        <f t="shared" si="357"/>
        <v>0</v>
      </c>
      <c r="M380" s="291">
        <f t="shared" si="358"/>
        <v>0</v>
      </c>
      <c r="N380" s="292">
        <f t="shared" si="420"/>
        <v>0</v>
      </c>
      <c r="O380" s="307">
        <f t="shared" si="385"/>
        <v>374</v>
      </c>
      <c r="P380" s="289">
        <f t="shared" si="386"/>
        <v>32</v>
      </c>
      <c r="Q380" s="290">
        <f t="shared" si="359"/>
        <v>0</v>
      </c>
      <c r="R380" s="290">
        <f t="shared" si="387"/>
        <v>0</v>
      </c>
      <c r="S380" s="290">
        <f t="shared" si="360"/>
        <v>0</v>
      </c>
      <c r="T380" s="291">
        <f t="shared" si="361"/>
        <v>0</v>
      </c>
      <c r="U380" s="290">
        <f t="shared" si="388"/>
        <v>0</v>
      </c>
      <c r="V380" s="304">
        <f t="shared" si="389"/>
        <v>374</v>
      </c>
      <c r="W380" s="289">
        <f t="shared" si="390"/>
        <v>32</v>
      </c>
      <c r="X380" s="290">
        <f t="shared" si="362"/>
        <v>0</v>
      </c>
      <c r="Y380" s="290">
        <f t="shared" si="391"/>
        <v>0</v>
      </c>
      <c r="Z380" s="290">
        <f t="shared" si="363"/>
        <v>0</v>
      </c>
      <c r="AA380" s="291">
        <f t="shared" si="364"/>
        <v>0</v>
      </c>
      <c r="AB380" s="292">
        <f t="shared" si="392"/>
        <v>0</v>
      </c>
      <c r="AC380" s="307">
        <f t="shared" si="393"/>
        <v>374</v>
      </c>
      <c r="AD380" s="289">
        <f t="shared" si="394"/>
        <v>32</v>
      </c>
      <c r="AE380" s="290">
        <f t="shared" si="365"/>
        <v>0</v>
      </c>
      <c r="AF380" s="290">
        <f t="shared" si="395"/>
        <v>0</v>
      </c>
      <c r="AG380" s="290">
        <f t="shared" si="366"/>
        <v>0</v>
      </c>
      <c r="AH380" s="291">
        <f t="shared" si="367"/>
        <v>0</v>
      </c>
      <c r="AI380" s="290">
        <f t="shared" si="396"/>
        <v>0</v>
      </c>
      <c r="AJ380" s="304">
        <f t="shared" si="397"/>
        <v>374</v>
      </c>
      <c r="AK380" s="289">
        <f t="shared" si="398"/>
        <v>32</v>
      </c>
      <c r="AL380" s="290">
        <f t="shared" si="368"/>
        <v>0</v>
      </c>
      <c r="AM380" s="290">
        <f t="shared" si="399"/>
        <v>0</v>
      </c>
      <c r="AN380" s="290">
        <f t="shared" si="369"/>
        <v>0</v>
      </c>
      <c r="AO380" s="291">
        <f t="shared" si="370"/>
        <v>0</v>
      </c>
      <c r="AP380" s="292">
        <f t="shared" si="400"/>
        <v>0</v>
      </c>
      <c r="AQ380" s="307">
        <f t="shared" si="401"/>
        <v>374</v>
      </c>
      <c r="AR380" s="289">
        <f t="shared" si="402"/>
        <v>32</v>
      </c>
      <c r="AS380" s="290">
        <f t="shared" si="371"/>
        <v>0</v>
      </c>
      <c r="AT380" s="290">
        <f t="shared" si="403"/>
        <v>0</v>
      </c>
      <c r="AU380" s="290">
        <f t="shared" si="372"/>
        <v>0</v>
      </c>
      <c r="AV380" s="291">
        <f t="shared" si="373"/>
        <v>0</v>
      </c>
      <c r="AW380" s="290">
        <f t="shared" si="404"/>
        <v>0</v>
      </c>
      <c r="AX380" s="304">
        <f t="shared" si="405"/>
        <v>374</v>
      </c>
      <c r="AY380" s="289">
        <f t="shared" si="406"/>
        <v>32</v>
      </c>
      <c r="AZ380" s="290">
        <f t="shared" si="374"/>
        <v>0</v>
      </c>
      <c r="BA380" s="290">
        <f t="shared" si="407"/>
        <v>0</v>
      </c>
      <c r="BB380" s="290">
        <f t="shared" si="375"/>
        <v>0</v>
      </c>
      <c r="BC380" s="291">
        <f t="shared" si="376"/>
        <v>0</v>
      </c>
      <c r="BD380" s="292">
        <f t="shared" si="408"/>
        <v>0</v>
      </c>
      <c r="BE380" s="307">
        <f t="shared" si="409"/>
        <v>374</v>
      </c>
      <c r="BF380" s="289">
        <f t="shared" si="410"/>
        <v>32</v>
      </c>
      <c r="BG380" s="290">
        <f t="shared" si="377"/>
        <v>0</v>
      </c>
      <c r="BH380" s="290">
        <f t="shared" si="411"/>
        <v>0</v>
      </c>
      <c r="BI380" s="290">
        <f t="shared" si="378"/>
        <v>0</v>
      </c>
      <c r="BJ380" s="291">
        <f t="shared" si="379"/>
        <v>0</v>
      </c>
      <c r="BK380" s="290">
        <f t="shared" si="412"/>
        <v>0</v>
      </c>
      <c r="BL380" s="304">
        <f t="shared" si="413"/>
        <v>374</v>
      </c>
      <c r="BM380" s="289">
        <f t="shared" si="414"/>
        <v>32</v>
      </c>
      <c r="BN380" s="290">
        <f t="shared" si="380"/>
        <v>0</v>
      </c>
      <c r="BO380" s="290">
        <f t="shared" si="415"/>
        <v>0</v>
      </c>
      <c r="BP380" s="290">
        <f t="shared" si="381"/>
        <v>0</v>
      </c>
      <c r="BQ380" s="291">
        <f t="shared" si="382"/>
        <v>0</v>
      </c>
      <c r="BR380" s="292">
        <f t="shared" si="416"/>
        <v>0</v>
      </c>
    </row>
    <row r="381" spans="1:70">
      <c r="A381" s="288">
        <v>375</v>
      </c>
      <c r="B381" s="289">
        <f t="shared" si="352"/>
        <v>32</v>
      </c>
      <c r="C381" s="290">
        <f t="shared" si="353"/>
        <v>0</v>
      </c>
      <c r="D381" s="290">
        <f t="shared" si="417"/>
        <v>0</v>
      </c>
      <c r="E381" s="290">
        <f t="shared" si="354"/>
        <v>0</v>
      </c>
      <c r="F381" s="291">
        <f t="shared" si="355"/>
        <v>0</v>
      </c>
      <c r="G381" s="290">
        <f t="shared" si="418"/>
        <v>0</v>
      </c>
      <c r="H381" s="289">
        <f t="shared" si="383"/>
        <v>375</v>
      </c>
      <c r="I381" s="289">
        <f t="shared" si="384"/>
        <v>32</v>
      </c>
      <c r="J381" s="290">
        <f t="shared" si="356"/>
        <v>0</v>
      </c>
      <c r="K381" s="290">
        <f t="shared" si="419"/>
        <v>0</v>
      </c>
      <c r="L381" s="290">
        <f t="shared" si="357"/>
        <v>0</v>
      </c>
      <c r="M381" s="291">
        <f t="shared" si="358"/>
        <v>0</v>
      </c>
      <c r="N381" s="292">
        <f t="shared" si="420"/>
        <v>0</v>
      </c>
      <c r="O381" s="307">
        <f t="shared" si="385"/>
        <v>375</v>
      </c>
      <c r="P381" s="289">
        <f t="shared" si="386"/>
        <v>32</v>
      </c>
      <c r="Q381" s="290">
        <f t="shared" si="359"/>
        <v>0</v>
      </c>
      <c r="R381" s="290">
        <f t="shared" si="387"/>
        <v>0</v>
      </c>
      <c r="S381" s="290">
        <f t="shared" si="360"/>
        <v>0</v>
      </c>
      <c r="T381" s="291">
        <f t="shared" si="361"/>
        <v>0</v>
      </c>
      <c r="U381" s="290">
        <f t="shared" si="388"/>
        <v>0</v>
      </c>
      <c r="V381" s="304">
        <f t="shared" si="389"/>
        <v>375</v>
      </c>
      <c r="W381" s="289">
        <f t="shared" si="390"/>
        <v>32</v>
      </c>
      <c r="X381" s="290">
        <f t="shared" si="362"/>
        <v>0</v>
      </c>
      <c r="Y381" s="290">
        <f t="shared" si="391"/>
        <v>0</v>
      </c>
      <c r="Z381" s="290">
        <f t="shared" si="363"/>
        <v>0</v>
      </c>
      <c r="AA381" s="291">
        <f t="shared" si="364"/>
        <v>0</v>
      </c>
      <c r="AB381" s="292">
        <f t="shared" si="392"/>
        <v>0</v>
      </c>
      <c r="AC381" s="307">
        <f t="shared" si="393"/>
        <v>375</v>
      </c>
      <c r="AD381" s="289">
        <f t="shared" si="394"/>
        <v>32</v>
      </c>
      <c r="AE381" s="290">
        <f t="shared" si="365"/>
        <v>0</v>
      </c>
      <c r="AF381" s="290">
        <f t="shared" si="395"/>
        <v>0</v>
      </c>
      <c r="AG381" s="290">
        <f t="shared" si="366"/>
        <v>0</v>
      </c>
      <c r="AH381" s="291">
        <f t="shared" si="367"/>
        <v>0</v>
      </c>
      <c r="AI381" s="290">
        <f t="shared" si="396"/>
        <v>0</v>
      </c>
      <c r="AJ381" s="304">
        <f t="shared" si="397"/>
        <v>375</v>
      </c>
      <c r="AK381" s="289">
        <f t="shared" si="398"/>
        <v>32</v>
      </c>
      <c r="AL381" s="290">
        <f t="shared" si="368"/>
        <v>0</v>
      </c>
      <c r="AM381" s="290">
        <f t="shared" si="399"/>
        <v>0</v>
      </c>
      <c r="AN381" s="290">
        <f t="shared" si="369"/>
        <v>0</v>
      </c>
      <c r="AO381" s="291">
        <f t="shared" si="370"/>
        <v>0</v>
      </c>
      <c r="AP381" s="292">
        <f t="shared" si="400"/>
        <v>0</v>
      </c>
      <c r="AQ381" s="307">
        <f t="shared" si="401"/>
        <v>375</v>
      </c>
      <c r="AR381" s="289">
        <f t="shared" si="402"/>
        <v>32</v>
      </c>
      <c r="AS381" s="290">
        <f t="shared" si="371"/>
        <v>0</v>
      </c>
      <c r="AT381" s="290">
        <f t="shared" si="403"/>
        <v>0</v>
      </c>
      <c r="AU381" s="290">
        <f t="shared" si="372"/>
        <v>0</v>
      </c>
      <c r="AV381" s="291">
        <f t="shared" si="373"/>
        <v>0</v>
      </c>
      <c r="AW381" s="290">
        <f t="shared" si="404"/>
        <v>0</v>
      </c>
      <c r="AX381" s="304">
        <f t="shared" si="405"/>
        <v>375</v>
      </c>
      <c r="AY381" s="289">
        <f t="shared" si="406"/>
        <v>32</v>
      </c>
      <c r="AZ381" s="290">
        <f t="shared" si="374"/>
        <v>0</v>
      </c>
      <c r="BA381" s="290">
        <f t="shared" si="407"/>
        <v>0</v>
      </c>
      <c r="BB381" s="290">
        <f t="shared" si="375"/>
        <v>0</v>
      </c>
      <c r="BC381" s="291">
        <f t="shared" si="376"/>
        <v>0</v>
      </c>
      <c r="BD381" s="292">
        <f t="shared" si="408"/>
        <v>0</v>
      </c>
      <c r="BE381" s="307">
        <f t="shared" si="409"/>
        <v>375</v>
      </c>
      <c r="BF381" s="289">
        <f t="shared" si="410"/>
        <v>32</v>
      </c>
      <c r="BG381" s="290">
        <f t="shared" si="377"/>
        <v>0</v>
      </c>
      <c r="BH381" s="290">
        <f t="shared" si="411"/>
        <v>0</v>
      </c>
      <c r="BI381" s="290">
        <f t="shared" si="378"/>
        <v>0</v>
      </c>
      <c r="BJ381" s="291">
        <f t="shared" si="379"/>
        <v>0</v>
      </c>
      <c r="BK381" s="290">
        <f t="shared" si="412"/>
        <v>0</v>
      </c>
      <c r="BL381" s="304">
        <f t="shared" si="413"/>
        <v>375</v>
      </c>
      <c r="BM381" s="289">
        <f t="shared" si="414"/>
        <v>32</v>
      </c>
      <c r="BN381" s="290">
        <f t="shared" si="380"/>
        <v>0</v>
      </c>
      <c r="BO381" s="290">
        <f t="shared" si="415"/>
        <v>0</v>
      </c>
      <c r="BP381" s="290">
        <f t="shared" si="381"/>
        <v>0</v>
      </c>
      <c r="BQ381" s="291">
        <f t="shared" si="382"/>
        <v>0</v>
      </c>
      <c r="BR381" s="292">
        <f t="shared" si="416"/>
        <v>0</v>
      </c>
    </row>
    <row r="382" spans="1:70">
      <c r="A382" s="288">
        <v>376</v>
      </c>
      <c r="B382" s="289">
        <f t="shared" si="352"/>
        <v>32</v>
      </c>
      <c r="C382" s="290">
        <f t="shared" si="353"/>
        <v>0</v>
      </c>
      <c r="D382" s="290">
        <f t="shared" si="417"/>
        <v>0</v>
      </c>
      <c r="E382" s="290">
        <f t="shared" si="354"/>
        <v>0</v>
      </c>
      <c r="F382" s="291">
        <f t="shared" si="355"/>
        <v>0</v>
      </c>
      <c r="G382" s="290">
        <f t="shared" si="418"/>
        <v>0</v>
      </c>
      <c r="H382" s="289">
        <f t="shared" si="383"/>
        <v>376</v>
      </c>
      <c r="I382" s="289">
        <f t="shared" si="384"/>
        <v>32</v>
      </c>
      <c r="J382" s="290">
        <f t="shared" si="356"/>
        <v>0</v>
      </c>
      <c r="K382" s="290">
        <f t="shared" si="419"/>
        <v>0</v>
      </c>
      <c r="L382" s="290">
        <f t="shared" si="357"/>
        <v>0</v>
      </c>
      <c r="M382" s="291">
        <f t="shared" si="358"/>
        <v>0</v>
      </c>
      <c r="N382" s="292">
        <f t="shared" si="420"/>
        <v>0</v>
      </c>
      <c r="O382" s="307">
        <f t="shared" si="385"/>
        <v>376</v>
      </c>
      <c r="P382" s="289">
        <f t="shared" si="386"/>
        <v>32</v>
      </c>
      <c r="Q382" s="290">
        <f t="shared" si="359"/>
        <v>0</v>
      </c>
      <c r="R382" s="290">
        <f t="shared" si="387"/>
        <v>0</v>
      </c>
      <c r="S382" s="290">
        <f t="shared" si="360"/>
        <v>0</v>
      </c>
      <c r="T382" s="291">
        <f t="shared" si="361"/>
        <v>0</v>
      </c>
      <c r="U382" s="290">
        <f t="shared" si="388"/>
        <v>0</v>
      </c>
      <c r="V382" s="304">
        <f t="shared" si="389"/>
        <v>376</v>
      </c>
      <c r="W382" s="289">
        <f t="shared" si="390"/>
        <v>32</v>
      </c>
      <c r="X382" s="290">
        <f t="shared" si="362"/>
        <v>0</v>
      </c>
      <c r="Y382" s="290">
        <f t="shared" si="391"/>
        <v>0</v>
      </c>
      <c r="Z382" s="290">
        <f t="shared" si="363"/>
        <v>0</v>
      </c>
      <c r="AA382" s="291">
        <f t="shared" si="364"/>
        <v>0</v>
      </c>
      <c r="AB382" s="292">
        <f t="shared" si="392"/>
        <v>0</v>
      </c>
      <c r="AC382" s="307">
        <f t="shared" si="393"/>
        <v>376</v>
      </c>
      <c r="AD382" s="289">
        <f t="shared" si="394"/>
        <v>32</v>
      </c>
      <c r="AE382" s="290">
        <f t="shared" si="365"/>
        <v>0</v>
      </c>
      <c r="AF382" s="290">
        <f t="shared" si="395"/>
        <v>0</v>
      </c>
      <c r="AG382" s="290">
        <f t="shared" si="366"/>
        <v>0</v>
      </c>
      <c r="AH382" s="291">
        <f t="shared" si="367"/>
        <v>0</v>
      </c>
      <c r="AI382" s="290">
        <f t="shared" si="396"/>
        <v>0</v>
      </c>
      <c r="AJ382" s="304">
        <f t="shared" si="397"/>
        <v>376</v>
      </c>
      <c r="AK382" s="289">
        <f t="shared" si="398"/>
        <v>32</v>
      </c>
      <c r="AL382" s="290">
        <f t="shared" si="368"/>
        <v>0</v>
      </c>
      <c r="AM382" s="290">
        <f t="shared" si="399"/>
        <v>0</v>
      </c>
      <c r="AN382" s="290">
        <f t="shared" si="369"/>
        <v>0</v>
      </c>
      <c r="AO382" s="291">
        <f t="shared" si="370"/>
        <v>0</v>
      </c>
      <c r="AP382" s="292">
        <f t="shared" si="400"/>
        <v>0</v>
      </c>
      <c r="AQ382" s="307">
        <f t="shared" si="401"/>
        <v>376</v>
      </c>
      <c r="AR382" s="289">
        <f t="shared" si="402"/>
        <v>32</v>
      </c>
      <c r="AS382" s="290">
        <f t="shared" si="371"/>
        <v>0</v>
      </c>
      <c r="AT382" s="290">
        <f t="shared" si="403"/>
        <v>0</v>
      </c>
      <c r="AU382" s="290">
        <f t="shared" si="372"/>
        <v>0</v>
      </c>
      <c r="AV382" s="291">
        <f t="shared" si="373"/>
        <v>0</v>
      </c>
      <c r="AW382" s="290">
        <f t="shared" si="404"/>
        <v>0</v>
      </c>
      <c r="AX382" s="304">
        <f t="shared" si="405"/>
        <v>376</v>
      </c>
      <c r="AY382" s="289">
        <f t="shared" si="406"/>
        <v>32</v>
      </c>
      <c r="AZ382" s="290">
        <f t="shared" si="374"/>
        <v>0</v>
      </c>
      <c r="BA382" s="290">
        <f t="shared" si="407"/>
        <v>0</v>
      </c>
      <c r="BB382" s="290">
        <f t="shared" si="375"/>
        <v>0</v>
      </c>
      <c r="BC382" s="291">
        <f t="shared" si="376"/>
        <v>0</v>
      </c>
      <c r="BD382" s="292">
        <f t="shared" si="408"/>
        <v>0</v>
      </c>
      <c r="BE382" s="307">
        <f t="shared" si="409"/>
        <v>376</v>
      </c>
      <c r="BF382" s="289">
        <f t="shared" si="410"/>
        <v>32</v>
      </c>
      <c r="BG382" s="290">
        <f t="shared" si="377"/>
        <v>0</v>
      </c>
      <c r="BH382" s="290">
        <f t="shared" si="411"/>
        <v>0</v>
      </c>
      <c r="BI382" s="290">
        <f t="shared" si="378"/>
        <v>0</v>
      </c>
      <c r="BJ382" s="291">
        <f t="shared" si="379"/>
        <v>0</v>
      </c>
      <c r="BK382" s="290">
        <f t="shared" si="412"/>
        <v>0</v>
      </c>
      <c r="BL382" s="304">
        <f t="shared" si="413"/>
        <v>376</v>
      </c>
      <c r="BM382" s="289">
        <f t="shared" si="414"/>
        <v>32</v>
      </c>
      <c r="BN382" s="290">
        <f t="shared" si="380"/>
        <v>0</v>
      </c>
      <c r="BO382" s="290">
        <f t="shared" si="415"/>
        <v>0</v>
      </c>
      <c r="BP382" s="290">
        <f t="shared" si="381"/>
        <v>0</v>
      </c>
      <c r="BQ382" s="291">
        <f t="shared" si="382"/>
        <v>0</v>
      </c>
      <c r="BR382" s="292">
        <f t="shared" si="416"/>
        <v>0</v>
      </c>
    </row>
    <row r="383" spans="1:70">
      <c r="A383" s="288">
        <v>377</v>
      </c>
      <c r="B383" s="289">
        <f t="shared" si="352"/>
        <v>32</v>
      </c>
      <c r="C383" s="290">
        <f t="shared" si="353"/>
        <v>0</v>
      </c>
      <c r="D383" s="290">
        <f t="shared" si="417"/>
        <v>0</v>
      </c>
      <c r="E383" s="290">
        <f t="shared" si="354"/>
        <v>0</v>
      </c>
      <c r="F383" s="291">
        <f t="shared" si="355"/>
        <v>0</v>
      </c>
      <c r="G383" s="290">
        <f t="shared" si="418"/>
        <v>0</v>
      </c>
      <c r="H383" s="289">
        <f t="shared" si="383"/>
        <v>377</v>
      </c>
      <c r="I383" s="289">
        <f t="shared" si="384"/>
        <v>32</v>
      </c>
      <c r="J383" s="290">
        <f t="shared" si="356"/>
        <v>0</v>
      </c>
      <c r="K383" s="290">
        <f t="shared" si="419"/>
        <v>0</v>
      </c>
      <c r="L383" s="290">
        <f t="shared" si="357"/>
        <v>0</v>
      </c>
      <c r="M383" s="291">
        <f t="shared" si="358"/>
        <v>0</v>
      </c>
      <c r="N383" s="292">
        <f t="shared" si="420"/>
        <v>0</v>
      </c>
      <c r="O383" s="307">
        <f t="shared" si="385"/>
        <v>377</v>
      </c>
      <c r="P383" s="289">
        <f t="shared" si="386"/>
        <v>32</v>
      </c>
      <c r="Q383" s="290">
        <f t="shared" si="359"/>
        <v>0</v>
      </c>
      <c r="R383" s="290">
        <f t="shared" si="387"/>
        <v>0</v>
      </c>
      <c r="S383" s="290">
        <f t="shared" si="360"/>
        <v>0</v>
      </c>
      <c r="T383" s="291">
        <f t="shared" si="361"/>
        <v>0</v>
      </c>
      <c r="U383" s="290">
        <f t="shared" si="388"/>
        <v>0</v>
      </c>
      <c r="V383" s="304">
        <f t="shared" si="389"/>
        <v>377</v>
      </c>
      <c r="W383" s="289">
        <f t="shared" si="390"/>
        <v>32</v>
      </c>
      <c r="X383" s="290">
        <f t="shared" si="362"/>
        <v>0</v>
      </c>
      <c r="Y383" s="290">
        <f t="shared" si="391"/>
        <v>0</v>
      </c>
      <c r="Z383" s="290">
        <f t="shared" si="363"/>
        <v>0</v>
      </c>
      <c r="AA383" s="291">
        <f t="shared" si="364"/>
        <v>0</v>
      </c>
      <c r="AB383" s="292">
        <f t="shared" si="392"/>
        <v>0</v>
      </c>
      <c r="AC383" s="307">
        <f t="shared" si="393"/>
        <v>377</v>
      </c>
      <c r="AD383" s="289">
        <f t="shared" si="394"/>
        <v>32</v>
      </c>
      <c r="AE383" s="290">
        <f t="shared" si="365"/>
        <v>0</v>
      </c>
      <c r="AF383" s="290">
        <f t="shared" si="395"/>
        <v>0</v>
      </c>
      <c r="AG383" s="290">
        <f t="shared" si="366"/>
        <v>0</v>
      </c>
      <c r="AH383" s="291">
        <f t="shared" si="367"/>
        <v>0</v>
      </c>
      <c r="AI383" s="290">
        <f t="shared" si="396"/>
        <v>0</v>
      </c>
      <c r="AJ383" s="304">
        <f t="shared" si="397"/>
        <v>377</v>
      </c>
      <c r="AK383" s="289">
        <f t="shared" si="398"/>
        <v>32</v>
      </c>
      <c r="AL383" s="290">
        <f t="shared" si="368"/>
        <v>0</v>
      </c>
      <c r="AM383" s="290">
        <f t="shared" si="399"/>
        <v>0</v>
      </c>
      <c r="AN383" s="290">
        <f t="shared" si="369"/>
        <v>0</v>
      </c>
      <c r="AO383" s="291">
        <f t="shared" si="370"/>
        <v>0</v>
      </c>
      <c r="AP383" s="292">
        <f t="shared" si="400"/>
        <v>0</v>
      </c>
      <c r="AQ383" s="307">
        <f t="shared" si="401"/>
        <v>377</v>
      </c>
      <c r="AR383" s="289">
        <f t="shared" si="402"/>
        <v>32</v>
      </c>
      <c r="AS383" s="290">
        <f t="shared" si="371"/>
        <v>0</v>
      </c>
      <c r="AT383" s="290">
        <f t="shared" si="403"/>
        <v>0</v>
      </c>
      <c r="AU383" s="290">
        <f t="shared" si="372"/>
        <v>0</v>
      </c>
      <c r="AV383" s="291">
        <f t="shared" si="373"/>
        <v>0</v>
      </c>
      <c r="AW383" s="290">
        <f t="shared" si="404"/>
        <v>0</v>
      </c>
      <c r="AX383" s="304">
        <f t="shared" si="405"/>
        <v>377</v>
      </c>
      <c r="AY383" s="289">
        <f t="shared" si="406"/>
        <v>32</v>
      </c>
      <c r="AZ383" s="290">
        <f t="shared" si="374"/>
        <v>0</v>
      </c>
      <c r="BA383" s="290">
        <f t="shared" si="407"/>
        <v>0</v>
      </c>
      <c r="BB383" s="290">
        <f t="shared" si="375"/>
        <v>0</v>
      </c>
      <c r="BC383" s="291">
        <f t="shared" si="376"/>
        <v>0</v>
      </c>
      <c r="BD383" s="292">
        <f t="shared" si="408"/>
        <v>0</v>
      </c>
      <c r="BE383" s="307">
        <f t="shared" si="409"/>
        <v>377</v>
      </c>
      <c r="BF383" s="289">
        <f t="shared" si="410"/>
        <v>32</v>
      </c>
      <c r="BG383" s="290">
        <f t="shared" si="377"/>
        <v>0</v>
      </c>
      <c r="BH383" s="290">
        <f t="shared" si="411"/>
        <v>0</v>
      </c>
      <c r="BI383" s="290">
        <f t="shared" si="378"/>
        <v>0</v>
      </c>
      <c r="BJ383" s="291">
        <f t="shared" si="379"/>
        <v>0</v>
      </c>
      <c r="BK383" s="290">
        <f t="shared" si="412"/>
        <v>0</v>
      </c>
      <c r="BL383" s="304">
        <f t="shared" si="413"/>
        <v>377</v>
      </c>
      <c r="BM383" s="289">
        <f t="shared" si="414"/>
        <v>32</v>
      </c>
      <c r="BN383" s="290">
        <f t="shared" si="380"/>
        <v>0</v>
      </c>
      <c r="BO383" s="290">
        <f t="shared" si="415"/>
        <v>0</v>
      </c>
      <c r="BP383" s="290">
        <f t="shared" si="381"/>
        <v>0</v>
      </c>
      <c r="BQ383" s="291">
        <f t="shared" si="382"/>
        <v>0</v>
      </c>
      <c r="BR383" s="292">
        <f t="shared" si="416"/>
        <v>0</v>
      </c>
    </row>
    <row r="384" spans="1:70">
      <c r="A384" s="288">
        <v>378</v>
      </c>
      <c r="B384" s="289">
        <f t="shared" si="352"/>
        <v>32</v>
      </c>
      <c r="C384" s="290">
        <f t="shared" si="353"/>
        <v>0</v>
      </c>
      <c r="D384" s="290">
        <f t="shared" si="417"/>
        <v>0</v>
      </c>
      <c r="E384" s="290">
        <f t="shared" si="354"/>
        <v>0</v>
      </c>
      <c r="F384" s="291">
        <f t="shared" si="355"/>
        <v>0</v>
      </c>
      <c r="G384" s="290">
        <f t="shared" si="418"/>
        <v>0</v>
      </c>
      <c r="H384" s="289">
        <f t="shared" si="383"/>
        <v>378</v>
      </c>
      <c r="I384" s="289">
        <f t="shared" si="384"/>
        <v>32</v>
      </c>
      <c r="J384" s="290">
        <f t="shared" si="356"/>
        <v>0</v>
      </c>
      <c r="K384" s="290">
        <f t="shared" si="419"/>
        <v>0</v>
      </c>
      <c r="L384" s="290">
        <f t="shared" si="357"/>
        <v>0</v>
      </c>
      <c r="M384" s="291">
        <f t="shared" si="358"/>
        <v>0</v>
      </c>
      <c r="N384" s="292">
        <f t="shared" si="420"/>
        <v>0</v>
      </c>
      <c r="O384" s="307">
        <f t="shared" si="385"/>
        <v>378</v>
      </c>
      <c r="P384" s="289">
        <f t="shared" si="386"/>
        <v>32</v>
      </c>
      <c r="Q384" s="290">
        <f t="shared" si="359"/>
        <v>0</v>
      </c>
      <c r="R384" s="290">
        <f t="shared" si="387"/>
        <v>0</v>
      </c>
      <c r="S384" s="290">
        <f t="shared" si="360"/>
        <v>0</v>
      </c>
      <c r="T384" s="291">
        <f t="shared" si="361"/>
        <v>0</v>
      </c>
      <c r="U384" s="290">
        <f t="shared" si="388"/>
        <v>0</v>
      </c>
      <c r="V384" s="304">
        <f t="shared" si="389"/>
        <v>378</v>
      </c>
      <c r="W384" s="289">
        <f t="shared" si="390"/>
        <v>32</v>
      </c>
      <c r="X384" s="290">
        <f t="shared" si="362"/>
        <v>0</v>
      </c>
      <c r="Y384" s="290">
        <f t="shared" si="391"/>
        <v>0</v>
      </c>
      <c r="Z384" s="290">
        <f t="shared" si="363"/>
        <v>0</v>
      </c>
      <c r="AA384" s="291">
        <f t="shared" si="364"/>
        <v>0</v>
      </c>
      <c r="AB384" s="292">
        <f t="shared" si="392"/>
        <v>0</v>
      </c>
      <c r="AC384" s="307">
        <f t="shared" si="393"/>
        <v>378</v>
      </c>
      <c r="AD384" s="289">
        <f t="shared" si="394"/>
        <v>32</v>
      </c>
      <c r="AE384" s="290">
        <f t="shared" si="365"/>
        <v>0</v>
      </c>
      <c r="AF384" s="290">
        <f t="shared" si="395"/>
        <v>0</v>
      </c>
      <c r="AG384" s="290">
        <f t="shared" si="366"/>
        <v>0</v>
      </c>
      <c r="AH384" s="291">
        <f t="shared" si="367"/>
        <v>0</v>
      </c>
      <c r="AI384" s="290">
        <f t="shared" si="396"/>
        <v>0</v>
      </c>
      <c r="AJ384" s="304">
        <f t="shared" si="397"/>
        <v>378</v>
      </c>
      <c r="AK384" s="289">
        <f t="shared" si="398"/>
        <v>32</v>
      </c>
      <c r="AL384" s="290">
        <f t="shared" si="368"/>
        <v>0</v>
      </c>
      <c r="AM384" s="290">
        <f t="shared" si="399"/>
        <v>0</v>
      </c>
      <c r="AN384" s="290">
        <f t="shared" si="369"/>
        <v>0</v>
      </c>
      <c r="AO384" s="291">
        <f t="shared" si="370"/>
        <v>0</v>
      </c>
      <c r="AP384" s="292">
        <f t="shared" si="400"/>
        <v>0</v>
      </c>
      <c r="AQ384" s="307">
        <f t="shared" si="401"/>
        <v>378</v>
      </c>
      <c r="AR384" s="289">
        <f t="shared" si="402"/>
        <v>32</v>
      </c>
      <c r="AS384" s="290">
        <f t="shared" si="371"/>
        <v>0</v>
      </c>
      <c r="AT384" s="290">
        <f t="shared" si="403"/>
        <v>0</v>
      </c>
      <c r="AU384" s="290">
        <f t="shared" si="372"/>
        <v>0</v>
      </c>
      <c r="AV384" s="291">
        <f t="shared" si="373"/>
        <v>0</v>
      </c>
      <c r="AW384" s="290">
        <f t="shared" si="404"/>
        <v>0</v>
      </c>
      <c r="AX384" s="304">
        <f t="shared" si="405"/>
        <v>378</v>
      </c>
      <c r="AY384" s="289">
        <f t="shared" si="406"/>
        <v>32</v>
      </c>
      <c r="AZ384" s="290">
        <f t="shared" si="374"/>
        <v>0</v>
      </c>
      <c r="BA384" s="290">
        <f t="shared" si="407"/>
        <v>0</v>
      </c>
      <c r="BB384" s="290">
        <f t="shared" si="375"/>
        <v>0</v>
      </c>
      <c r="BC384" s="291">
        <f t="shared" si="376"/>
        <v>0</v>
      </c>
      <c r="BD384" s="292">
        <f t="shared" si="408"/>
        <v>0</v>
      </c>
      <c r="BE384" s="307">
        <f t="shared" si="409"/>
        <v>378</v>
      </c>
      <c r="BF384" s="289">
        <f t="shared" si="410"/>
        <v>32</v>
      </c>
      <c r="BG384" s="290">
        <f t="shared" si="377"/>
        <v>0</v>
      </c>
      <c r="BH384" s="290">
        <f t="shared" si="411"/>
        <v>0</v>
      </c>
      <c r="BI384" s="290">
        <f t="shared" si="378"/>
        <v>0</v>
      </c>
      <c r="BJ384" s="291">
        <f t="shared" si="379"/>
        <v>0</v>
      </c>
      <c r="BK384" s="290">
        <f t="shared" si="412"/>
        <v>0</v>
      </c>
      <c r="BL384" s="304">
        <f t="shared" si="413"/>
        <v>378</v>
      </c>
      <c r="BM384" s="289">
        <f t="shared" si="414"/>
        <v>32</v>
      </c>
      <c r="BN384" s="290">
        <f t="shared" si="380"/>
        <v>0</v>
      </c>
      <c r="BO384" s="290">
        <f t="shared" si="415"/>
        <v>0</v>
      </c>
      <c r="BP384" s="290">
        <f t="shared" si="381"/>
        <v>0</v>
      </c>
      <c r="BQ384" s="291">
        <f t="shared" si="382"/>
        <v>0</v>
      </c>
      <c r="BR384" s="292">
        <f t="shared" si="416"/>
        <v>0</v>
      </c>
    </row>
    <row r="385" spans="1:70">
      <c r="A385" s="288">
        <v>379</v>
      </c>
      <c r="B385" s="289">
        <f t="shared" si="352"/>
        <v>32</v>
      </c>
      <c r="C385" s="290">
        <f t="shared" si="353"/>
        <v>0</v>
      </c>
      <c r="D385" s="290">
        <f t="shared" si="417"/>
        <v>0</v>
      </c>
      <c r="E385" s="290">
        <f t="shared" si="354"/>
        <v>0</v>
      </c>
      <c r="F385" s="291">
        <f t="shared" si="355"/>
        <v>0</v>
      </c>
      <c r="G385" s="290">
        <f t="shared" si="418"/>
        <v>0</v>
      </c>
      <c r="H385" s="289">
        <f t="shared" si="383"/>
        <v>379</v>
      </c>
      <c r="I385" s="289">
        <f t="shared" si="384"/>
        <v>32</v>
      </c>
      <c r="J385" s="290">
        <f t="shared" si="356"/>
        <v>0</v>
      </c>
      <c r="K385" s="290">
        <f t="shared" si="419"/>
        <v>0</v>
      </c>
      <c r="L385" s="290">
        <f t="shared" si="357"/>
        <v>0</v>
      </c>
      <c r="M385" s="291">
        <f t="shared" si="358"/>
        <v>0</v>
      </c>
      <c r="N385" s="292">
        <f t="shared" si="420"/>
        <v>0</v>
      </c>
      <c r="O385" s="307">
        <f t="shared" si="385"/>
        <v>379</v>
      </c>
      <c r="P385" s="289">
        <f t="shared" si="386"/>
        <v>32</v>
      </c>
      <c r="Q385" s="290">
        <f t="shared" si="359"/>
        <v>0</v>
      </c>
      <c r="R385" s="290">
        <f t="shared" si="387"/>
        <v>0</v>
      </c>
      <c r="S385" s="290">
        <f t="shared" si="360"/>
        <v>0</v>
      </c>
      <c r="T385" s="291">
        <f t="shared" si="361"/>
        <v>0</v>
      </c>
      <c r="U385" s="290">
        <f t="shared" si="388"/>
        <v>0</v>
      </c>
      <c r="V385" s="304">
        <f t="shared" si="389"/>
        <v>379</v>
      </c>
      <c r="W385" s="289">
        <f t="shared" si="390"/>
        <v>32</v>
      </c>
      <c r="X385" s="290">
        <f t="shared" si="362"/>
        <v>0</v>
      </c>
      <c r="Y385" s="290">
        <f t="shared" si="391"/>
        <v>0</v>
      </c>
      <c r="Z385" s="290">
        <f t="shared" si="363"/>
        <v>0</v>
      </c>
      <c r="AA385" s="291">
        <f t="shared" si="364"/>
        <v>0</v>
      </c>
      <c r="AB385" s="292">
        <f t="shared" si="392"/>
        <v>0</v>
      </c>
      <c r="AC385" s="307">
        <f t="shared" si="393"/>
        <v>379</v>
      </c>
      <c r="AD385" s="289">
        <f t="shared" si="394"/>
        <v>32</v>
      </c>
      <c r="AE385" s="290">
        <f t="shared" si="365"/>
        <v>0</v>
      </c>
      <c r="AF385" s="290">
        <f t="shared" si="395"/>
        <v>0</v>
      </c>
      <c r="AG385" s="290">
        <f t="shared" si="366"/>
        <v>0</v>
      </c>
      <c r="AH385" s="291">
        <f t="shared" si="367"/>
        <v>0</v>
      </c>
      <c r="AI385" s="290">
        <f t="shared" si="396"/>
        <v>0</v>
      </c>
      <c r="AJ385" s="304">
        <f t="shared" si="397"/>
        <v>379</v>
      </c>
      <c r="AK385" s="289">
        <f t="shared" si="398"/>
        <v>32</v>
      </c>
      <c r="AL385" s="290">
        <f t="shared" si="368"/>
        <v>0</v>
      </c>
      <c r="AM385" s="290">
        <f t="shared" si="399"/>
        <v>0</v>
      </c>
      <c r="AN385" s="290">
        <f t="shared" si="369"/>
        <v>0</v>
      </c>
      <c r="AO385" s="291">
        <f t="shared" si="370"/>
        <v>0</v>
      </c>
      <c r="AP385" s="292">
        <f t="shared" si="400"/>
        <v>0</v>
      </c>
      <c r="AQ385" s="307">
        <f t="shared" si="401"/>
        <v>379</v>
      </c>
      <c r="AR385" s="289">
        <f t="shared" si="402"/>
        <v>32</v>
      </c>
      <c r="AS385" s="290">
        <f t="shared" si="371"/>
        <v>0</v>
      </c>
      <c r="AT385" s="290">
        <f t="shared" si="403"/>
        <v>0</v>
      </c>
      <c r="AU385" s="290">
        <f t="shared" si="372"/>
        <v>0</v>
      </c>
      <c r="AV385" s="291">
        <f t="shared" si="373"/>
        <v>0</v>
      </c>
      <c r="AW385" s="290">
        <f t="shared" si="404"/>
        <v>0</v>
      </c>
      <c r="AX385" s="304">
        <f t="shared" si="405"/>
        <v>379</v>
      </c>
      <c r="AY385" s="289">
        <f t="shared" si="406"/>
        <v>32</v>
      </c>
      <c r="AZ385" s="290">
        <f t="shared" si="374"/>
        <v>0</v>
      </c>
      <c r="BA385" s="290">
        <f t="shared" si="407"/>
        <v>0</v>
      </c>
      <c r="BB385" s="290">
        <f t="shared" si="375"/>
        <v>0</v>
      </c>
      <c r="BC385" s="291">
        <f t="shared" si="376"/>
        <v>0</v>
      </c>
      <c r="BD385" s="292">
        <f t="shared" si="408"/>
        <v>0</v>
      </c>
      <c r="BE385" s="307">
        <f t="shared" si="409"/>
        <v>379</v>
      </c>
      <c r="BF385" s="289">
        <f t="shared" si="410"/>
        <v>32</v>
      </c>
      <c r="BG385" s="290">
        <f t="shared" si="377"/>
        <v>0</v>
      </c>
      <c r="BH385" s="290">
        <f t="shared" si="411"/>
        <v>0</v>
      </c>
      <c r="BI385" s="290">
        <f t="shared" si="378"/>
        <v>0</v>
      </c>
      <c r="BJ385" s="291">
        <f t="shared" si="379"/>
        <v>0</v>
      </c>
      <c r="BK385" s="290">
        <f t="shared" si="412"/>
        <v>0</v>
      </c>
      <c r="BL385" s="304">
        <f t="shared" si="413"/>
        <v>379</v>
      </c>
      <c r="BM385" s="289">
        <f t="shared" si="414"/>
        <v>32</v>
      </c>
      <c r="BN385" s="290">
        <f t="shared" si="380"/>
        <v>0</v>
      </c>
      <c r="BO385" s="290">
        <f t="shared" si="415"/>
        <v>0</v>
      </c>
      <c r="BP385" s="290">
        <f t="shared" si="381"/>
        <v>0</v>
      </c>
      <c r="BQ385" s="291">
        <f t="shared" si="382"/>
        <v>0</v>
      </c>
      <c r="BR385" s="292">
        <f t="shared" si="416"/>
        <v>0</v>
      </c>
    </row>
    <row r="386" spans="1:70">
      <c r="A386" s="288">
        <v>380</v>
      </c>
      <c r="B386" s="289">
        <f t="shared" si="352"/>
        <v>32</v>
      </c>
      <c r="C386" s="290">
        <f t="shared" si="353"/>
        <v>0</v>
      </c>
      <c r="D386" s="290">
        <f t="shared" si="417"/>
        <v>0</v>
      </c>
      <c r="E386" s="290">
        <f t="shared" si="354"/>
        <v>0</v>
      </c>
      <c r="F386" s="291">
        <f t="shared" si="355"/>
        <v>0</v>
      </c>
      <c r="G386" s="290">
        <f t="shared" si="418"/>
        <v>0</v>
      </c>
      <c r="H386" s="289">
        <f t="shared" si="383"/>
        <v>380</v>
      </c>
      <c r="I386" s="289">
        <f t="shared" si="384"/>
        <v>32</v>
      </c>
      <c r="J386" s="290">
        <f t="shared" si="356"/>
        <v>0</v>
      </c>
      <c r="K386" s="290">
        <f t="shared" si="419"/>
        <v>0</v>
      </c>
      <c r="L386" s="290">
        <f t="shared" si="357"/>
        <v>0</v>
      </c>
      <c r="M386" s="291">
        <f t="shared" si="358"/>
        <v>0</v>
      </c>
      <c r="N386" s="292">
        <f t="shared" si="420"/>
        <v>0</v>
      </c>
      <c r="O386" s="307">
        <f t="shared" si="385"/>
        <v>380</v>
      </c>
      <c r="P386" s="289">
        <f t="shared" si="386"/>
        <v>32</v>
      </c>
      <c r="Q386" s="290">
        <f t="shared" si="359"/>
        <v>0</v>
      </c>
      <c r="R386" s="290">
        <f t="shared" si="387"/>
        <v>0</v>
      </c>
      <c r="S386" s="290">
        <f t="shared" si="360"/>
        <v>0</v>
      </c>
      <c r="T386" s="291">
        <f t="shared" si="361"/>
        <v>0</v>
      </c>
      <c r="U386" s="290">
        <f t="shared" si="388"/>
        <v>0</v>
      </c>
      <c r="V386" s="304">
        <f t="shared" si="389"/>
        <v>380</v>
      </c>
      <c r="W386" s="289">
        <f t="shared" si="390"/>
        <v>32</v>
      </c>
      <c r="X386" s="290">
        <f t="shared" si="362"/>
        <v>0</v>
      </c>
      <c r="Y386" s="290">
        <f t="shared" si="391"/>
        <v>0</v>
      </c>
      <c r="Z386" s="290">
        <f t="shared" si="363"/>
        <v>0</v>
      </c>
      <c r="AA386" s="291">
        <f t="shared" si="364"/>
        <v>0</v>
      </c>
      <c r="AB386" s="292">
        <f t="shared" si="392"/>
        <v>0</v>
      </c>
      <c r="AC386" s="307">
        <f t="shared" si="393"/>
        <v>380</v>
      </c>
      <c r="AD386" s="289">
        <f t="shared" si="394"/>
        <v>32</v>
      </c>
      <c r="AE386" s="290">
        <f t="shared" si="365"/>
        <v>0</v>
      </c>
      <c r="AF386" s="290">
        <f t="shared" si="395"/>
        <v>0</v>
      </c>
      <c r="AG386" s="290">
        <f t="shared" si="366"/>
        <v>0</v>
      </c>
      <c r="AH386" s="291">
        <f t="shared" si="367"/>
        <v>0</v>
      </c>
      <c r="AI386" s="290">
        <f t="shared" si="396"/>
        <v>0</v>
      </c>
      <c r="AJ386" s="304">
        <f t="shared" si="397"/>
        <v>380</v>
      </c>
      <c r="AK386" s="289">
        <f t="shared" si="398"/>
        <v>32</v>
      </c>
      <c r="AL386" s="290">
        <f t="shared" si="368"/>
        <v>0</v>
      </c>
      <c r="AM386" s="290">
        <f t="shared" si="399"/>
        <v>0</v>
      </c>
      <c r="AN386" s="290">
        <f t="shared" si="369"/>
        <v>0</v>
      </c>
      <c r="AO386" s="291">
        <f t="shared" si="370"/>
        <v>0</v>
      </c>
      <c r="AP386" s="292">
        <f t="shared" si="400"/>
        <v>0</v>
      </c>
      <c r="AQ386" s="307">
        <f t="shared" si="401"/>
        <v>380</v>
      </c>
      <c r="AR386" s="289">
        <f t="shared" si="402"/>
        <v>32</v>
      </c>
      <c r="AS386" s="290">
        <f t="shared" si="371"/>
        <v>0</v>
      </c>
      <c r="AT386" s="290">
        <f t="shared" si="403"/>
        <v>0</v>
      </c>
      <c r="AU386" s="290">
        <f t="shared" si="372"/>
        <v>0</v>
      </c>
      <c r="AV386" s="291">
        <f t="shared" si="373"/>
        <v>0</v>
      </c>
      <c r="AW386" s="290">
        <f t="shared" si="404"/>
        <v>0</v>
      </c>
      <c r="AX386" s="304">
        <f t="shared" si="405"/>
        <v>380</v>
      </c>
      <c r="AY386" s="289">
        <f t="shared" si="406"/>
        <v>32</v>
      </c>
      <c r="AZ386" s="290">
        <f t="shared" si="374"/>
        <v>0</v>
      </c>
      <c r="BA386" s="290">
        <f t="shared" si="407"/>
        <v>0</v>
      </c>
      <c r="BB386" s="290">
        <f t="shared" si="375"/>
        <v>0</v>
      </c>
      <c r="BC386" s="291">
        <f t="shared" si="376"/>
        <v>0</v>
      </c>
      <c r="BD386" s="292">
        <f t="shared" si="408"/>
        <v>0</v>
      </c>
      <c r="BE386" s="307">
        <f t="shared" si="409"/>
        <v>380</v>
      </c>
      <c r="BF386" s="289">
        <f t="shared" si="410"/>
        <v>32</v>
      </c>
      <c r="BG386" s="290">
        <f t="shared" si="377"/>
        <v>0</v>
      </c>
      <c r="BH386" s="290">
        <f t="shared" si="411"/>
        <v>0</v>
      </c>
      <c r="BI386" s="290">
        <f t="shared" si="378"/>
        <v>0</v>
      </c>
      <c r="BJ386" s="291">
        <f t="shared" si="379"/>
        <v>0</v>
      </c>
      <c r="BK386" s="290">
        <f t="shared" si="412"/>
        <v>0</v>
      </c>
      <c r="BL386" s="304">
        <f t="shared" si="413"/>
        <v>380</v>
      </c>
      <c r="BM386" s="289">
        <f t="shared" si="414"/>
        <v>32</v>
      </c>
      <c r="BN386" s="290">
        <f t="shared" si="380"/>
        <v>0</v>
      </c>
      <c r="BO386" s="290">
        <f t="shared" si="415"/>
        <v>0</v>
      </c>
      <c r="BP386" s="290">
        <f t="shared" si="381"/>
        <v>0</v>
      </c>
      <c r="BQ386" s="291">
        <f t="shared" si="382"/>
        <v>0</v>
      </c>
      <c r="BR386" s="292">
        <f t="shared" si="416"/>
        <v>0</v>
      </c>
    </row>
    <row r="387" spans="1:70">
      <c r="A387" s="288">
        <v>381</v>
      </c>
      <c r="B387" s="289">
        <f t="shared" si="352"/>
        <v>32</v>
      </c>
      <c r="C387" s="290">
        <f t="shared" si="353"/>
        <v>0</v>
      </c>
      <c r="D387" s="290">
        <f t="shared" si="417"/>
        <v>0</v>
      </c>
      <c r="E387" s="290">
        <f t="shared" si="354"/>
        <v>0</v>
      </c>
      <c r="F387" s="291">
        <f t="shared" si="355"/>
        <v>0</v>
      </c>
      <c r="G387" s="290">
        <f t="shared" si="418"/>
        <v>0</v>
      </c>
      <c r="H387" s="289">
        <f t="shared" si="383"/>
        <v>381</v>
      </c>
      <c r="I387" s="289">
        <f t="shared" si="384"/>
        <v>32</v>
      </c>
      <c r="J387" s="290">
        <f t="shared" si="356"/>
        <v>0</v>
      </c>
      <c r="K387" s="290">
        <f t="shared" si="419"/>
        <v>0</v>
      </c>
      <c r="L387" s="290">
        <f t="shared" si="357"/>
        <v>0</v>
      </c>
      <c r="M387" s="291">
        <f t="shared" si="358"/>
        <v>0</v>
      </c>
      <c r="N387" s="292">
        <f t="shared" si="420"/>
        <v>0</v>
      </c>
      <c r="O387" s="307">
        <f t="shared" si="385"/>
        <v>381</v>
      </c>
      <c r="P387" s="289">
        <f t="shared" si="386"/>
        <v>32</v>
      </c>
      <c r="Q387" s="290">
        <f t="shared" si="359"/>
        <v>0</v>
      </c>
      <c r="R387" s="290">
        <f t="shared" si="387"/>
        <v>0</v>
      </c>
      <c r="S387" s="290">
        <f t="shared" si="360"/>
        <v>0</v>
      </c>
      <c r="T387" s="291">
        <f t="shared" si="361"/>
        <v>0</v>
      </c>
      <c r="U387" s="290">
        <f t="shared" si="388"/>
        <v>0</v>
      </c>
      <c r="V387" s="304">
        <f t="shared" si="389"/>
        <v>381</v>
      </c>
      <c r="W387" s="289">
        <f t="shared" si="390"/>
        <v>32</v>
      </c>
      <c r="X387" s="290">
        <f t="shared" si="362"/>
        <v>0</v>
      </c>
      <c r="Y387" s="290">
        <f t="shared" si="391"/>
        <v>0</v>
      </c>
      <c r="Z387" s="290">
        <f t="shared" si="363"/>
        <v>0</v>
      </c>
      <c r="AA387" s="291">
        <f t="shared" si="364"/>
        <v>0</v>
      </c>
      <c r="AB387" s="292">
        <f t="shared" si="392"/>
        <v>0</v>
      </c>
      <c r="AC387" s="307">
        <f t="shared" si="393"/>
        <v>381</v>
      </c>
      <c r="AD387" s="289">
        <f t="shared" si="394"/>
        <v>32</v>
      </c>
      <c r="AE387" s="290">
        <f t="shared" si="365"/>
        <v>0</v>
      </c>
      <c r="AF387" s="290">
        <f t="shared" si="395"/>
        <v>0</v>
      </c>
      <c r="AG387" s="290">
        <f t="shared" si="366"/>
        <v>0</v>
      </c>
      <c r="AH387" s="291">
        <f t="shared" si="367"/>
        <v>0</v>
      </c>
      <c r="AI387" s="290">
        <f t="shared" si="396"/>
        <v>0</v>
      </c>
      <c r="AJ387" s="304">
        <f t="shared" si="397"/>
        <v>381</v>
      </c>
      <c r="AK387" s="289">
        <f t="shared" si="398"/>
        <v>32</v>
      </c>
      <c r="AL387" s="290">
        <f t="shared" si="368"/>
        <v>0</v>
      </c>
      <c r="AM387" s="290">
        <f t="shared" si="399"/>
        <v>0</v>
      </c>
      <c r="AN387" s="290">
        <f t="shared" si="369"/>
        <v>0</v>
      </c>
      <c r="AO387" s="291">
        <f t="shared" si="370"/>
        <v>0</v>
      </c>
      <c r="AP387" s="292">
        <f t="shared" si="400"/>
        <v>0</v>
      </c>
      <c r="AQ387" s="307">
        <f t="shared" si="401"/>
        <v>381</v>
      </c>
      <c r="AR387" s="289">
        <f t="shared" si="402"/>
        <v>32</v>
      </c>
      <c r="AS387" s="290">
        <f t="shared" si="371"/>
        <v>0</v>
      </c>
      <c r="AT387" s="290">
        <f t="shared" si="403"/>
        <v>0</v>
      </c>
      <c r="AU387" s="290">
        <f t="shared" si="372"/>
        <v>0</v>
      </c>
      <c r="AV387" s="291">
        <f t="shared" si="373"/>
        <v>0</v>
      </c>
      <c r="AW387" s="290">
        <f t="shared" si="404"/>
        <v>0</v>
      </c>
      <c r="AX387" s="304">
        <f t="shared" si="405"/>
        <v>381</v>
      </c>
      <c r="AY387" s="289">
        <f t="shared" si="406"/>
        <v>32</v>
      </c>
      <c r="AZ387" s="290">
        <f t="shared" si="374"/>
        <v>0</v>
      </c>
      <c r="BA387" s="290">
        <f t="shared" si="407"/>
        <v>0</v>
      </c>
      <c r="BB387" s="290">
        <f t="shared" si="375"/>
        <v>0</v>
      </c>
      <c r="BC387" s="291">
        <f t="shared" si="376"/>
        <v>0</v>
      </c>
      <c r="BD387" s="292">
        <f t="shared" si="408"/>
        <v>0</v>
      </c>
      <c r="BE387" s="307">
        <f t="shared" si="409"/>
        <v>381</v>
      </c>
      <c r="BF387" s="289">
        <f t="shared" si="410"/>
        <v>32</v>
      </c>
      <c r="BG387" s="290">
        <f t="shared" si="377"/>
        <v>0</v>
      </c>
      <c r="BH387" s="290">
        <f t="shared" si="411"/>
        <v>0</v>
      </c>
      <c r="BI387" s="290">
        <f t="shared" si="378"/>
        <v>0</v>
      </c>
      <c r="BJ387" s="291">
        <f t="shared" si="379"/>
        <v>0</v>
      </c>
      <c r="BK387" s="290">
        <f t="shared" si="412"/>
        <v>0</v>
      </c>
      <c r="BL387" s="304">
        <f t="shared" si="413"/>
        <v>381</v>
      </c>
      <c r="BM387" s="289">
        <f t="shared" si="414"/>
        <v>32</v>
      </c>
      <c r="BN387" s="290">
        <f t="shared" si="380"/>
        <v>0</v>
      </c>
      <c r="BO387" s="290">
        <f t="shared" si="415"/>
        <v>0</v>
      </c>
      <c r="BP387" s="290">
        <f t="shared" si="381"/>
        <v>0</v>
      </c>
      <c r="BQ387" s="291">
        <f t="shared" si="382"/>
        <v>0</v>
      </c>
      <c r="BR387" s="292">
        <f t="shared" si="416"/>
        <v>0</v>
      </c>
    </row>
    <row r="388" spans="1:70">
      <c r="A388" s="288">
        <v>382</v>
      </c>
      <c r="B388" s="289">
        <f t="shared" si="352"/>
        <v>32</v>
      </c>
      <c r="C388" s="290">
        <f t="shared" si="353"/>
        <v>0</v>
      </c>
      <c r="D388" s="290">
        <f t="shared" si="417"/>
        <v>0</v>
      </c>
      <c r="E388" s="290">
        <f t="shared" si="354"/>
        <v>0</v>
      </c>
      <c r="F388" s="291">
        <f t="shared" si="355"/>
        <v>0</v>
      </c>
      <c r="G388" s="290">
        <f t="shared" si="418"/>
        <v>0</v>
      </c>
      <c r="H388" s="289">
        <f t="shared" si="383"/>
        <v>382</v>
      </c>
      <c r="I388" s="289">
        <f t="shared" si="384"/>
        <v>32</v>
      </c>
      <c r="J388" s="290">
        <f t="shared" si="356"/>
        <v>0</v>
      </c>
      <c r="K388" s="290">
        <f t="shared" si="419"/>
        <v>0</v>
      </c>
      <c r="L388" s="290">
        <f t="shared" si="357"/>
        <v>0</v>
      </c>
      <c r="M388" s="291">
        <f t="shared" si="358"/>
        <v>0</v>
      </c>
      <c r="N388" s="292">
        <f t="shared" si="420"/>
        <v>0</v>
      </c>
      <c r="O388" s="307">
        <f t="shared" si="385"/>
        <v>382</v>
      </c>
      <c r="P388" s="289">
        <f t="shared" si="386"/>
        <v>32</v>
      </c>
      <c r="Q388" s="290">
        <f t="shared" si="359"/>
        <v>0</v>
      </c>
      <c r="R388" s="290">
        <f t="shared" si="387"/>
        <v>0</v>
      </c>
      <c r="S388" s="290">
        <f t="shared" si="360"/>
        <v>0</v>
      </c>
      <c r="T388" s="291">
        <f t="shared" si="361"/>
        <v>0</v>
      </c>
      <c r="U388" s="290">
        <f t="shared" si="388"/>
        <v>0</v>
      </c>
      <c r="V388" s="304">
        <f t="shared" si="389"/>
        <v>382</v>
      </c>
      <c r="W388" s="289">
        <f t="shared" si="390"/>
        <v>32</v>
      </c>
      <c r="X388" s="290">
        <f t="shared" si="362"/>
        <v>0</v>
      </c>
      <c r="Y388" s="290">
        <f t="shared" si="391"/>
        <v>0</v>
      </c>
      <c r="Z388" s="290">
        <f t="shared" si="363"/>
        <v>0</v>
      </c>
      <c r="AA388" s="291">
        <f t="shared" si="364"/>
        <v>0</v>
      </c>
      <c r="AB388" s="292">
        <f t="shared" si="392"/>
        <v>0</v>
      </c>
      <c r="AC388" s="307">
        <f t="shared" si="393"/>
        <v>382</v>
      </c>
      <c r="AD388" s="289">
        <f t="shared" si="394"/>
        <v>32</v>
      </c>
      <c r="AE388" s="290">
        <f t="shared" si="365"/>
        <v>0</v>
      </c>
      <c r="AF388" s="290">
        <f t="shared" si="395"/>
        <v>0</v>
      </c>
      <c r="AG388" s="290">
        <f t="shared" si="366"/>
        <v>0</v>
      </c>
      <c r="AH388" s="291">
        <f t="shared" si="367"/>
        <v>0</v>
      </c>
      <c r="AI388" s="290">
        <f t="shared" si="396"/>
        <v>0</v>
      </c>
      <c r="AJ388" s="304">
        <f t="shared" si="397"/>
        <v>382</v>
      </c>
      <c r="AK388" s="289">
        <f t="shared" si="398"/>
        <v>32</v>
      </c>
      <c r="AL388" s="290">
        <f t="shared" si="368"/>
        <v>0</v>
      </c>
      <c r="AM388" s="290">
        <f t="shared" si="399"/>
        <v>0</v>
      </c>
      <c r="AN388" s="290">
        <f t="shared" si="369"/>
        <v>0</v>
      </c>
      <c r="AO388" s="291">
        <f t="shared" si="370"/>
        <v>0</v>
      </c>
      <c r="AP388" s="292">
        <f t="shared" si="400"/>
        <v>0</v>
      </c>
      <c r="AQ388" s="307">
        <f t="shared" si="401"/>
        <v>382</v>
      </c>
      <c r="AR388" s="289">
        <f t="shared" si="402"/>
        <v>32</v>
      </c>
      <c r="AS388" s="290">
        <f t="shared" si="371"/>
        <v>0</v>
      </c>
      <c r="AT388" s="290">
        <f t="shared" si="403"/>
        <v>0</v>
      </c>
      <c r="AU388" s="290">
        <f t="shared" si="372"/>
        <v>0</v>
      </c>
      <c r="AV388" s="291">
        <f t="shared" si="373"/>
        <v>0</v>
      </c>
      <c r="AW388" s="290">
        <f t="shared" si="404"/>
        <v>0</v>
      </c>
      <c r="AX388" s="304">
        <f t="shared" si="405"/>
        <v>382</v>
      </c>
      <c r="AY388" s="289">
        <f t="shared" si="406"/>
        <v>32</v>
      </c>
      <c r="AZ388" s="290">
        <f t="shared" si="374"/>
        <v>0</v>
      </c>
      <c r="BA388" s="290">
        <f t="shared" si="407"/>
        <v>0</v>
      </c>
      <c r="BB388" s="290">
        <f t="shared" si="375"/>
        <v>0</v>
      </c>
      <c r="BC388" s="291">
        <f t="shared" si="376"/>
        <v>0</v>
      </c>
      <c r="BD388" s="292">
        <f t="shared" si="408"/>
        <v>0</v>
      </c>
      <c r="BE388" s="307">
        <f t="shared" si="409"/>
        <v>382</v>
      </c>
      <c r="BF388" s="289">
        <f t="shared" si="410"/>
        <v>32</v>
      </c>
      <c r="BG388" s="290">
        <f t="shared" si="377"/>
        <v>0</v>
      </c>
      <c r="BH388" s="290">
        <f t="shared" si="411"/>
        <v>0</v>
      </c>
      <c r="BI388" s="290">
        <f t="shared" si="378"/>
        <v>0</v>
      </c>
      <c r="BJ388" s="291">
        <f t="shared" si="379"/>
        <v>0</v>
      </c>
      <c r="BK388" s="290">
        <f t="shared" si="412"/>
        <v>0</v>
      </c>
      <c r="BL388" s="304">
        <f t="shared" si="413"/>
        <v>382</v>
      </c>
      <c r="BM388" s="289">
        <f t="shared" si="414"/>
        <v>32</v>
      </c>
      <c r="BN388" s="290">
        <f t="shared" si="380"/>
        <v>0</v>
      </c>
      <c r="BO388" s="290">
        <f t="shared" si="415"/>
        <v>0</v>
      </c>
      <c r="BP388" s="290">
        <f t="shared" si="381"/>
        <v>0</v>
      </c>
      <c r="BQ388" s="291">
        <f t="shared" si="382"/>
        <v>0</v>
      </c>
      <c r="BR388" s="292">
        <f t="shared" si="416"/>
        <v>0</v>
      </c>
    </row>
    <row r="389" spans="1:70">
      <c r="A389" s="288">
        <v>383</v>
      </c>
      <c r="B389" s="289">
        <f t="shared" si="352"/>
        <v>32</v>
      </c>
      <c r="C389" s="290">
        <f t="shared" si="353"/>
        <v>0</v>
      </c>
      <c r="D389" s="290">
        <f t="shared" si="417"/>
        <v>0</v>
      </c>
      <c r="E389" s="290">
        <f t="shared" si="354"/>
        <v>0</v>
      </c>
      <c r="F389" s="291">
        <f t="shared" si="355"/>
        <v>0</v>
      </c>
      <c r="G389" s="290">
        <f t="shared" si="418"/>
        <v>0</v>
      </c>
      <c r="H389" s="289">
        <f t="shared" si="383"/>
        <v>383</v>
      </c>
      <c r="I389" s="289">
        <f t="shared" si="384"/>
        <v>32</v>
      </c>
      <c r="J389" s="290">
        <f t="shared" si="356"/>
        <v>0</v>
      </c>
      <c r="K389" s="290">
        <f t="shared" si="419"/>
        <v>0</v>
      </c>
      <c r="L389" s="290">
        <f t="shared" si="357"/>
        <v>0</v>
      </c>
      <c r="M389" s="291">
        <f t="shared" si="358"/>
        <v>0</v>
      </c>
      <c r="N389" s="292">
        <f t="shared" si="420"/>
        <v>0</v>
      </c>
      <c r="O389" s="307">
        <f t="shared" si="385"/>
        <v>383</v>
      </c>
      <c r="P389" s="289">
        <f t="shared" si="386"/>
        <v>32</v>
      </c>
      <c r="Q389" s="290">
        <f t="shared" si="359"/>
        <v>0</v>
      </c>
      <c r="R389" s="290">
        <f t="shared" si="387"/>
        <v>0</v>
      </c>
      <c r="S389" s="290">
        <f t="shared" si="360"/>
        <v>0</v>
      </c>
      <c r="T389" s="291">
        <f t="shared" si="361"/>
        <v>0</v>
      </c>
      <c r="U389" s="290">
        <f t="shared" si="388"/>
        <v>0</v>
      </c>
      <c r="V389" s="304">
        <f t="shared" si="389"/>
        <v>383</v>
      </c>
      <c r="W389" s="289">
        <f t="shared" si="390"/>
        <v>32</v>
      </c>
      <c r="X389" s="290">
        <f t="shared" si="362"/>
        <v>0</v>
      </c>
      <c r="Y389" s="290">
        <f t="shared" si="391"/>
        <v>0</v>
      </c>
      <c r="Z389" s="290">
        <f t="shared" si="363"/>
        <v>0</v>
      </c>
      <c r="AA389" s="291">
        <f t="shared" si="364"/>
        <v>0</v>
      </c>
      <c r="AB389" s="292">
        <f t="shared" si="392"/>
        <v>0</v>
      </c>
      <c r="AC389" s="307">
        <f t="shared" si="393"/>
        <v>383</v>
      </c>
      <c r="AD389" s="289">
        <f t="shared" si="394"/>
        <v>32</v>
      </c>
      <c r="AE389" s="290">
        <f t="shared" si="365"/>
        <v>0</v>
      </c>
      <c r="AF389" s="290">
        <f t="shared" si="395"/>
        <v>0</v>
      </c>
      <c r="AG389" s="290">
        <f t="shared" si="366"/>
        <v>0</v>
      </c>
      <c r="AH389" s="291">
        <f t="shared" si="367"/>
        <v>0</v>
      </c>
      <c r="AI389" s="290">
        <f t="shared" si="396"/>
        <v>0</v>
      </c>
      <c r="AJ389" s="304">
        <f t="shared" si="397"/>
        <v>383</v>
      </c>
      <c r="AK389" s="289">
        <f t="shared" si="398"/>
        <v>32</v>
      </c>
      <c r="AL389" s="290">
        <f t="shared" si="368"/>
        <v>0</v>
      </c>
      <c r="AM389" s="290">
        <f t="shared" si="399"/>
        <v>0</v>
      </c>
      <c r="AN389" s="290">
        <f t="shared" si="369"/>
        <v>0</v>
      </c>
      <c r="AO389" s="291">
        <f t="shared" si="370"/>
        <v>0</v>
      </c>
      <c r="AP389" s="292">
        <f t="shared" si="400"/>
        <v>0</v>
      </c>
      <c r="AQ389" s="307">
        <f t="shared" si="401"/>
        <v>383</v>
      </c>
      <c r="AR389" s="289">
        <f t="shared" si="402"/>
        <v>32</v>
      </c>
      <c r="AS389" s="290">
        <f t="shared" si="371"/>
        <v>0</v>
      </c>
      <c r="AT389" s="290">
        <f t="shared" si="403"/>
        <v>0</v>
      </c>
      <c r="AU389" s="290">
        <f t="shared" si="372"/>
        <v>0</v>
      </c>
      <c r="AV389" s="291">
        <f t="shared" si="373"/>
        <v>0</v>
      </c>
      <c r="AW389" s="290">
        <f t="shared" si="404"/>
        <v>0</v>
      </c>
      <c r="AX389" s="304">
        <f t="shared" si="405"/>
        <v>383</v>
      </c>
      <c r="AY389" s="289">
        <f t="shared" si="406"/>
        <v>32</v>
      </c>
      <c r="AZ389" s="290">
        <f t="shared" si="374"/>
        <v>0</v>
      </c>
      <c r="BA389" s="290">
        <f t="shared" si="407"/>
        <v>0</v>
      </c>
      <c r="BB389" s="290">
        <f t="shared" si="375"/>
        <v>0</v>
      </c>
      <c r="BC389" s="291">
        <f t="shared" si="376"/>
        <v>0</v>
      </c>
      <c r="BD389" s="292">
        <f t="shared" si="408"/>
        <v>0</v>
      </c>
      <c r="BE389" s="307">
        <f t="shared" si="409"/>
        <v>383</v>
      </c>
      <c r="BF389" s="289">
        <f t="shared" si="410"/>
        <v>32</v>
      </c>
      <c r="BG389" s="290">
        <f t="shared" si="377"/>
        <v>0</v>
      </c>
      <c r="BH389" s="290">
        <f t="shared" si="411"/>
        <v>0</v>
      </c>
      <c r="BI389" s="290">
        <f t="shared" si="378"/>
        <v>0</v>
      </c>
      <c r="BJ389" s="291">
        <f t="shared" si="379"/>
        <v>0</v>
      </c>
      <c r="BK389" s="290">
        <f t="shared" si="412"/>
        <v>0</v>
      </c>
      <c r="BL389" s="304">
        <f t="shared" si="413"/>
        <v>383</v>
      </c>
      <c r="BM389" s="289">
        <f t="shared" si="414"/>
        <v>32</v>
      </c>
      <c r="BN389" s="290">
        <f t="shared" si="380"/>
        <v>0</v>
      </c>
      <c r="BO389" s="290">
        <f t="shared" si="415"/>
        <v>0</v>
      </c>
      <c r="BP389" s="290">
        <f t="shared" si="381"/>
        <v>0</v>
      </c>
      <c r="BQ389" s="291">
        <f t="shared" si="382"/>
        <v>0</v>
      </c>
      <c r="BR389" s="292">
        <f t="shared" si="416"/>
        <v>0</v>
      </c>
    </row>
    <row r="390" spans="1:70">
      <c r="A390" s="288">
        <v>384</v>
      </c>
      <c r="B390" s="289">
        <f t="shared" ref="B390:B453" si="421">ROUNDDOWN((A390-1)/12,0)+1</f>
        <v>32</v>
      </c>
      <c r="C390" s="290">
        <f t="shared" ref="C390:C453" si="422">IF(A390=0,FINANCINGA_A_PRINCIPAL,G389)</f>
        <v>0</v>
      </c>
      <c r="D390" s="290">
        <f t="shared" si="417"/>
        <v>0</v>
      </c>
      <c r="E390" s="290">
        <f t="shared" ref="E390:E453" si="423">IF(A390=0,0,C390*(FINANCINGA_A_RATE/12))</f>
        <v>0</v>
      </c>
      <c r="F390" s="291">
        <f t="shared" ref="F390:F453" si="424">IF(OR(A390=0,A390&gt;12*FINANCINGA_A_TERM),0,
IF(A390=12*FINANCINGA_A_TERM,C390,
-(PMT(FINANCINGA_A_RATE/12,FINANCINGA_A_TERM*12,FINANCINGA_A_PRINCIPAL,0,0)+E390)))</f>
        <v>0</v>
      </c>
      <c r="G390" s="290">
        <f t="shared" si="418"/>
        <v>0</v>
      </c>
      <c r="H390" s="289">
        <f t="shared" si="383"/>
        <v>384</v>
      </c>
      <c r="I390" s="289">
        <f t="shared" si="384"/>
        <v>32</v>
      </c>
      <c r="J390" s="290">
        <f t="shared" ref="J390:J453" si="425">IF(H390=0,FINANCINGB_A_PRINCIPAL,N389)</f>
        <v>0</v>
      </c>
      <c r="K390" s="290">
        <f t="shared" si="419"/>
        <v>0</v>
      </c>
      <c r="L390" s="290">
        <f t="shared" ref="L390:L453" si="426">IF(H390=0,0,J390*(FINANCINGB_A_RATE/12))</f>
        <v>0</v>
      </c>
      <c r="M390" s="291">
        <f t="shared" ref="M390:M453" si="427">IF(OR(H390=0,H390&gt;12*FINANCINGB_A_TERM),0,
IF(H390=12*FINANCINGB_A_TERM,J390,
-(PMT(FINANCINGB_A_RATE/12,FINANCINGB_A_TERM*12,FINANCINGB_A_PRINCIPAL,0,0)+L390)))</f>
        <v>0</v>
      </c>
      <c r="N390" s="292">
        <f t="shared" si="420"/>
        <v>0</v>
      </c>
      <c r="O390" s="307">
        <f t="shared" si="385"/>
        <v>384</v>
      </c>
      <c r="P390" s="289">
        <f t="shared" si="386"/>
        <v>32</v>
      </c>
      <c r="Q390" s="290">
        <f t="shared" ref="Q390:Q453" si="428">IF(O390=0,FINANCINGA_B_PRINCIPAL,U389)</f>
        <v>0</v>
      </c>
      <c r="R390" s="290">
        <f t="shared" si="387"/>
        <v>0</v>
      </c>
      <c r="S390" s="290">
        <f t="shared" ref="S390:S453" si="429">IF(O390=0,0,Q390*(FINANCINGA_B_RATE/12))</f>
        <v>0</v>
      </c>
      <c r="T390" s="291">
        <f t="shared" ref="T390:T453" si="430">IF(OR(O390=0,O390&gt;12*FINANCINGA_B_TERM),0,
IF(O390=12*FINANCINGA_B_TERM,Q390,
-(PMT(FINANCINGA_B_RATE/12,FINANCINGA_B_TERM*12,FINANCINGA_B_PRINCIPAL,0,0)+S390)))</f>
        <v>0</v>
      </c>
      <c r="U390" s="290">
        <f t="shared" si="388"/>
        <v>0</v>
      </c>
      <c r="V390" s="304">
        <f t="shared" si="389"/>
        <v>384</v>
      </c>
      <c r="W390" s="289">
        <f t="shared" si="390"/>
        <v>32</v>
      </c>
      <c r="X390" s="290">
        <f t="shared" ref="X390:X453" si="431">IF(V390=0,FINANCINGB_B_PRINCIPAL,AB389)</f>
        <v>0</v>
      </c>
      <c r="Y390" s="290">
        <f t="shared" si="391"/>
        <v>0</v>
      </c>
      <c r="Z390" s="290">
        <f t="shared" ref="Z390:Z453" si="432">IF(V390=0,0,X390*(FINANCINGB_B_RATE/12))</f>
        <v>0</v>
      </c>
      <c r="AA390" s="291">
        <f t="shared" ref="AA390:AA453" si="433">IF(OR(V390=0,V390&gt;12*FINANCINGB_B_TERM),0,
IF(V390=12*FINANCINGB_B_TERM,X390,
-(PMT(FINANCINGB_B_RATE/12,FINANCINGB_B_TERM*12,FINANCINGB_B_PRINCIPAL,0,0)+Z390)))</f>
        <v>0</v>
      </c>
      <c r="AB390" s="292">
        <f t="shared" si="392"/>
        <v>0</v>
      </c>
      <c r="AC390" s="307">
        <f t="shared" si="393"/>
        <v>384</v>
      </c>
      <c r="AD390" s="289">
        <f t="shared" si="394"/>
        <v>32</v>
      </c>
      <c r="AE390" s="290">
        <f t="shared" ref="AE390:AE453" si="434">IF(AC390=0,FINANCINGA_C_PRINCIPAL,AI389)</f>
        <v>0</v>
      </c>
      <c r="AF390" s="290">
        <f t="shared" si="395"/>
        <v>0</v>
      </c>
      <c r="AG390" s="290">
        <f t="shared" ref="AG390:AG453" si="435">IF(AC390=0,0,AE390*(FINANCINGA_C_RATE/12))</f>
        <v>0</v>
      </c>
      <c r="AH390" s="291">
        <f t="shared" ref="AH390:AH453" si="436">IF(OR(AC390=0,AC390&gt;12*FINANCINGA_C_TERM),0,
IF(AC390=12*FINANCINGA_C_TERM,AE390,
-(PMT(FINANCINGA_C_RATE/12,FINANCINGA_C_TERM*12,FINANCINGA_C_PRINCIPAL,0,0)+AG390)))</f>
        <v>0</v>
      </c>
      <c r="AI390" s="290">
        <f t="shared" si="396"/>
        <v>0</v>
      </c>
      <c r="AJ390" s="304">
        <f t="shared" si="397"/>
        <v>384</v>
      </c>
      <c r="AK390" s="289">
        <f t="shared" si="398"/>
        <v>32</v>
      </c>
      <c r="AL390" s="290">
        <f t="shared" ref="AL390:AL453" si="437">IF(AJ390=0,FINANCINGB_C_PRINCIPAL,AP389)</f>
        <v>0</v>
      </c>
      <c r="AM390" s="290">
        <f t="shared" si="399"/>
        <v>0</v>
      </c>
      <c r="AN390" s="290">
        <f t="shared" ref="AN390:AN453" si="438">IF(AJ390=0,0,AL390*(FINANCINGB_C_RATE/12))</f>
        <v>0</v>
      </c>
      <c r="AO390" s="291">
        <f t="shared" ref="AO390:AO453" si="439">IF(OR(AJ390=0,AJ390&gt;12*FINANCINGB_C_TERM),0,
IF(AJ390=12*FINANCINGB_C_TERM,AL390,
-(PMT(FINANCINGB_C_RATE/12,FINANCINGB_C_TERM*12,FINANCINGB_C_PRINCIPAL,0,0)+AN390)))</f>
        <v>0</v>
      </c>
      <c r="AP390" s="292">
        <f t="shared" si="400"/>
        <v>0</v>
      </c>
      <c r="AQ390" s="307">
        <f t="shared" si="401"/>
        <v>384</v>
      </c>
      <c r="AR390" s="289">
        <f t="shared" si="402"/>
        <v>32</v>
      </c>
      <c r="AS390" s="290">
        <f t="shared" ref="AS390:AS453" si="440">IF(AQ390=0,FINANCINGA_D_PRINCIPAL,AW389)</f>
        <v>0</v>
      </c>
      <c r="AT390" s="290">
        <f t="shared" si="403"/>
        <v>0</v>
      </c>
      <c r="AU390" s="290">
        <f t="shared" ref="AU390:AU453" si="441">IF(AQ390=0,0,AS390*(FINANCINGA_D_RATE/12))</f>
        <v>0</v>
      </c>
      <c r="AV390" s="291">
        <f t="shared" ref="AV390:AV453" si="442">IF(OR(AQ390=0,AQ390&gt;12*FINANCINGA_D_TERM),0,
IF(AQ390=12*FINANCINGA_D_TERM,AS390,
-(PMT(FINANCINGA_D_RATE/12,FINANCINGA_D_TERM*12,FINANCINGA_D_PRINCIPAL,0,0)+AU390)))</f>
        <v>0</v>
      </c>
      <c r="AW390" s="290">
        <f t="shared" si="404"/>
        <v>0</v>
      </c>
      <c r="AX390" s="304">
        <f t="shared" si="405"/>
        <v>384</v>
      </c>
      <c r="AY390" s="289">
        <f t="shared" si="406"/>
        <v>32</v>
      </c>
      <c r="AZ390" s="290">
        <f t="shared" ref="AZ390:AZ453" si="443">IF(AX390=0,FINANCINGB_D_PRINCIPAL,BD389)</f>
        <v>0</v>
      </c>
      <c r="BA390" s="290">
        <f t="shared" si="407"/>
        <v>0</v>
      </c>
      <c r="BB390" s="290">
        <f t="shared" ref="BB390:BB453" si="444">IF(AX390=0,0,AZ390*(FINANCINGB_D_RATE/12))</f>
        <v>0</v>
      </c>
      <c r="BC390" s="291">
        <f t="shared" ref="BC390:BC453" si="445">IF(OR(AX390=0,AX390&gt;12*FINANCINGB_D_TERM),0,
IF(AX390=12*FINANCINGB_D_TERM,AZ390,
-(PMT(FINANCINGB_D_RATE/12,FINANCINGB_D_TERM*12,FINANCINGB_D_PRINCIPAL,0,0)+BB390)))</f>
        <v>0</v>
      </c>
      <c r="BD390" s="292">
        <f t="shared" si="408"/>
        <v>0</v>
      </c>
      <c r="BE390" s="307">
        <f t="shared" si="409"/>
        <v>384</v>
      </c>
      <c r="BF390" s="289">
        <f t="shared" si="410"/>
        <v>32</v>
      </c>
      <c r="BG390" s="290">
        <f t="shared" ref="BG390:BG453" si="446">IF(BE390=0,FINANCINGA_E_PRINCIPAL,BK389)</f>
        <v>0</v>
      </c>
      <c r="BH390" s="290">
        <f t="shared" si="411"/>
        <v>0</v>
      </c>
      <c r="BI390" s="290">
        <f t="shared" ref="BI390:BI453" si="447">IF(BE390=0,0,BG390*(FINANCINGA_E_RATE/12))</f>
        <v>0</v>
      </c>
      <c r="BJ390" s="291">
        <f t="shared" ref="BJ390:BJ453" si="448">IF(OR(BE390=0,BE390&gt;12*FINANCINGA_E_TERM),0,
IF(BE390=12*FINANCINGA_E_TERM,BG390,
-(PMT(FINANCINGA_E_RATE/12,FINANCINGA_E_TERM*12,FINANCINGA_E_PRINCIPAL,0,0)+BI390)))</f>
        <v>0</v>
      </c>
      <c r="BK390" s="290">
        <f t="shared" si="412"/>
        <v>0</v>
      </c>
      <c r="BL390" s="304">
        <f t="shared" si="413"/>
        <v>384</v>
      </c>
      <c r="BM390" s="289">
        <f t="shared" si="414"/>
        <v>32</v>
      </c>
      <c r="BN390" s="290">
        <f t="shared" ref="BN390:BN453" si="449">IF(BL390=0,FINANCINGB_E_PRINCIPAL,BR389)</f>
        <v>0</v>
      </c>
      <c r="BO390" s="290">
        <f t="shared" si="415"/>
        <v>0</v>
      </c>
      <c r="BP390" s="290">
        <f t="shared" ref="BP390:BP453" si="450">IF(BL390=0,0,BN390*(FINANCINGB_E_RATE/12))</f>
        <v>0</v>
      </c>
      <c r="BQ390" s="291">
        <f t="shared" ref="BQ390:BQ453" si="451">IF(OR(BL390=0,BL390&gt;12*FINANCINGB_E_TERM),0,
IF(BL390=12*FINANCINGB_E_TERM,BN390,
-(PMT(FINANCINGB_E_RATE/12,FINANCINGB_E_TERM*12,FINANCINGB_E_PRINCIPAL,0,0)+BP390)))</f>
        <v>0</v>
      </c>
      <c r="BR390" s="292">
        <f t="shared" si="416"/>
        <v>0</v>
      </c>
    </row>
    <row r="391" spans="1:70">
      <c r="A391" s="288">
        <v>385</v>
      </c>
      <c r="B391" s="289">
        <f t="shared" si="421"/>
        <v>33</v>
      </c>
      <c r="C391" s="290">
        <f t="shared" si="422"/>
        <v>0</v>
      </c>
      <c r="D391" s="290">
        <f t="shared" si="417"/>
        <v>0</v>
      </c>
      <c r="E391" s="290">
        <f t="shared" si="423"/>
        <v>0</v>
      </c>
      <c r="F391" s="291">
        <f t="shared" si="424"/>
        <v>0</v>
      </c>
      <c r="G391" s="290">
        <f t="shared" si="418"/>
        <v>0</v>
      </c>
      <c r="H391" s="289">
        <f t="shared" ref="H391:H454" si="452">$A391</f>
        <v>385</v>
      </c>
      <c r="I391" s="289">
        <f t="shared" ref="I391:I454" si="453">$B391</f>
        <v>33</v>
      </c>
      <c r="J391" s="290">
        <f t="shared" si="425"/>
        <v>0</v>
      </c>
      <c r="K391" s="290">
        <f t="shared" si="419"/>
        <v>0</v>
      </c>
      <c r="L391" s="290">
        <f t="shared" si="426"/>
        <v>0</v>
      </c>
      <c r="M391" s="291">
        <f t="shared" si="427"/>
        <v>0</v>
      </c>
      <c r="N391" s="292">
        <f t="shared" si="420"/>
        <v>0</v>
      </c>
      <c r="O391" s="307">
        <f t="shared" ref="O391:O454" si="454">$A391</f>
        <v>385</v>
      </c>
      <c r="P391" s="289">
        <f t="shared" ref="P391:P454" si="455">$B391</f>
        <v>33</v>
      </c>
      <c r="Q391" s="290">
        <f t="shared" si="428"/>
        <v>0</v>
      </c>
      <c r="R391" s="290">
        <f t="shared" ref="R391:R454" si="456">SUM(S391:T391)</f>
        <v>0</v>
      </c>
      <c r="S391" s="290">
        <f t="shared" si="429"/>
        <v>0</v>
      </c>
      <c r="T391" s="291">
        <f t="shared" si="430"/>
        <v>0</v>
      </c>
      <c r="U391" s="290">
        <f t="shared" ref="U391:U454" si="457">Q391-T391</f>
        <v>0</v>
      </c>
      <c r="V391" s="304">
        <f t="shared" ref="V391:V454" si="458">$A391</f>
        <v>385</v>
      </c>
      <c r="W391" s="289">
        <f t="shared" ref="W391:W454" si="459">$B391</f>
        <v>33</v>
      </c>
      <c r="X391" s="290">
        <f t="shared" si="431"/>
        <v>0</v>
      </c>
      <c r="Y391" s="290">
        <f t="shared" ref="Y391:Y454" si="460">SUM(Z391:AA391)</f>
        <v>0</v>
      </c>
      <c r="Z391" s="290">
        <f t="shared" si="432"/>
        <v>0</v>
      </c>
      <c r="AA391" s="291">
        <f t="shared" si="433"/>
        <v>0</v>
      </c>
      <c r="AB391" s="292">
        <f t="shared" ref="AB391:AB454" si="461">X391-AA391</f>
        <v>0</v>
      </c>
      <c r="AC391" s="307">
        <f t="shared" ref="AC391:AC454" si="462">$A391</f>
        <v>385</v>
      </c>
      <c r="AD391" s="289">
        <f t="shared" ref="AD391:AD454" si="463">$B391</f>
        <v>33</v>
      </c>
      <c r="AE391" s="290">
        <f t="shared" si="434"/>
        <v>0</v>
      </c>
      <c r="AF391" s="290">
        <f t="shared" ref="AF391:AF454" si="464">SUM(AG391:AH391)</f>
        <v>0</v>
      </c>
      <c r="AG391" s="290">
        <f t="shared" si="435"/>
        <v>0</v>
      </c>
      <c r="AH391" s="291">
        <f t="shared" si="436"/>
        <v>0</v>
      </c>
      <c r="AI391" s="290">
        <f t="shared" ref="AI391:AI454" si="465">AE391-AH391</f>
        <v>0</v>
      </c>
      <c r="AJ391" s="304">
        <f t="shared" ref="AJ391:AJ454" si="466">$A391</f>
        <v>385</v>
      </c>
      <c r="AK391" s="289">
        <f t="shared" ref="AK391:AK454" si="467">$B391</f>
        <v>33</v>
      </c>
      <c r="AL391" s="290">
        <f t="shared" si="437"/>
        <v>0</v>
      </c>
      <c r="AM391" s="290">
        <f t="shared" ref="AM391:AM454" si="468">SUM(AN391:AO391)</f>
        <v>0</v>
      </c>
      <c r="AN391" s="290">
        <f t="shared" si="438"/>
        <v>0</v>
      </c>
      <c r="AO391" s="291">
        <f t="shared" si="439"/>
        <v>0</v>
      </c>
      <c r="AP391" s="292">
        <f t="shared" ref="AP391:AP454" si="469">AL391-AO391</f>
        <v>0</v>
      </c>
      <c r="AQ391" s="307">
        <f t="shared" ref="AQ391:AQ454" si="470">$A391</f>
        <v>385</v>
      </c>
      <c r="AR391" s="289">
        <f t="shared" ref="AR391:AR454" si="471">$B391</f>
        <v>33</v>
      </c>
      <c r="AS391" s="290">
        <f t="shared" si="440"/>
        <v>0</v>
      </c>
      <c r="AT391" s="290">
        <f t="shared" ref="AT391:AT454" si="472">SUM(AU391:AV391)</f>
        <v>0</v>
      </c>
      <c r="AU391" s="290">
        <f t="shared" si="441"/>
        <v>0</v>
      </c>
      <c r="AV391" s="291">
        <f t="shared" si="442"/>
        <v>0</v>
      </c>
      <c r="AW391" s="290">
        <f t="shared" ref="AW391:AW454" si="473">AS391-AV391</f>
        <v>0</v>
      </c>
      <c r="AX391" s="304">
        <f t="shared" ref="AX391:AX454" si="474">$A391</f>
        <v>385</v>
      </c>
      <c r="AY391" s="289">
        <f t="shared" ref="AY391:AY454" si="475">$B391</f>
        <v>33</v>
      </c>
      <c r="AZ391" s="290">
        <f t="shared" si="443"/>
        <v>0</v>
      </c>
      <c r="BA391" s="290">
        <f t="shared" ref="BA391:BA454" si="476">SUM(BB391:BC391)</f>
        <v>0</v>
      </c>
      <c r="BB391" s="290">
        <f t="shared" si="444"/>
        <v>0</v>
      </c>
      <c r="BC391" s="291">
        <f t="shared" si="445"/>
        <v>0</v>
      </c>
      <c r="BD391" s="292">
        <f t="shared" ref="BD391:BD454" si="477">AZ391-BC391</f>
        <v>0</v>
      </c>
      <c r="BE391" s="307">
        <f t="shared" ref="BE391:BE454" si="478">$A391</f>
        <v>385</v>
      </c>
      <c r="BF391" s="289">
        <f t="shared" ref="BF391:BF454" si="479">$B391</f>
        <v>33</v>
      </c>
      <c r="BG391" s="290">
        <f t="shared" si="446"/>
        <v>0</v>
      </c>
      <c r="BH391" s="290">
        <f t="shared" ref="BH391:BH454" si="480">SUM(BI391:BJ391)</f>
        <v>0</v>
      </c>
      <c r="BI391" s="290">
        <f t="shared" si="447"/>
        <v>0</v>
      </c>
      <c r="BJ391" s="291">
        <f t="shared" si="448"/>
        <v>0</v>
      </c>
      <c r="BK391" s="290">
        <f t="shared" ref="BK391:BK454" si="481">BG391-BJ391</f>
        <v>0</v>
      </c>
      <c r="BL391" s="304">
        <f t="shared" ref="BL391:BL454" si="482">$A391</f>
        <v>385</v>
      </c>
      <c r="BM391" s="289">
        <f t="shared" ref="BM391:BM454" si="483">$B391</f>
        <v>33</v>
      </c>
      <c r="BN391" s="290">
        <f t="shared" si="449"/>
        <v>0</v>
      </c>
      <c r="BO391" s="290">
        <f t="shared" ref="BO391:BO454" si="484">SUM(BP391:BQ391)</f>
        <v>0</v>
      </c>
      <c r="BP391" s="290">
        <f t="shared" si="450"/>
        <v>0</v>
      </c>
      <c r="BQ391" s="291">
        <f t="shared" si="451"/>
        <v>0</v>
      </c>
      <c r="BR391" s="292">
        <f t="shared" ref="BR391:BR454" si="485">BN391-BQ391</f>
        <v>0</v>
      </c>
    </row>
    <row r="392" spans="1:70">
      <c r="A392" s="288">
        <v>386</v>
      </c>
      <c r="B392" s="289">
        <f t="shared" si="421"/>
        <v>33</v>
      </c>
      <c r="C392" s="290">
        <f t="shared" si="422"/>
        <v>0</v>
      </c>
      <c r="D392" s="290">
        <f t="shared" si="417"/>
        <v>0</v>
      </c>
      <c r="E392" s="290">
        <f t="shared" si="423"/>
        <v>0</v>
      </c>
      <c r="F392" s="291">
        <f t="shared" si="424"/>
        <v>0</v>
      </c>
      <c r="G392" s="290">
        <f t="shared" si="418"/>
        <v>0</v>
      </c>
      <c r="H392" s="289">
        <f t="shared" si="452"/>
        <v>386</v>
      </c>
      <c r="I392" s="289">
        <f t="shared" si="453"/>
        <v>33</v>
      </c>
      <c r="J392" s="290">
        <f t="shared" si="425"/>
        <v>0</v>
      </c>
      <c r="K392" s="290">
        <f t="shared" si="419"/>
        <v>0</v>
      </c>
      <c r="L392" s="290">
        <f t="shared" si="426"/>
        <v>0</v>
      </c>
      <c r="M392" s="291">
        <f t="shared" si="427"/>
        <v>0</v>
      </c>
      <c r="N392" s="292">
        <f t="shared" si="420"/>
        <v>0</v>
      </c>
      <c r="O392" s="307">
        <f t="shared" si="454"/>
        <v>386</v>
      </c>
      <c r="P392" s="289">
        <f t="shared" si="455"/>
        <v>33</v>
      </c>
      <c r="Q392" s="290">
        <f t="shared" si="428"/>
        <v>0</v>
      </c>
      <c r="R392" s="290">
        <f t="shared" si="456"/>
        <v>0</v>
      </c>
      <c r="S392" s="290">
        <f t="shared" si="429"/>
        <v>0</v>
      </c>
      <c r="T392" s="291">
        <f t="shared" si="430"/>
        <v>0</v>
      </c>
      <c r="U392" s="290">
        <f t="shared" si="457"/>
        <v>0</v>
      </c>
      <c r="V392" s="304">
        <f t="shared" si="458"/>
        <v>386</v>
      </c>
      <c r="W392" s="289">
        <f t="shared" si="459"/>
        <v>33</v>
      </c>
      <c r="X392" s="290">
        <f t="shared" si="431"/>
        <v>0</v>
      </c>
      <c r="Y392" s="290">
        <f t="shared" si="460"/>
        <v>0</v>
      </c>
      <c r="Z392" s="290">
        <f t="shared" si="432"/>
        <v>0</v>
      </c>
      <c r="AA392" s="291">
        <f t="shared" si="433"/>
        <v>0</v>
      </c>
      <c r="AB392" s="292">
        <f t="shared" si="461"/>
        <v>0</v>
      </c>
      <c r="AC392" s="307">
        <f t="shared" si="462"/>
        <v>386</v>
      </c>
      <c r="AD392" s="289">
        <f t="shared" si="463"/>
        <v>33</v>
      </c>
      <c r="AE392" s="290">
        <f t="shared" si="434"/>
        <v>0</v>
      </c>
      <c r="AF392" s="290">
        <f t="shared" si="464"/>
        <v>0</v>
      </c>
      <c r="AG392" s="290">
        <f t="shared" si="435"/>
        <v>0</v>
      </c>
      <c r="AH392" s="291">
        <f t="shared" si="436"/>
        <v>0</v>
      </c>
      <c r="AI392" s="290">
        <f t="shared" si="465"/>
        <v>0</v>
      </c>
      <c r="AJ392" s="304">
        <f t="shared" si="466"/>
        <v>386</v>
      </c>
      <c r="AK392" s="289">
        <f t="shared" si="467"/>
        <v>33</v>
      </c>
      <c r="AL392" s="290">
        <f t="shared" si="437"/>
        <v>0</v>
      </c>
      <c r="AM392" s="290">
        <f t="shared" si="468"/>
        <v>0</v>
      </c>
      <c r="AN392" s="290">
        <f t="shared" si="438"/>
        <v>0</v>
      </c>
      <c r="AO392" s="291">
        <f t="shared" si="439"/>
        <v>0</v>
      </c>
      <c r="AP392" s="292">
        <f t="shared" si="469"/>
        <v>0</v>
      </c>
      <c r="AQ392" s="307">
        <f t="shared" si="470"/>
        <v>386</v>
      </c>
      <c r="AR392" s="289">
        <f t="shared" si="471"/>
        <v>33</v>
      </c>
      <c r="AS392" s="290">
        <f t="shared" si="440"/>
        <v>0</v>
      </c>
      <c r="AT392" s="290">
        <f t="shared" si="472"/>
        <v>0</v>
      </c>
      <c r="AU392" s="290">
        <f t="shared" si="441"/>
        <v>0</v>
      </c>
      <c r="AV392" s="291">
        <f t="shared" si="442"/>
        <v>0</v>
      </c>
      <c r="AW392" s="290">
        <f t="shared" si="473"/>
        <v>0</v>
      </c>
      <c r="AX392" s="304">
        <f t="shared" si="474"/>
        <v>386</v>
      </c>
      <c r="AY392" s="289">
        <f t="shared" si="475"/>
        <v>33</v>
      </c>
      <c r="AZ392" s="290">
        <f t="shared" si="443"/>
        <v>0</v>
      </c>
      <c r="BA392" s="290">
        <f t="shared" si="476"/>
        <v>0</v>
      </c>
      <c r="BB392" s="290">
        <f t="shared" si="444"/>
        <v>0</v>
      </c>
      <c r="BC392" s="291">
        <f t="shared" si="445"/>
        <v>0</v>
      </c>
      <c r="BD392" s="292">
        <f t="shared" si="477"/>
        <v>0</v>
      </c>
      <c r="BE392" s="307">
        <f t="shared" si="478"/>
        <v>386</v>
      </c>
      <c r="BF392" s="289">
        <f t="shared" si="479"/>
        <v>33</v>
      </c>
      <c r="BG392" s="290">
        <f t="shared" si="446"/>
        <v>0</v>
      </c>
      <c r="BH392" s="290">
        <f t="shared" si="480"/>
        <v>0</v>
      </c>
      <c r="BI392" s="290">
        <f t="shared" si="447"/>
        <v>0</v>
      </c>
      <c r="BJ392" s="291">
        <f t="shared" si="448"/>
        <v>0</v>
      </c>
      <c r="BK392" s="290">
        <f t="shared" si="481"/>
        <v>0</v>
      </c>
      <c r="BL392" s="304">
        <f t="shared" si="482"/>
        <v>386</v>
      </c>
      <c r="BM392" s="289">
        <f t="shared" si="483"/>
        <v>33</v>
      </c>
      <c r="BN392" s="290">
        <f t="shared" si="449"/>
        <v>0</v>
      </c>
      <c r="BO392" s="290">
        <f t="shared" si="484"/>
        <v>0</v>
      </c>
      <c r="BP392" s="290">
        <f t="shared" si="450"/>
        <v>0</v>
      </c>
      <c r="BQ392" s="291">
        <f t="shared" si="451"/>
        <v>0</v>
      </c>
      <c r="BR392" s="292">
        <f t="shared" si="485"/>
        <v>0</v>
      </c>
    </row>
    <row r="393" spans="1:70">
      <c r="A393" s="288">
        <v>387</v>
      </c>
      <c r="B393" s="289">
        <f t="shared" si="421"/>
        <v>33</v>
      </c>
      <c r="C393" s="290">
        <f t="shared" si="422"/>
        <v>0</v>
      </c>
      <c r="D393" s="290">
        <f t="shared" si="417"/>
        <v>0</v>
      </c>
      <c r="E393" s="290">
        <f t="shared" si="423"/>
        <v>0</v>
      </c>
      <c r="F393" s="291">
        <f t="shared" si="424"/>
        <v>0</v>
      </c>
      <c r="G393" s="290">
        <f t="shared" si="418"/>
        <v>0</v>
      </c>
      <c r="H393" s="289">
        <f t="shared" si="452"/>
        <v>387</v>
      </c>
      <c r="I393" s="289">
        <f t="shared" si="453"/>
        <v>33</v>
      </c>
      <c r="J393" s="290">
        <f t="shared" si="425"/>
        <v>0</v>
      </c>
      <c r="K393" s="290">
        <f t="shared" si="419"/>
        <v>0</v>
      </c>
      <c r="L393" s="290">
        <f t="shared" si="426"/>
        <v>0</v>
      </c>
      <c r="M393" s="291">
        <f t="shared" si="427"/>
        <v>0</v>
      </c>
      <c r="N393" s="292">
        <f t="shared" si="420"/>
        <v>0</v>
      </c>
      <c r="O393" s="307">
        <f t="shared" si="454"/>
        <v>387</v>
      </c>
      <c r="P393" s="289">
        <f t="shared" si="455"/>
        <v>33</v>
      </c>
      <c r="Q393" s="290">
        <f t="shared" si="428"/>
        <v>0</v>
      </c>
      <c r="R393" s="290">
        <f t="shared" si="456"/>
        <v>0</v>
      </c>
      <c r="S393" s="290">
        <f t="shared" si="429"/>
        <v>0</v>
      </c>
      <c r="T393" s="291">
        <f t="shared" si="430"/>
        <v>0</v>
      </c>
      <c r="U393" s="290">
        <f t="shared" si="457"/>
        <v>0</v>
      </c>
      <c r="V393" s="304">
        <f t="shared" si="458"/>
        <v>387</v>
      </c>
      <c r="W393" s="289">
        <f t="shared" si="459"/>
        <v>33</v>
      </c>
      <c r="X393" s="290">
        <f t="shared" si="431"/>
        <v>0</v>
      </c>
      <c r="Y393" s="290">
        <f t="shared" si="460"/>
        <v>0</v>
      </c>
      <c r="Z393" s="290">
        <f t="shared" si="432"/>
        <v>0</v>
      </c>
      <c r="AA393" s="291">
        <f t="shared" si="433"/>
        <v>0</v>
      </c>
      <c r="AB393" s="292">
        <f t="shared" si="461"/>
        <v>0</v>
      </c>
      <c r="AC393" s="307">
        <f t="shared" si="462"/>
        <v>387</v>
      </c>
      <c r="AD393" s="289">
        <f t="shared" si="463"/>
        <v>33</v>
      </c>
      <c r="AE393" s="290">
        <f t="shared" si="434"/>
        <v>0</v>
      </c>
      <c r="AF393" s="290">
        <f t="shared" si="464"/>
        <v>0</v>
      </c>
      <c r="AG393" s="290">
        <f t="shared" si="435"/>
        <v>0</v>
      </c>
      <c r="AH393" s="291">
        <f t="shared" si="436"/>
        <v>0</v>
      </c>
      <c r="AI393" s="290">
        <f t="shared" si="465"/>
        <v>0</v>
      </c>
      <c r="AJ393" s="304">
        <f t="shared" si="466"/>
        <v>387</v>
      </c>
      <c r="AK393" s="289">
        <f t="shared" si="467"/>
        <v>33</v>
      </c>
      <c r="AL393" s="290">
        <f t="shared" si="437"/>
        <v>0</v>
      </c>
      <c r="AM393" s="290">
        <f t="shared" si="468"/>
        <v>0</v>
      </c>
      <c r="AN393" s="290">
        <f t="shared" si="438"/>
        <v>0</v>
      </c>
      <c r="AO393" s="291">
        <f t="shared" si="439"/>
        <v>0</v>
      </c>
      <c r="AP393" s="292">
        <f t="shared" si="469"/>
        <v>0</v>
      </c>
      <c r="AQ393" s="307">
        <f t="shared" si="470"/>
        <v>387</v>
      </c>
      <c r="AR393" s="289">
        <f t="shared" si="471"/>
        <v>33</v>
      </c>
      <c r="AS393" s="290">
        <f t="shared" si="440"/>
        <v>0</v>
      </c>
      <c r="AT393" s="290">
        <f t="shared" si="472"/>
        <v>0</v>
      </c>
      <c r="AU393" s="290">
        <f t="shared" si="441"/>
        <v>0</v>
      </c>
      <c r="AV393" s="291">
        <f t="shared" si="442"/>
        <v>0</v>
      </c>
      <c r="AW393" s="290">
        <f t="shared" si="473"/>
        <v>0</v>
      </c>
      <c r="AX393" s="304">
        <f t="shared" si="474"/>
        <v>387</v>
      </c>
      <c r="AY393" s="289">
        <f t="shared" si="475"/>
        <v>33</v>
      </c>
      <c r="AZ393" s="290">
        <f t="shared" si="443"/>
        <v>0</v>
      </c>
      <c r="BA393" s="290">
        <f t="shared" si="476"/>
        <v>0</v>
      </c>
      <c r="BB393" s="290">
        <f t="shared" si="444"/>
        <v>0</v>
      </c>
      <c r="BC393" s="291">
        <f t="shared" si="445"/>
        <v>0</v>
      </c>
      <c r="BD393" s="292">
        <f t="shared" si="477"/>
        <v>0</v>
      </c>
      <c r="BE393" s="307">
        <f t="shared" si="478"/>
        <v>387</v>
      </c>
      <c r="BF393" s="289">
        <f t="shared" si="479"/>
        <v>33</v>
      </c>
      <c r="BG393" s="290">
        <f t="shared" si="446"/>
        <v>0</v>
      </c>
      <c r="BH393" s="290">
        <f t="shared" si="480"/>
        <v>0</v>
      </c>
      <c r="BI393" s="290">
        <f t="shared" si="447"/>
        <v>0</v>
      </c>
      <c r="BJ393" s="291">
        <f t="shared" si="448"/>
        <v>0</v>
      </c>
      <c r="BK393" s="290">
        <f t="shared" si="481"/>
        <v>0</v>
      </c>
      <c r="BL393" s="304">
        <f t="shared" si="482"/>
        <v>387</v>
      </c>
      <c r="BM393" s="289">
        <f t="shared" si="483"/>
        <v>33</v>
      </c>
      <c r="BN393" s="290">
        <f t="shared" si="449"/>
        <v>0</v>
      </c>
      <c r="BO393" s="290">
        <f t="shared" si="484"/>
        <v>0</v>
      </c>
      <c r="BP393" s="290">
        <f t="shared" si="450"/>
        <v>0</v>
      </c>
      <c r="BQ393" s="291">
        <f t="shared" si="451"/>
        <v>0</v>
      </c>
      <c r="BR393" s="292">
        <f t="shared" si="485"/>
        <v>0</v>
      </c>
    </row>
    <row r="394" spans="1:70">
      <c r="A394" s="288">
        <v>388</v>
      </c>
      <c r="B394" s="289">
        <f t="shared" si="421"/>
        <v>33</v>
      </c>
      <c r="C394" s="290">
        <f t="shared" si="422"/>
        <v>0</v>
      </c>
      <c r="D394" s="290">
        <f t="shared" si="417"/>
        <v>0</v>
      </c>
      <c r="E394" s="290">
        <f t="shared" si="423"/>
        <v>0</v>
      </c>
      <c r="F394" s="291">
        <f t="shared" si="424"/>
        <v>0</v>
      </c>
      <c r="G394" s="290">
        <f t="shared" si="418"/>
        <v>0</v>
      </c>
      <c r="H394" s="289">
        <f t="shared" si="452"/>
        <v>388</v>
      </c>
      <c r="I394" s="289">
        <f t="shared" si="453"/>
        <v>33</v>
      </c>
      <c r="J394" s="290">
        <f t="shared" si="425"/>
        <v>0</v>
      </c>
      <c r="K394" s="290">
        <f t="shared" si="419"/>
        <v>0</v>
      </c>
      <c r="L394" s="290">
        <f t="shared" si="426"/>
        <v>0</v>
      </c>
      <c r="M394" s="291">
        <f t="shared" si="427"/>
        <v>0</v>
      </c>
      <c r="N394" s="292">
        <f t="shared" si="420"/>
        <v>0</v>
      </c>
      <c r="O394" s="307">
        <f t="shared" si="454"/>
        <v>388</v>
      </c>
      <c r="P394" s="289">
        <f t="shared" si="455"/>
        <v>33</v>
      </c>
      <c r="Q394" s="290">
        <f t="shared" si="428"/>
        <v>0</v>
      </c>
      <c r="R394" s="290">
        <f t="shared" si="456"/>
        <v>0</v>
      </c>
      <c r="S394" s="290">
        <f t="shared" si="429"/>
        <v>0</v>
      </c>
      <c r="T394" s="291">
        <f t="shared" si="430"/>
        <v>0</v>
      </c>
      <c r="U394" s="290">
        <f t="shared" si="457"/>
        <v>0</v>
      </c>
      <c r="V394" s="304">
        <f t="shared" si="458"/>
        <v>388</v>
      </c>
      <c r="W394" s="289">
        <f t="shared" si="459"/>
        <v>33</v>
      </c>
      <c r="X394" s="290">
        <f t="shared" si="431"/>
        <v>0</v>
      </c>
      <c r="Y394" s="290">
        <f t="shared" si="460"/>
        <v>0</v>
      </c>
      <c r="Z394" s="290">
        <f t="shared" si="432"/>
        <v>0</v>
      </c>
      <c r="AA394" s="291">
        <f t="shared" si="433"/>
        <v>0</v>
      </c>
      <c r="AB394" s="292">
        <f t="shared" si="461"/>
        <v>0</v>
      </c>
      <c r="AC394" s="307">
        <f t="shared" si="462"/>
        <v>388</v>
      </c>
      <c r="AD394" s="289">
        <f t="shared" si="463"/>
        <v>33</v>
      </c>
      <c r="AE394" s="290">
        <f t="shared" si="434"/>
        <v>0</v>
      </c>
      <c r="AF394" s="290">
        <f t="shared" si="464"/>
        <v>0</v>
      </c>
      <c r="AG394" s="290">
        <f t="shared" si="435"/>
        <v>0</v>
      </c>
      <c r="AH394" s="291">
        <f t="shared" si="436"/>
        <v>0</v>
      </c>
      <c r="AI394" s="290">
        <f t="shared" si="465"/>
        <v>0</v>
      </c>
      <c r="AJ394" s="304">
        <f t="shared" si="466"/>
        <v>388</v>
      </c>
      <c r="AK394" s="289">
        <f t="shared" si="467"/>
        <v>33</v>
      </c>
      <c r="AL394" s="290">
        <f t="shared" si="437"/>
        <v>0</v>
      </c>
      <c r="AM394" s="290">
        <f t="shared" si="468"/>
        <v>0</v>
      </c>
      <c r="AN394" s="290">
        <f t="shared" si="438"/>
        <v>0</v>
      </c>
      <c r="AO394" s="291">
        <f t="shared" si="439"/>
        <v>0</v>
      </c>
      <c r="AP394" s="292">
        <f t="shared" si="469"/>
        <v>0</v>
      </c>
      <c r="AQ394" s="307">
        <f t="shared" si="470"/>
        <v>388</v>
      </c>
      <c r="AR394" s="289">
        <f t="shared" si="471"/>
        <v>33</v>
      </c>
      <c r="AS394" s="290">
        <f t="shared" si="440"/>
        <v>0</v>
      </c>
      <c r="AT394" s="290">
        <f t="shared" si="472"/>
        <v>0</v>
      </c>
      <c r="AU394" s="290">
        <f t="shared" si="441"/>
        <v>0</v>
      </c>
      <c r="AV394" s="291">
        <f t="shared" si="442"/>
        <v>0</v>
      </c>
      <c r="AW394" s="290">
        <f t="shared" si="473"/>
        <v>0</v>
      </c>
      <c r="AX394" s="304">
        <f t="shared" si="474"/>
        <v>388</v>
      </c>
      <c r="AY394" s="289">
        <f t="shared" si="475"/>
        <v>33</v>
      </c>
      <c r="AZ394" s="290">
        <f t="shared" si="443"/>
        <v>0</v>
      </c>
      <c r="BA394" s="290">
        <f t="shared" si="476"/>
        <v>0</v>
      </c>
      <c r="BB394" s="290">
        <f t="shared" si="444"/>
        <v>0</v>
      </c>
      <c r="BC394" s="291">
        <f t="shared" si="445"/>
        <v>0</v>
      </c>
      <c r="BD394" s="292">
        <f t="shared" si="477"/>
        <v>0</v>
      </c>
      <c r="BE394" s="307">
        <f t="shared" si="478"/>
        <v>388</v>
      </c>
      <c r="BF394" s="289">
        <f t="shared" si="479"/>
        <v>33</v>
      </c>
      <c r="BG394" s="290">
        <f t="shared" si="446"/>
        <v>0</v>
      </c>
      <c r="BH394" s="290">
        <f t="shared" si="480"/>
        <v>0</v>
      </c>
      <c r="BI394" s="290">
        <f t="shared" si="447"/>
        <v>0</v>
      </c>
      <c r="BJ394" s="291">
        <f t="shared" si="448"/>
        <v>0</v>
      </c>
      <c r="BK394" s="290">
        <f t="shared" si="481"/>
        <v>0</v>
      </c>
      <c r="BL394" s="304">
        <f t="shared" si="482"/>
        <v>388</v>
      </c>
      <c r="BM394" s="289">
        <f t="shared" si="483"/>
        <v>33</v>
      </c>
      <c r="BN394" s="290">
        <f t="shared" si="449"/>
        <v>0</v>
      </c>
      <c r="BO394" s="290">
        <f t="shared" si="484"/>
        <v>0</v>
      </c>
      <c r="BP394" s="290">
        <f t="shared" si="450"/>
        <v>0</v>
      </c>
      <c r="BQ394" s="291">
        <f t="shared" si="451"/>
        <v>0</v>
      </c>
      <c r="BR394" s="292">
        <f t="shared" si="485"/>
        <v>0</v>
      </c>
    </row>
    <row r="395" spans="1:70">
      <c r="A395" s="288">
        <v>389</v>
      </c>
      <c r="B395" s="289">
        <f t="shared" si="421"/>
        <v>33</v>
      </c>
      <c r="C395" s="290">
        <f t="shared" si="422"/>
        <v>0</v>
      </c>
      <c r="D395" s="290">
        <f t="shared" si="417"/>
        <v>0</v>
      </c>
      <c r="E395" s="290">
        <f t="shared" si="423"/>
        <v>0</v>
      </c>
      <c r="F395" s="291">
        <f t="shared" si="424"/>
        <v>0</v>
      </c>
      <c r="G395" s="290">
        <f t="shared" si="418"/>
        <v>0</v>
      </c>
      <c r="H395" s="289">
        <f t="shared" si="452"/>
        <v>389</v>
      </c>
      <c r="I395" s="289">
        <f t="shared" si="453"/>
        <v>33</v>
      </c>
      <c r="J395" s="290">
        <f t="shared" si="425"/>
        <v>0</v>
      </c>
      <c r="K395" s="290">
        <f t="shared" si="419"/>
        <v>0</v>
      </c>
      <c r="L395" s="290">
        <f t="shared" si="426"/>
        <v>0</v>
      </c>
      <c r="M395" s="291">
        <f t="shared" si="427"/>
        <v>0</v>
      </c>
      <c r="N395" s="292">
        <f t="shared" si="420"/>
        <v>0</v>
      </c>
      <c r="O395" s="307">
        <f t="shared" si="454"/>
        <v>389</v>
      </c>
      <c r="P395" s="289">
        <f t="shared" si="455"/>
        <v>33</v>
      </c>
      <c r="Q395" s="290">
        <f t="shared" si="428"/>
        <v>0</v>
      </c>
      <c r="R395" s="290">
        <f t="shared" si="456"/>
        <v>0</v>
      </c>
      <c r="S395" s="290">
        <f t="shared" si="429"/>
        <v>0</v>
      </c>
      <c r="T395" s="291">
        <f t="shared" si="430"/>
        <v>0</v>
      </c>
      <c r="U395" s="290">
        <f t="shared" si="457"/>
        <v>0</v>
      </c>
      <c r="V395" s="304">
        <f t="shared" si="458"/>
        <v>389</v>
      </c>
      <c r="W395" s="289">
        <f t="shared" si="459"/>
        <v>33</v>
      </c>
      <c r="X395" s="290">
        <f t="shared" si="431"/>
        <v>0</v>
      </c>
      <c r="Y395" s="290">
        <f t="shared" si="460"/>
        <v>0</v>
      </c>
      <c r="Z395" s="290">
        <f t="shared" si="432"/>
        <v>0</v>
      </c>
      <c r="AA395" s="291">
        <f t="shared" si="433"/>
        <v>0</v>
      </c>
      <c r="AB395" s="292">
        <f t="shared" si="461"/>
        <v>0</v>
      </c>
      <c r="AC395" s="307">
        <f t="shared" si="462"/>
        <v>389</v>
      </c>
      <c r="AD395" s="289">
        <f t="shared" si="463"/>
        <v>33</v>
      </c>
      <c r="AE395" s="290">
        <f t="shared" si="434"/>
        <v>0</v>
      </c>
      <c r="AF395" s="290">
        <f t="shared" si="464"/>
        <v>0</v>
      </c>
      <c r="AG395" s="290">
        <f t="shared" si="435"/>
        <v>0</v>
      </c>
      <c r="AH395" s="291">
        <f t="shared" si="436"/>
        <v>0</v>
      </c>
      <c r="AI395" s="290">
        <f t="shared" si="465"/>
        <v>0</v>
      </c>
      <c r="AJ395" s="304">
        <f t="shared" si="466"/>
        <v>389</v>
      </c>
      <c r="AK395" s="289">
        <f t="shared" si="467"/>
        <v>33</v>
      </c>
      <c r="AL395" s="290">
        <f t="shared" si="437"/>
        <v>0</v>
      </c>
      <c r="AM395" s="290">
        <f t="shared" si="468"/>
        <v>0</v>
      </c>
      <c r="AN395" s="290">
        <f t="shared" si="438"/>
        <v>0</v>
      </c>
      <c r="AO395" s="291">
        <f t="shared" si="439"/>
        <v>0</v>
      </c>
      <c r="AP395" s="292">
        <f t="shared" si="469"/>
        <v>0</v>
      </c>
      <c r="AQ395" s="307">
        <f t="shared" si="470"/>
        <v>389</v>
      </c>
      <c r="AR395" s="289">
        <f t="shared" si="471"/>
        <v>33</v>
      </c>
      <c r="AS395" s="290">
        <f t="shared" si="440"/>
        <v>0</v>
      </c>
      <c r="AT395" s="290">
        <f t="shared" si="472"/>
        <v>0</v>
      </c>
      <c r="AU395" s="290">
        <f t="shared" si="441"/>
        <v>0</v>
      </c>
      <c r="AV395" s="291">
        <f t="shared" si="442"/>
        <v>0</v>
      </c>
      <c r="AW395" s="290">
        <f t="shared" si="473"/>
        <v>0</v>
      </c>
      <c r="AX395" s="304">
        <f t="shared" si="474"/>
        <v>389</v>
      </c>
      <c r="AY395" s="289">
        <f t="shared" si="475"/>
        <v>33</v>
      </c>
      <c r="AZ395" s="290">
        <f t="shared" si="443"/>
        <v>0</v>
      </c>
      <c r="BA395" s="290">
        <f t="shared" si="476"/>
        <v>0</v>
      </c>
      <c r="BB395" s="290">
        <f t="shared" si="444"/>
        <v>0</v>
      </c>
      <c r="BC395" s="291">
        <f t="shared" si="445"/>
        <v>0</v>
      </c>
      <c r="BD395" s="292">
        <f t="shared" si="477"/>
        <v>0</v>
      </c>
      <c r="BE395" s="307">
        <f t="shared" si="478"/>
        <v>389</v>
      </c>
      <c r="BF395" s="289">
        <f t="shared" si="479"/>
        <v>33</v>
      </c>
      <c r="BG395" s="290">
        <f t="shared" si="446"/>
        <v>0</v>
      </c>
      <c r="BH395" s="290">
        <f t="shared" si="480"/>
        <v>0</v>
      </c>
      <c r="BI395" s="290">
        <f t="shared" si="447"/>
        <v>0</v>
      </c>
      <c r="BJ395" s="291">
        <f t="shared" si="448"/>
        <v>0</v>
      </c>
      <c r="BK395" s="290">
        <f t="shared" si="481"/>
        <v>0</v>
      </c>
      <c r="BL395" s="304">
        <f t="shared" si="482"/>
        <v>389</v>
      </c>
      <c r="BM395" s="289">
        <f t="shared" si="483"/>
        <v>33</v>
      </c>
      <c r="BN395" s="290">
        <f t="shared" si="449"/>
        <v>0</v>
      </c>
      <c r="BO395" s="290">
        <f t="shared" si="484"/>
        <v>0</v>
      </c>
      <c r="BP395" s="290">
        <f t="shared" si="450"/>
        <v>0</v>
      </c>
      <c r="BQ395" s="291">
        <f t="shared" si="451"/>
        <v>0</v>
      </c>
      <c r="BR395" s="292">
        <f t="shared" si="485"/>
        <v>0</v>
      </c>
    </row>
    <row r="396" spans="1:70">
      <c r="A396" s="288">
        <v>390</v>
      </c>
      <c r="B396" s="289">
        <f t="shared" si="421"/>
        <v>33</v>
      </c>
      <c r="C396" s="290">
        <f t="shared" si="422"/>
        <v>0</v>
      </c>
      <c r="D396" s="290">
        <f t="shared" si="417"/>
        <v>0</v>
      </c>
      <c r="E396" s="290">
        <f t="shared" si="423"/>
        <v>0</v>
      </c>
      <c r="F396" s="291">
        <f t="shared" si="424"/>
        <v>0</v>
      </c>
      <c r="G396" s="290">
        <f t="shared" si="418"/>
        <v>0</v>
      </c>
      <c r="H396" s="289">
        <f t="shared" si="452"/>
        <v>390</v>
      </c>
      <c r="I396" s="289">
        <f t="shared" si="453"/>
        <v>33</v>
      </c>
      <c r="J396" s="290">
        <f t="shared" si="425"/>
        <v>0</v>
      </c>
      <c r="K396" s="290">
        <f t="shared" si="419"/>
        <v>0</v>
      </c>
      <c r="L396" s="290">
        <f t="shared" si="426"/>
        <v>0</v>
      </c>
      <c r="M396" s="291">
        <f t="shared" si="427"/>
        <v>0</v>
      </c>
      <c r="N396" s="292">
        <f t="shared" si="420"/>
        <v>0</v>
      </c>
      <c r="O396" s="307">
        <f t="shared" si="454"/>
        <v>390</v>
      </c>
      <c r="P396" s="289">
        <f t="shared" si="455"/>
        <v>33</v>
      </c>
      <c r="Q396" s="290">
        <f t="shared" si="428"/>
        <v>0</v>
      </c>
      <c r="R396" s="290">
        <f t="shared" si="456"/>
        <v>0</v>
      </c>
      <c r="S396" s="290">
        <f t="shared" si="429"/>
        <v>0</v>
      </c>
      <c r="T396" s="291">
        <f t="shared" si="430"/>
        <v>0</v>
      </c>
      <c r="U396" s="290">
        <f t="shared" si="457"/>
        <v>0</v>
      </c>
      <c r="V396" s="304">
        <f t="shared" si="458"/>
        <v>390</v>
      </c>
      <c r="W396" s="289">
        <f t="shared" si="459"/>
        <v>33</v>
      </c>
      <c r="X396" s="290">
        <f t="shared" si="431"/>
        <v>0</v>
      </c>
      <c r="Y396" s="290">
        <f t="shared" si="460"/>
        <v>0</v>
      </c>
      <c r="Z396" s="290">
        <f t="shared" si="432"/>
        <v>0</v>
      </c>
      <c r="AA396" s="291">
        <f t="shared" si="433"/>
        <v>0</v>
      </c>
      <c r="AB396" s="292">
        <f t="shared" si="461"/>
        <v>0</v>
      </c>
      <c r="AC396" s="307">
        <f t="shared" si="462"/>
        <v>390</v>
      </c>
      <c r="AD396" s="289">
        <f t="shared" si="463"/>
        <v>33</v>
      </c>
      <c r="AE396" s="290">
        <f t="shared" si="434"/>
        <v>0</v>
      </c>
      <c r="AF396" s="290">
        <f t="shared" si="464"/>
        <v>0</v>
      </c>
      <c r="AG396" s="290">
        <f t="shared" si="435"/>
        <v>0</v>
      </c>
      <c r="AH396" s="291">
        <f t="shared" si="436"/>
        <v>0</v>
      </c>
      <c r="AI396" s="290">
        <f t="shared" si="465"/>
        <v>0</v>
      </c>
      <c r="AJ396" s="304">
        <f t="shared" si="466"/>
        <v>390</v>
      </c>
      <c r="AK396" s="289">
        <f t="shared" si="467"/>
        <v>33</v>
      </c>
      <c r="AL396" s="290">
        <f t="shared" si="437"/>
        <v>0</v>
      </c>
      <c r="AM396" s="290">
        <f t="shared" si="468"/>
        <v>0</v>
      </c>
      <c r="AN396" s="290">
        <f t="shared" si="438"/>
        <v>0</v>
      </c>
      <c r="AO396" s="291">
        <f t="shared" si="439"/>
        <v>0</v>
      </c>
      <c r="AP396" s="292">
        <f t="shared" si="469"/>
        <v>0</v>
      </c>
      <c r="AQ396" s="307">
        <f t="shared" si="470"/>
        <v>390</v>
      </c>
      <c r="AR396" s="289">
        <f t="shared" si="471"/>
        <v>33</v>
      </c>
      <c r="AS396" s="290">
        <f t="shared" si="440"/>
        <v>0</v>
      </c>
      <c r="AT396" s="290">
        <f t="shared" si="472"/>
        <v>0</v>
      </c>
      <c r="AU396" s="290">
        <f t="shared" si="441"/>
        <v>0</v>
      </c>
      <c r="AV396" s="291">
        <f t="shared" si="442"/>
        <v>0</v>
      </c>
      <c r="AW396" s="290">
        <f t="shared" si="473"/>
        <v>0</v>
      </c>
      <c r="AX396" s="304">
        <f t="shared" si="474"/>
        <v>390</v>
      </c>
      <c r="AY396" s="289">
        <f t="shared" si="475"/>
        <v>33</v>
      </c>
      <c r="AZ396" s="290">
        <f t="shared" si="443"/>
        <v>0</v>
      </c>
      <c r="BA396" s="290">
        <f t="shared" si="476"/>
        <v>0</v>
      </c>
      <c r="BB396" s="290">
        <f t="shared" si="444"/>
        <v>0</v>
      </c>
      <c r="BC396" s="291">
        <f t="shared" si="445"/>
        <v>0</v>
      </c>
      <c r="BD396" s="292">
        <f t="shared" si="477"/>
        <v>0</v>
      </c>
      <c r="BE396" s="307">
        <f t="shared" si="478"/>
        <v>390</v>
      </c>
      <c r="BF396" s="289">
        <f t="shared" si="479"/>
        <v>33</v>
      </c>
      <c r="BG396" s="290">
        <f t="shared" si="446"/>
        <v>0</v>
      </c>
      <c r="BH396" s="290">
        <f t="shared" si="480"/>
        <v>0</v>
      </c>
      <c r="BI396" s="290">
        <f t="shared" si="447"/>
        <v>0</v>
      </c>
      <c r="BJ396" s="291">
        <f t="shared" si="448"/>
        <v>0</v>
      </c>
      <c r="BK396" s="290">
        <f t="shared" si="481"/>
        <v>0</v>
      </c>
      <c r="BL396" s="304">
        <f t="shared" si="482"/>
        <v>390</v>
      </c>
      <c r="BM396" s="289">
        <f t="shared" si="483"/>
        <v>33</v>
      </c>
      <c r="BN396" s="290">
        <f t="shared" si="449"/>
        <v>0</v>
      </c>
      <c r="BO396" s="290">
        <f t="shared" si="484"/>
        <v>0</v>
      </c>
      <c r="BP396" s="290">
        <f t="shared" si="450"/>
        <v>0</v>
      </c>
      <c r="BQ396" s="291">
        <f t="shared" si="451"/>
        <v>0</v>
      </c>
      <c r="BR396" s="292">
        <f t="shared" si="485"/>
        <v>0</v>
      </c>
    </row>
    <row r="397" spans="1:70">
      <c r="A397" s="288">
        <v>391</v>
      </c>
      <c r="B397" s="289">
        <f t="shared" si="421"/>
        <v>33</v>
      </c>
      <c r="C397" s="290">
        <f t="shared" si="422"/>
        <v>0</v>
      </c>
      <c r="D397" s="290">
        <f t="shared" si="417"/>
        <v>0</v>
      </c>
      <c r="E397" s="290">
        <f t="shared" si="423"/>
        <v>0</v>
      </c>
      <c r="F397" s="291">
        <f t="shared" si="424"/>
        <v>0</v>
      </c>
      <c r="G397" s="290">
        <f t="shared" si="418"/>
        <v>0</v>
      </c>
      <c r="H397" s="289">
        <f t="shared" si="452"/>
        <v>391</v>
      </c>
      <c r="I397" s="289">
        <f t="shared" si="453"/>
        <v>33</v>
      </c>
      <c r="J397" s="290">
        <f t="shared" si="425"/>
        <v>0</v>
      </c>
      <c r="K397" s="290">
        <f t="shared" si="419"/>
        <v>0</v>
      </c>
      <c r="L397" s="290">
        <f t="shared" si="426"/>
        <v>0</v>
      </c>
      <c r="M397" s="291">
        <f t="shared" si="427"/>
        <v>0</v>
      </c>
      <c r="N397" s="292">
        <f t="shared" si="420"/>
        <v>0</v>
      </c>
      <c r="O397" s="307">
        <f t="shared" si="454"/>
        <v>391</v>
      </c>
      <c r="P397" s="289">
        <f t="shared" si="455"/>
        <v>33</v>
      </c>
      <c r="Q397" s="290">
        <f t="shared" si="428"/>
        <v>0</v>
      </c>
      <c r="R397" s="290">
        <f t="shared" si="456"/>
        <v>0</v>
      </c>
      <c r="S397" s="290">
        <f t="shared" si="429"/>
        <v>0</v>
      </c>
      <c r="T397" s="291">
        <f t="shared" si="430"/>
        <v>0</v>
      </c>
      <c r="U397" s="290">
        <f t="shared" si="457"/>
        <v>0</v>
      </c>
      <c r="V397" s="304">
        <f t="shared" si="458"/>
        <v>391</v>
      </c>
      <c r="W397" s="289">
        <f t="shared" si="459"/>
        <v>33</v>
      </c>
      <c r="X397" s="290">
        <f t="shared" si="431"/>
        <v>0</v>
      </c>
      <c r="Y397" s="290">
        <f t="shared" si="460"/>
        <v>0</v>
      </c>
      <c r="Z397" s="290">
        <f t="shared" si="432"/>
        <v>0</v>
      </c>
      <c r="AA397" s="291">
        <f t="shared" si="433"/>
        <v>0</v>
      </c>
      <c r="AB397" s="292">
        <f t="shared" si="461"/>
        <v>0</v>
      </c>
      <c r="AC397" s="307">
        <f t="shared" si="462"/>
        <v>391</v>
      </c>
      <c r="AD397" s="289">
        <f t="shared" si="463"/>
        <v>33</v>
      </c>
      <c r="AE397" s="290">
        <f t="shared" si="434"/>
        <v>0</v>
      </c>
      <c r="AF397" s="290">
        <f t="shared" si="464"/>
        <v>0</v>
      </c>
      <c r="AG397" s="290">
        <f t="shared" si="435"/>
        <v>0</v>
      </c>
      <c r="AH397" s="291">
        <f t="shared" si="436"/>
        <v>0</v>
      </c>
      <c r="AI397" s="290">
        <f t="shared" si="465"/>
        <v>0</v>
      </c>
      <c r="AJ397" s="304">
        <f t="shared" si="466"/>
        <v>391</v>
      </c>
      <c r="AK397" s="289">
        <f t="shared" si="467"/>
        <v>33</v>
      </c>
      <c r="AL397" s="290">
        <f t="shared" si="437"/>
        <v>0</v>
      </c>
      <c r="AM397" s="290">
        <f t="shared" si="468"/>
        <v>0</v>
      </c>
      <c r="AN397" s="290">
        <f t="shared" si="438"/>
        <v>0</v>
      </c>
      <c r="AO397" s="291">
        <f t="shared" si="439"/>
        <v>0</v>
      </c>
      <c r="AP397" s="292">
        <f t="shared" si="469"/>
        <v>0</v>
      </c>
      <c r="AQ397" s="307">
        <f t="shared" si="470"/>
        <v>391</v>
      </c>
      <c r="AR397" s="289">
        <f t="shared" si="471"/>
        <v>33</v>
      </c>
      <c r="AS397" s="290">
        <f t="shared" si="440"/>
        <v>0</v>
      </c>
      <c r="AT397" s="290">
        <f t="shared" si="472"/>
        <v>0</v>
      </c>
      <c r="AU397" s="290">
        <f t="shared" si="441"/>
        <v>0</v>
      </c>
      <c r="AV397" s="291">
        <f t="shared" si="442"/>
        <v>0</v>
      </c>
      <c r="AW397" s="290">
        <f t="shared" si="473"/>
        <v>0</v>
      </c>
      <c r="AX397" s="304">
        <f t="shared" si="474"/>
        <v>391</v>
      </c>
      <c r="AY397" s="289">
        <f t="shared" si="475"/>
        <v>33</v>
      </c>
      <c r="AZ397" s="290">
        <f t="shared" si="443"/>
        <v>0</v>
      </c>
      <c r="BA397" s="290">
        <f t="shared" si="476"/>
        <v>0</v>
      </c>
      <c r="BB397" s="290">
        <f t="shared" si="444"/>
        <v>0</v>
      </c>
      <c r="BC397" s="291">
        <f t="shared" si="445"/>
        <v>0</v>
      </c>
      <c r="BD397" s="292">
        <f t="shared" si="477"/>
        <v>0</v>
      </c>
      <c r="BE397" s="307">
        <f t="shared" si="478"/>
        <v>391</v>
      </c>
      <c r="BF397" s="289">
        <f t="shared" si="479"/>
        <v>33</v>
      </c>
      <c r="BG397" s="290">
        <f t="shared" si="446"/>
        <v>0</v>
      </c>
      <c r="BH397" s="290">
        <f t="shared" si="480"/>
        <v>0</v>
      </c>
      <c r="BI397" s="290">
        <f t="shared" si="447"/>
        <v>0</v>
      </c>
      <c r="BJ397" s="291">
        <f t="shared" si="448"/>
        <v>0</v>
      </c>
      <c r="BK397" s="290">
        <f t="shared" si="481"/>
        <v>0</v>
      </c>
      <c r="BL397" s="304">
        <f t="shared" si="482"/>
        <v>391</v>
      </c>
      <c r="BM397" s="289">
        <f t="shared" si="483"/>
        <v>33</v>
      </c>
      <c r="BN397" s="290">
        <f t="shared" si="449"/>
        <v>0</v>
      </c>
      <c r="BO397" s="290">
        <f t="shared" si="484"/>
        <v>0</v>
      </c>
      <c r="BP397" s="290">
        <f t="shared" si="450"/>
        <v>0</v>
      </c>
      <c r="BQ397" s="291">
        <f t="shared" si="451"/>
        <v>0</v>
      </c>
      <c r="BR397" s="292">
        <f t="shared" si="485"/>
        <v>0</v>
      </c>
    </row>
    <row r="398" spans="1:70">
      <c r="A398" s="288">
        <v>392</v>
      </c>
      <c r="B398" s="289">
        <f t="shared" si="421"/>
        <v>33</v>
      </c>
      <c r="C398" s="290">
        <f t="shared" si="422"/>
        <v>0</v>
      </c>
      <c r="D398" s="290">
        <f t="shared" si="417"/>
        <v>0</v>
      </c>
      <c r="E398" s="290">
        <f t="shared" si="423"/>
        <v>0</v>
      </c>
      <c r="F398" s="291">
        <f t="shared" si="424"/>
        <v>0</v>
      </c>
      <c r="G398" s="290">
        <f t="shared" si="418"/>
        <v>0</v>
      </c>
      <c r="H398" s="289">
        <f t="shared" si="452"/>
        <v>392</v>
      </c>
      <c r="I398" s="289">
        <f t="shared" si="453"/>
        <v>33</v>
      </c>
      <c r="J398" s="290">
        <f t="shared" si="425"/>
        <v>0</v>
      </c>
      <c r="K398" s="290">
        <f t="shared" si="419"/>
        <v>0</v>
      </c>
      <c r="L398" s="290">
        <f t="shared" si="426"/>
        <v>0</v>
      </c>
      <c r="M398" s="291">
        <f t="shared" si="427"/>
        <v>0</v>
      </c>
      <c r="N398" s="292">
        <f t="shared" si="420"/>
        <v>0</v>
      </c>
      <c r="O398" s="307">
        <f t="shared" si="454"/>
        <v>392</v>
      </c>
      <c r="P398" s="289">
        <f t="shared" si="455"/>
        <v>33</v>
      </c>
      <c r="Q398" s="290">
        <f t="shared" si="428"/>
        <v>0</v>
      </c>
      <c r="R398" s="290">
        <f t="shared" si="456"/>
        <v>0</v>
      </c>
      <c r="S398" s="290">
        <f t="shared" si="429"/>
        <v>0</v>
      </c>
      <c r="T398" s="291">
        <f t="shared" si="430"/>
        <v>0</v>
      </c>
      <c r="U398" s="290">
        <f t="shared" si="457"/>
        <v>0</v>
      </c>
      <c r="V398" s="304">
        <f t="shared" si="458"/>
        <v>392</v>
      </c>
      <c r="W398" s="289">
        <f t="shared" si="459"/>
        <v>33</v>
      </c>
      <c r="X398" s="290">
        <f t="shared" si="431"/>
        <v>0</v>
      </c>
      <c r="Y398" s="290">
        <f t="shared" si="460"/>
        <v>0</v>
      </c>
      <c r="Z398" s="290">
        <f t="shared" si="432"/>
        <v>0</v>
      </c>
      <c r="AA398" s="291">
        <f t="shared" si="433"/>
        <v>0</v>
      </c>
      <c r="AB398" s="292">
        <f t="shared" si="461"/>
        <v>0</v>
      </c>
      <c r="AC398" s="307">
        <f t="shared" si="462"/>
        <v>392</v>
      </c>
      <c r="AD398" s="289">
        <f t="shared" si="463"/>
        <v>33</v>
      </c>
      <c r="AE398" s="290">
        <f t="shared" si="434"/>
        <v>0</v>
      </c>
      <c r="AF398" s="290">
        <f t="shared" si="464"/>
        <v>0</v>
      </c>
      <c r="AG398" s="290">
        <f t="shared" si="435"/>
        <v>0</v>
      </c>
      <c r="AH398" s="291">
        <f t="shared" si="436"/>
        <v>0</v>
      </c>
      <c r="AI398" s="290">
        <f t="shared" si="465"/>
        <v>0</v>
      </c>
      <c r="AJ398" s="304">
        <f t="shared" si="466"/>
        <v>392</v>
      </c>
      <c r="AK398" s="289">
        <f t="shared" si="467"/>
        <v>33</v>
      </c>
      <c r="AL398" s="290">
        <f t="shared" si="437"/>
        <v>0</v>
      </c>
      <c r="AM398" s="290">
        <f t="shared" si="468"/>
        <v>0</v>
      </c>
      <c r="AN398" s="290">
        <f t="shared" si="438"/>
        <v>0</v>
      </c>
      <c r="AO398" s="291">
        <f t="shared" si="439"/>
        <v>0</v>
      </c>
      <c r="AP398" s="292">
        <f t="shared" si="469"/>
        <v>0</v>
      </c>
      <c r="AQ398" s="307">
        <f t="shared" si="470"/>
        <v>392</v>
      </c>
      <c r="AR398" s="289">
        <f t="shared" si="471"/>
        <v>33</v>
      </c>
      <c r="AS398" s="290">
        <f t="shared" si="440"/>
        <v>0</v>
      </c>
      <c r="AT398" s="290">
        <f t="shared" si="472"/>
        <v>0</v>
      </c>
      <c r="AU398" s="290">
        <f t="shared" si="441"/>
        <v>0</v>
      </c>
      <c r="AV398" s="291">
        <f t="shared" si="442"/>
        <v>0</v>
      </c>
      <c r="AW398" s="290">
        <f t="shared" si="473"/>
        <v>0</v>
      </c>
      <c r="AX398" s="304">
        <f t="shared" si="474"/>
        <v>392</v>
      </c>
      <c r="AY398" s="289">
        <f t="shared" si="475"/>
        <v>33</v>
      </c>
      <c r="AZ398" s="290">
        <f t="shared" si="443"/>
        <v>0</v>
      </c>
      <c r="BA398" s="290">
        <f t="shared" si="476"/>
        <v>0</v>
      </c>
      <c r="BB398" s="290">
        <f t="shared" si="444"/>
        <v>0</v>
      </c>
      <c r="BC398" s="291">
        <f t="shared" si="445"/>
        <v>0</v>
      </c>
      <c r="BD398" s="292">
        <f t="shared" si="477"/>
        <v>0</v>
      </c>
      <c r="BE398" s="307">
        <f t="shared" si="478"/>
        <v>392</v>
      </c>
      <c r="BF398" s="289">
        <f t="shared" si="479"/>
        <v>33</v>
      </c>
      <c r="BG398" s="290">
        <f t="shared" si="446"/>
        <v>0</v>
      </c>
      <c r="BH398" s="290">
        <f t="shared" si="480"/>
        <v>0</v>
      </c>
      <c r="BI398" s="290">
        <f t="shared" si="447"/>
        <v>0</v>
      </c>
      <c r="BJ398" s="291">
        <f t="shared" si="448"/>
        <v>0</v>
      </c>
      <c r="BK398" s="290">
        <f t="shared" si="481"/>
        <v>0</v>
      </c>
      <c r="BL398" s="304">
        <f t="shared" si="482"/>
        <v>392</v>
      </c>
      <c r="BM398" s="289">
        <f t="shared" si="483"/>
        <v>33</v>
      </c>
      <c r="BN398" s="290">
        <f t="shared" si="449"/>
        <v>0</v>
      </c>
      <c r="BO398" s="290">
        <f t="shared" si="484"/>
        <v>0</v>
      </c>
      <c r="BP398" s="290">
        <f t="shared" si="450"/>
        <v>0</v>
      </c>
      <c r="BQ398" s="291">
        <f t="shared" si="451"/>
        <v>0</v>
      </c>
      <c r="BR398" s="292">
        <f t="shared" si="485"/>
        <v>0</v>
      </c>
    </row>
    <row r="399" spans="1:70">
      <c r="A399" s="288">
        <v>393</v>
      </c>
      <c r="B399" s="289">
        <f t="shared" si="421"/>
        <v>33</v>
      </c>
      <c r="C399" s="290">
        <f t="shared" si="422"/>
        <v>0</v>
      </c>
      <c r="D399" s="290">
        <f t="shared" si="417"/>
        <v>0</v>
      </c>
      <c r="E399" s="290">
        <f t="shared" si="423"/>
        <v>0</v>
      </c>
      <c r="F399" s="291">
        <f t="shared" si="424"/>
        <v>0</v>
      </c>
      <c r="G399" s="290">
        <f t="shared" si="418"/>
        <v>0</v>
      </c>
      <c r="H399" s="289">
        <f t="shared" si="452"/>
        <v>393</v>
      </c>
      <c r="I399" s="289">
        <f t="shared" si="453"/>
        <v>33</v>
      </c>
      <c r="J399" s="290">
        <f t="shared" si="425"/>
        <v>0</v>
      </c>
      <c r="K399" s="290">
        <f t="shared" si="419"/>
        <v>0</v>
      </c>
      <c r="L399" s="290">
        <f t="shared" si="426"/>
        <v>0</v>
      </c>
      <c r="M399" s="291">
        <f t="shared" si="427"/>
        <v>0</v>
      </c>
      <c r="N399" s="292">
        <f t="shared" si="420"/>
        <v>0</v>
      </c>
      <c r="O399" s="307">
        <f t="shared" si="454"/>
        <v>393</v>
      </c>
      <c r="P399" s="289">
        <f t="shared" si="455"/>
        <v>33</v>
      </c>
      <c r="Q399" s="290">
        <f t="shared" si="428"/>
        <v>0</v>
      </c>
      <c r="R399" s="290">
        <f t="shared" si="456"/>
        <v>0</v>
      </c>
      <c r="S399" s="290">
        <f t="shared" si="429"/>
        <v>0</v>
      </c>
      <c r="T399" s="291">
        <f t="shared" si="430"/>
        <v>0</v>
      </c>
      <c r="U399" s="290">
        <f t="shared" si="457"/>
        <v>0</v>
      </c>
      <c r="V399" s="304">
        <f t="shared" si="458"/>
        <v>393</v>
      </c>
      <c r="W399" s="289">
        <f t="shared" si="459"/>
        <v>33</v>
      </c>
      <c r="X399" s="290">
        <f t="shared" si="431"/>
        <v>0</v>
      </c>
      <c r="Y399" s="290">
        <f t="shared" si="460"/>
        <v>0</v>
      </c>
      <c r="Z399" s="290">
        <f t="shared" si="432"/>
        <v>0</v>
      </c>
      <c r="AA399" s="291">
        <f t="shared" si="433"/>
        <v>0</v>
      </c>
      <c r="AB399" s="292">
        <f t="shared" si="461"/>
        <v>0</v>
      </c>
      <c r="AC399" s="307">
        <f t="shared" si="462"/>
        <v>393</v>
      </c>
      <c r="AD399" s="289">
        <f t="shared" si="463"/>
        <v>33</v>
      </c>
      <c r="AE399" s="290">
        <f t="shared" si="434"/>
        <v>0</v>
      </c>
      <c r="AF399" s="290">
        <f t="shared" si="464"/>
        <v>0</v>
      </c>
      <c r="AG399" s="290">
        <f t="shared" si="435"/>
        <v>0</v>
      </c>
      <c r="AH399" s="291">
        <f t="shared" si="436"/>
        <v>0</v>
      </c>
      <c r="AI399" s="290">
        <f t="shared" si="465"/>
        <v>0</v>
      </c>
      <c r="AJ399" s="304">
        <f t="shared" si="466"/>
        <v>393</v>
      </c>
      <c r="AK399" s="289">
        <f t="shared" si="467"/>
        <v>33</v>
      </c>
      <c r="AL399" s="290">
        <f t="shared" si="437"/>
        <v>0</v>
      </c>
      <c r="AM399" s="290">
        <f t="shared" si="468"/>
        <v>0</v>
      </c>
      <c r="AN399" s="290">
        <f t="shared" si="438"/>
        <v>0</v>
      </c>
      <c r="AO399" s="291">
        <f t="shared" si="439"/>
        <v>0</v>
      </c>
      <c r="AP399" s="292">
        <f t="shared" si="469"/>
        <v>0</v>
      </c>
      <c r="AQ399" s="307">
        <f t="shared" si="470"/>
        <v>393</v>
      </c>
      <c r="AR399" s="289">
        <f t="shared" si="471"/>
        <v>33</v>
      </c>
      <c r="AS399" s="290">
        <f t="shared" si="440"/>
        <v>0</v>
      </c>
      <c r="AT399" s="290">
        <f t="shared" si="472"/>
        <v>0</v>
      </c>
      <c r="AU399" s="290">
        <f t="shared" si="441"/>
        <v>0</v>
      </c>
      <c r="AV399" s="291">
        <f t="shared" si="442"/>
        <v>0</v>
      </c>
      <c r="AW399" s="290">
        <f t="shared" si="473"/>
        <v>0</v>
      </c>
      <c r="AX399" s="304">
        <f t="shared" si="474"/>
        <v>393</v>
      </c>
      <c r="AY399" s="289">
        <f t="shared" si="475"/>
        <v>33</v>
      </c>
      <c r="AZ399" s="290">
        <f t="shared" si="443"/>
        <v>0</v>
      </c>
      <c r="BA399" s="290">
        <f t="shared" si="476"/>
        <v>0</v>
      </c>
      <c r="BB399" s="290">
        <f t="shared" si="444"/>
        <v>0</v>
      </c>
      <c r="BC399" s="291">
        <f t="shared" si="445"/>
        <v>0</v>
      </c>
      <c r="BD399" s="292">
        <f t="shared" si="477"/>
        <v>0</v>
      </c>
      <c r="BE399" s="307">
        <f t="shared" si="478"/>
        <v>393</v>
      </c>
      <c r="BF399" s="289">
        <f t="shared" si="479"/>
        <v>33</v>
      </c>
      <c r="BG399" s="290">
        <f t="shared" si="446"/>
        <v>0</v>
      </c>
      <c r="BH399" s="290">
        <f t="shared" si="480"/>
        <v>0</v>
      </c>
      <c r="BI399" s="290">
        <f t="shared" si="447"/>
        <v>0</v>
      </c>
      <c r="BJ399" s="291">
        <f t="shared" si="448"/>
        <v>0</v>
      </c>
      <c r="BK399" s="290">
        <f t="shared" si="481"/>
        <v>0</v>
      </c>
      <c r="BL399" s="304">
        <f t="shared" si="482"/>
        <v>393</v>
      </c>
      <c r="BM399" s="289">
        <f t="shared" si="483"/>
        <v>33</v>
      </c>
      <c r="BN399" s="290">
        <f t="shared" si="449"/>
        <v>0</v>
      </c>
      <c r="BO399" s="290">
        <f t="shared" si="484"/>
        <v>0</v>
      </c>
      <c r="BP399" s="290">
        <f t="shared" si="450"/>
        <v>0</v>
      </c>
      <c r="BQ399" s="291">
        <f t="shared" si="451"/>
        <v>0</v>
      </c>
      <c r="BR399" s="292">
        <f t="shared" si="485"/>
        <v>0</v>
      </c>
    </row>
    <row r="400" spans="1:70">
      <c r="A400" s="288">
        <v>394</v>
      </c>
      <c r="B400" s="289">
        <f t="shared" si="421"/>
        <v>33</v>
      </c>
      <c r="C400" s="290">
        <f t="shared" si="422"/>
        <v>0</v>
      </c>
      <c r="D400" s="290">
        <f t="shared" si="417"/>
        <v>0</v>
      </c>
      <c r="E400" s="290">
        <f t="shared" si="423"/>
        <v>0</v>
      </c>
      <c r="F400" s="291">
        <f t="shared" si="424"/>
        <v>0</v>
      </c>
      <c r="G400" s="290">
        <f t="shared" si="418"/>
        <v>0</v>
      </c>
      <c r="H400" s="289">
        <f t="shared" si="452"/>
        <v>394</v>
      </c>
      <c r="I400" s="289">
        <f t="shared" si="453"/>
        <v>33</v>
      </c>
      <c r="J400" s="290">
        <f t="shared" si="425"/>
        <v>0</v>
      </c>
      <c r="K400" s="290">
        <f t="shared" si="419"/>
        <v>0</v>
      </c>
      <c r="L400" s="290">
        <f t="shared" si="426"/>
        <v>0</v>
      </c>
      <c r="M400" s="291">
        <f t="shared" si="427"/>
        <v>0</v>
      </c>
      <c r="N400" s="292">
        <f t="shared" si="420"/>
        <v>0</v>
      </c>
      <c r="O400" s="307">
        <f t="shared" si="454"/>
        <v>394</v>
      </c>
      <c r="P400" s="289">
        <f t="shared" si="455"/>
        <v>33</v>
      </c>
      <c r="Q400" s="290">
        <f t="shared" si="428"/>
        <v>0</v>
      </c>
      <c r="R400" s="290">
        <f t="shared" si="456"/>
        <v>0</v>
      </c>
      <c r="S400" s="290">
        <f t="shared" si="429"/>
        <v>0</v>
      </c>
      <c r="T400" s="291">
        <f t="shared" si="430"/>
        <v>0</v>
      </c>
      <c r="U400" s="290">
        <f t="shared" si="457"/>
        <v>0</v>
      </c>
      <c r="V400" s="304">
        <f t="shared" si="458"/>
        <v>394</v>
      </c>
      <c r="W400" s="289">
        <f t="shared" si="459"/>
        <v>33</v>
      </c>
      <c r="X400" s="290">
        <f t="shared" si="431"/>
        <v>0</v>
      </c>
      <c r="Y400" s="290">
        <f t="shared" si="460"/>
        <v>0</v>
      </c>
      <c r="Z400" s="290">
        <f t="shared" si="432"/>
        <v>0</v>
      </c>
      <c r="AA400" s="291">
        <f t="shared" si="433"/>
        <v>0</v>
      </c>
      <c r="AB400" s="292">
        <f t="shared" si="461"/>
        <v>0</v>
      </c>
      <c r="AC400" s="307">
        <f t="shared" si="462"/>
        <v>394</v>
      </c>
      <c r="AD400" s="289">
        <f t="shared" si="463"/>
        <v>33</v>
      </c>
      <c r="AE400" s="290">
        <f t="shared" si="434"/>
        <v>0</v>
      </c>
      <c r="AF400" s="290">
        <f t="shared" si="464"/>
        <v>0</v>
      </c>
      <c r="AG400" s="290">
        <f t="shared" si="435"/>
        <v>0</v>
      </c>
      <c r="AH400" s="291">
        <f t="shared" si="436"/>
        <v>0</v>
      </c>
      <c r="AI400" s="290">
        <f t="shared" si="465"/>
        <v>0</v>
      </c>
      <c r="AJ400" s="304">
        <f t="shared" si="466"/>
        <v>394</v>
      </c>
      <c r="AK400" s="289">
        <f t="shared" si="467"/>
        <v>33</v>
      </c>
      <c r="AL400" s="290">
        <f t="shared" si="437"/>
        <v>0</v>
      </c>
      <c r="AM400" s="290">
        <f t="shared" si="468"/>
        <v>0</v>
      </c>
      <c r="AN400" s="290">
        <f t="shared" si="438"/>
        <v>0</v>
      </c>
      <c r="AO400" s="291">
        <f t="shared" si="439"/>
        <v>0</v>
      </c>
      <c r="AP400" s="292">
        <f t="shared" si="469"/>
        <v>0</v>
      </c>
      <c r="AQ400" s="307">
        <f t="shared" si="470"/>
        <v>394</v>
      </c>
      <c r="AR400" s="289">
        <f t="shared" si="471"/>
        <v>33</v>
      </c>
      <c r="AS400" s="290">
        <f t="shared" si="440"/>
        <v>0</v>
      </c>
      <c r="AT400" s="290">
        <f t="shared" si="472"/>
        <v>0</v>
      </c>
      <c r="AU400" s="290">
        <f t="shared" si="441"/>
        <v>0</v>
      </c>
      <c r="AV400" s="291">
        <f t="shared" si="442"/>
        <v>0</v>
      </c>
      <c r="AW400" s="290">
        <f t="shared" si="473"/>
        <v>0</v>
      </c>
      <c r="AX400" s="304">
        <f t="shared" si="474"/>
        <v>394</v>
      </c>
      <c r="AY400" s="289">
        <f t="shared" si="475"/>
        <v>33</v>
      </c>
      <c r="AZ400" s="290">
        <f t="shared" si="443"/>
        <v>0</v>
      </c>
      <c r="BA400" s="290">
        <f t="shared" si="476"/>
        <v>0</v>
      </c>
      <c r="BB400" s="290">
        <f t="shared" si="444"/>
        <v>0</v>
      </c>
      <c r="BC400" s="291">
        <f t="shared" si="445"/>
        <v>0</v>
      </c>
      <c r="BD400" s="292">
        <f t="shared" si="477"/>
        <v>0</v>
      </c>
      <c r="BE400" s="307">
        <f t="shared" si="478"/>
        <v>394</v>
      </c>
      <c r="BF400" s="289">
        <f t="shared" si="479"/>
        <v>33</v>
      </c>
      <c r="BG400" s="290">
        <f t="shared" si="446"/>
        <v>0</v>
      </c>
      <c r="BH400" s="290">
        <f t="shared" si="480"/>
        <v>0</v>
      </c>
      <c r="BI400" s="290">
        <f t="shared" si="447"/>
        <v>0</v>
      </c>
      <c r="BJ400" s="291">
        <f t="shared" si="448"/>
        <v>0</v>
      </c>
      <c r="BK400" s="290">
        <f t="shared" si="481"/>
        <v>0</v>
      </c>
      <c r="BL400" s="304">
        <f t="shared" si="482"/>
        <v>394</v>
      </c>
      <c r="BM400" s="289">
        <f t="shared" si="483"/>
        <v>33</v>
      </c>
      <c r="BN400" s="290">
        <f t="shared" si="449"/>
        <v>0</v>
      </c>
      <c r="BO400" s="290">
        <f t="shared" si="484"/>
        <v>0</v>
      </c>
      <c r="BP400" s="290">
        <f t="shared" si="450"/>
        <v>0</v>
      </c>
      <c r="BQ400" s="291">
        <f t="shared" si="451"/>
        <v>0</v>
      </c>
      <c r="BR400" s="292">
        <f t="shared" si="485"/>
        <v>0</v>
      </c>
    </row>
    <row r="401" spans="1:70">
      <c r="A401" s="288">
        <v>395</v>
      </c>
      <c r="B401" s="289">
        <f t="shared" si="421"/>
        <v>33</v>
      </c>
      <c r="C401" s="290">
        <f t="shared" si="422"/>
        <v>0</v>
      </c>
      <c r="D401" s="290">
        <f t="shared" si="417"/>
        <v>0</v>
      </c>
      <c r="E401" s="290">
        <f t="shared" si="423"/>
        <v>0</v>
      </c>
      <c r="F401" s="291">
        <f t="shared" si="424"/>
        <v>0</v>
      </c>
      <c r="G401" s="290">
        <f t="shared" si="418"/>
        <v>0</v>
      </c>
      <c r="H401" s="289">
        <f t="shared" si="452"/>
        <v>395</v>
      </c>
      <c r="I401" s="289">
        <f t="shared" si="453"/>
        <v>33</v>
      </c>
      <c r="J401" s="290">
        <f t="shared" si="425"/>
        <v>0</v>
      </c>
      <c r="K401" s="290">
        <f t="shared" si="419"/>
        <v>0</v>
      </c>
      <c r="L401" s="290">
        <f t="shared" si="426"/>
        <v>0</v>
      </c>
      <c r="M401" s="291">
        <f t="shared" si="427"/>
        <v>0</v>
      </c>
      <c r="N401" s="292">
        <f t="shared" si="420"/>
        <v>0</v>
      </c>
      <c r="O401" s="307">
        <f t="shared" si="454"/>
        <v>395</v>
      </c>
      <c r="P401" s="289">
        <f t="shared" si="455"/>
        <v>33</v>
      </c>
      <c r="Q401" s="290">
        <f t="shared" si="428"/>
        <v>0</v>
      </c>
      <c r="R401" s="290">
        <f t="shared" si="456"/>
        <v>0</v>
      </c>
      <c r="S401" s="290">
        <f t="shared" si="429"/>
        <v>0</v>
      </c>
      <c r="T401" s="291">
        <f t="shared" si="430"/>
        <v>0</v>
      </c>
      <c r="U401" s="290">
        <f t="shared" si="457"/>
        <v>0</v>
      </c>
      <c r="V401" s="304">
        <f t="shared" si="458"/>
        <v>395</v>
      </c>
      <c r="W401" s="289">
        <f t="shared" si="459"/>
        <v>33</v>
      </c>
      <c r="X401" s="290">
        <f t="shared" si="431"/>
        <v>0</v>
      </c>
      <c r="Y401" s="290">
        <f t="shared" si="460"/>
        <v>0</v>
      </c>
      <c r="Z401" s="290">
        <f t="shared" si="432"/>
        <v>0</v>
      </c>
      <c r="AA401" s="291">
        <f t="shared" si="433"/>
        <v>0</v>
      </c>
      <c r="AB401" s="292">
        <f t="shared" si="461"/>
        <v>0</v>
      </c>
      <c r="AC401" s="307">
        <f t="shared" si="462"/>
        <v>395</v>
      </c>
      <c r="AD401" s="289">
        <f t="shared" si="463"/>
        <v>33</v>
      </c>
      <c r="AE401" s="290">
        <f t="shared" si="434"/>
        <v>0</v>
      </c>
      <c r="AF401" s="290">
        <f t="shared" si="464"/>
        <v>0</v>
      </c>
      <c r="AG401" s="290">
        <f t="shared" si="435"/>
        <v>0</v>
      </c>
      <c r="AH401" s="291">
        <f t="shared" si="436"/>
        <v>0</v>
      </c>
      <c r="AI401" s="290">
        <f t="shared" si="465"/>
        <v>0</v>
      </c>
      <c r="AJ401" s="304">
        <f t="shared" si="466"/>
        <v>395</v>
      </c>
      <c r="AK401" s="289">
        <f t="shared" si="467"/>
        <v>33</v>
      </c>
      <c r="AL401" s="290">
        <f t="shared" si="437"/>
        <v>0</v>
      </c>
      <c r="AM401" s="290">
        <f t="shared" si="468"/>
        <v>0</v>
      </c>
      <c r="AN401" s="290">
        <f t="shared" si="438"/>
        <v>0</v>
      </c>
      <c r="AO401" s="291">
        <f t="shared" si="439"/>
        <v>0</v>
      </c>
      <c r="AP401" s="292">
        <f t="shared" si="469"/>
        <v>0</v>
      </c>
      <c r="AQ401" s="307">
        <f t="shared" si="470"/>
        <v>395</v>
      </c>
      <c r="AR401" s="289">
        <f t="shared" si="471"/>
        <v>33</v>
      </c>
      <c r="AS401" s="290">
        <f t="shared" si="440"/>
        <v>0</v>
      </c>
      <c r="AT401" s="290">
        <f t="shared" si="472"/>
        <v>0</v>
      </c>
      <c r="AU401" s="290">
        <f t="shared" si="441"/>
        <v>0</v>
      </c>
      <c r="AV401" s="291">
        <f t="shared" si="442"/>
        <v>0</v>
      </c>
      <c r="AW401" s="290">
        <f t="shared" si="473"/>
        <v>0</v>
      </c>
      <c r="AX401" s="304">
        <f t="shared" si="474"/>
        <v>395</v>
      </c>
      <c r="AY401" s="289">
        <f t="shared" si="475"/>
        <v>33</v>
      </c>
      <c r="AZ401" s="290">
        <f t="shared" si="443"/>
        <v>0</v>
      </c>
      <c r="BA401" s="290">
        <f t="shared" si="476"/>
        <v>0</v>
      </c>
      <c r="BB401" s="290">
        <f t="shared" si="444"/>
        <v>0</v>
      </c>
      <c r="BC401" s="291">
        <f t="shared" si="445"/>
        <v>0</v>
      </c>
      <c r="BD401" s="292">
        <f t="shared" si="477"/>
        <v>0</v>
      </c>
      <c r="BE401" s="307">
        <f t="shared" si="478"/>
        <v>395</v>
      </c>
      <c r="BF401" s="289">
        <f t="shared" si="479"/>
        <v>33</v>
      </c>
      <c r="BG401" s="290">
        <f t="shared" si="446"/>
        <v>0</v>
      </c>
      <c r="BH401" s="290">
        <f t="shared" si="480"/>
        <v>0</v>
      </c>
      <c r="BI401" s="290">
        <f t="shared" si="447"/>
        <v>0</v>
      </c>
      <c r="BJ401" s="291">
        <f t="shared" si="448"/>
        <v>0</v>
      </c>
      <c r="BK401" s="290">
        <f t="shared" si="481"/>
        <v>0</v>
      </c>
      <c r="BL401" s="304">
        <f t="shared" si="482"/>
        <v>395</v>
      </c>
      <c r="BM401" s="289">
        <f t="shared" si="483"/>
        <v>33</v>
      </c>
      <c r="BN401" s="290">
        <f t="shared" si="449"/>
        <v>0</v>
      </c>
      <c r="BO401" s="290">
        <f t="shared" si="484"/>
        <v>0</v>
      </c>
      <c r="BP401" s="290">
        <f t="shared" si="450"/>
        <v>0</v>
      </c>
      <c r="BQ401" s="291">
        <f t="shared" si="451"/>
        <v>0</v>
      </c>
      <c r="BR401" s="292">
        <f t="shared" si="485"/>
        <v>0</v>
      </c>
    </row>
    <row r="402" spans="1:70">
      <c r="A402" s="288">
        <v>396</v>
      </c>
      <c r="B402" s="289">
        <f t="shared" si="421"/>
        <v>33</v>
      </c>
      <c r="C402" s="290">
        <f t="shared" si="422"/>
        <v>0</v>
      </c>
      <c r="D402" s="290">
        <f t="shared" ref="D402:D465" si="486">SUM(E402:F402)</f>
        <v>0</v>
      </c>
      <c r="E402" s="290">
        <f t="shared" si="423"/>
        <v>0</v>
      </c>
      <c r="F402" s="291">
        <f t="shared" si="424"/>
        <v>0</v>
      </c>
      <c r="G402" s="290">
        <f t="shared" si="418"/>
        <v>0</v>
      </c>
      <c r="H402" s="289">
        <f t="shared" si="452"/>
        <v>396</v>
      </c>
      <c r="I402" s="289">
        <f t="shared" si="453"/>
        <v>33</v>
      </c>
      <c r="J402" s="290">
        <f t="shared" si="425"/>
        <v>0</v>
      </c>
      <c r="K402" s="290">
        <f t="shared" si="419"/>
        <v>0</v>
      </c>
      <c r="L402" s="290">
        <f t="shared" si="426"/>
        <v>0</v>
      </c>
      <c r="M402" s="291">
        <f t="shared" si="427"/>
        <v>0</v>
      </c>
      <c r="N402" s="292">
        <f t="shared" si="420"/>
        <v>0</v>
      </c>
      <c r="O402" s="307">
        <f t="shared" si="454"/>
        <v>396</v>
      </c>
      <c r="P402" s="289">
        <f t="shared" si="455"/>
        <v>33</v>
      </c>
      <c r="Q402" s="290">
        <f t="shared" si="428"/>
        <v>0</v>
      </c>
      <c r="R402" s="290">
        <f t="shared" si="456"/>
        <v>0</v>
      </c>
      <c r="S402" s="290">
        <f t="shared" si="429"/>
        <v>0</v>
      </c>
      <c r="T402" s="291">
        <f t="shared" si="430"/>
        <v>0</v>
      </c>
      <c r="U402" s="290">
        <f t="shared" si="457"/>
        <v>0</v>
      </c>
      <c r="V402" s="304">
        <f t="shared" si="458"/>
        <v>396</v>
      </c>
      <c r="W402" s="289">
        <f t="shared" si="459"/>
        <v>33</v>
      </c>
      <c r="X402" s="290">
        <f t="shared" si="431"/>
        <v>0</v>
      </c>
      <c r="Y402" s="290">
        <f t="shared" si="460"/>
        <v>0</v>
      </c>
      <c r="Z402" s="290">
        <f t="shared" si="432"/>
        <v>0</v>
      </c>
      <c r="AA402" s="291">
        <f t="shared" si="433"/>
        <v>0</v>
      </c>
      <c r="AB402" s="292">
        <f t="shared" si="461"/>
        <v>0</v>
      </c>
      <c r="AC402" s="307">
        <f t="shared" si="462"/>
        <v>396</v>
      </c>
      <c r="AD402" s="289">
        <f t="shared" si="463"/>
        <v>33</v>
      </c>
      <c r="AE402" s="290">
        <f t="shared" si="434"/>
        <v>0</v>
      </c>
      <c r="AF402" s="290">
        <f t="shared" si="464"/>
        <v>0</v>
      </c>
      <c r="AG402" s="290">
        <f t="shared" si="435"/>
        <v>0</v>
      </c>
      <c r="AH402" s="291">
        <f t="shared" si="436"/>
        <v>0</v>
      </c>
      <c r="AI402" s="290">
        <f t="shared" si="465"/>
        <v>0</v>
      </c>
      <c r="AJ402" s="304">
        <f t="shared" si="466"/>
        <v>396</v>
      </c>
      <c r="AK402" s="289">
        <f t="shared" si="467"/>
        <v>33</v>
      </c>
      <c r="AL402" s="290">
        <f t="shared" si="437"/>
        <v>0</v>
      </c>
      <c r="AM402" s="290">
        <f t="shared" si="468"/>
        <v>0</v>
      </c>
      <c r="AN402" s="290">
        <f t="shared" si="438"/>
        <v>0</v>
      </c>
      <c r="AO402" s="291">
        <f t="shared" si="439"/>
        <v>0</v>
      </c>
      <c r="AP402" s="292">
        <f t="shared" si="469"/>
        <v>0</v>
      </c>
      <c r="AQ402" s="307">
        <f t="shared" si="470"/>
        <v>396</v>
      </c>
      <c r="AR402" s="289">
        <f t="shared" si="471"/>
        <v>33</v>
      </c>
      <c r="AS402" s="290">
        <f t="shared" si="440"/>
        <v>0</v>
      </c>
      <c r="AT402" s="290">
        <f t="shared" si="472"/>
        <v>0</v>
      </c>
      <c r="AU402" s="290">
        <f t="shared" si="441"/>
        <v>0</v>
      </c>
      <c r="AV402" s="291">
        <f t="shared" si="442"/>
        <v>0</v>
      </c>
      <c r="AW402" s="290">
        <f t="shared" si="473"/>
        <v>0</v>
      </c>
      <c r="AX402" s="304">
        <f t="shared" si="474"/>
        <v>396</v>
      </c>
      <c r="AY402" s="289">
        <f t="shared" si="475"/>
        <v>33</v>
      </c>
      <c r="AZ402" s="290">
        <f t="shared" si="443"/>
        <v>0</v>
      </c>
      <c r="BA402" s="290">
        <f t="shared" si="476"/>
        <v>0</v>
      </c>
      <c r="BB402" s="290">
        <f t="shared" si="444"/>
        <v>0</v>
      </c>
      <c r="BC402" s="291">
        <f t="shared" si="445"/>
        <v>0</v>
      </c>
      <c r="BD402" s="292">
        <f t="shared" si="477"/>
        <v>0</v>
      </c>
      <c r="BE402" s="307">
        <f t="shared" si="478"/>
        <v>396</v>
      </c>
      <c r="BF402" s="289">
        <f t="shared" si="479"/>
        <v>33</v>
      </c>
      <c r="BG402" s="290">
        <f t="shared" si="446"/>
        <v>0</v>
      </c>
      <c r="BH402" s="290">
        <f t="shared" si="480"/>
        <v>0</v>
      </c>
      <c r="BI402" s="290">
        <f t="shared" si="447"/>
        <v>0</v>
      </c>
      <c r="BJ402" s="291">
        <f t="shared" si="448"/>
        <v>0</v>
      </c>
      <c r="BK402" s="290">
        <f t="shared" si="481"/>
        <v>0</v>
      </c>
      <c r="BL402" s="304">
        <f t="shared" si="482"/>
        <v>396</v>
      </c>
      <c r="BM402" s="289">
        <f t="shared" si="483"/>
        <v>33</v>
      </c>
      <c r="BN402" s="290">
        <f t="shared" si="449"/>
        <v>0</v>
      </c>
      <c r="BO402" s="290">
        <f t="shared" si="484"/>
        <v>0</v>
      </c>
      <c r="BP402" s="290">
        <f t="shared" si="450"/>
        <v>0</v>
      </c>
      <c r="BQ402" s="291">
        <f t="shared" si="451"/>
        <v>0</v>
      </c>
      <c r="BR402" s="292">
        <f t="shared" si="485"/>
        <v>0</v>
      </c>
    </row>
    <row r="403" spans="1:70">
      <c r="A403" s="288">
        <v>397</v>
      </c>
      <c r="B403" s="289">
        <f t="shared" si="421"/>
        <v>34</v>
      </c>
      <c r="C403" s="290">
        <f t="shared" si="422"/>
        <v>0</v>
      </c>
      <c r="D403" s="290">
        <f t="shared" si="486"/>
        <v>0</v>
      </c>
      <c r="E403" s="290">
        <f t="shared" si="423"/>
        <v>0</v>
      </c>
      <c r="F403" s="291">
        <f t="shared" si="424"/>
        <v>0</v>
      </c>
      <c r="G403" s="290">
        <f t="shared" si="418"/>
        <v>0</v>
      </c>
      <c r="H403" s="289">
        <f t="shared" si="452"/>
        <v>397</v>
      </c>
      <c r="I403" s="289">
        <f t="shared" si="453"/>
        <v>34</v>
      </c>
      <c r="J403" s="290">
        <f t="shared" si="425"/>
        <v>0</v>
      </c>
      <c r="K403" s="290">
        <f t="shared" si="419"/>
        <v>0</v>
      </c>
      <c r="L403" s="290">
        <f t="shared" si="426"/>
        <v>0</v>
      </c>
      <c r="M403" s="291">
        <f t="shared" si="427"/>
        <v>0</v>
      </c>
      <c r="N403" s="292">
        <f t="shared" si="420"/>
        <v>0</v>
      </c>
      <c r="O403" s="307">
        <f t="shared" si="454"/>
        <v>397</v>
      </c>
      <c r="P403" s="289">
        <f t="shared" si="455"/>
        <v>34</v>
      </c>
      <c r="Q403" s="290">
        <f t="shared" si="428"/>
        <v>0</v>
      </c>
      <c r="R403" s="290">
        <f t="shared" si="456"/>
        <v>0</v>
      </c>
      <c r="S403" s="290">
        <f t="shared" si="429"/>
        <v>0</v>
      </c>
      <c r="T403" s="291">
        <f t="shared" si="430"/>
        <v>0</v>
      </c>
      <c r="U403" s="290">
        <f t="shared" si="457"/>
        <v>0</v>
      </c>
      <c r="V403" s="304">
        <f t="shared" si="458"/>
        <v>397</v>
      </c>
      <c r="W403" s="289">
        <f t="shared" si="459"/>
        <v>34</v>
      </c>
      <c r="X403" s="290">
        <f t="shared" si="431"/>
        <v>0</v>
      </c>
      <c r="Y403" s="290">
        <f t="shared" si="460"/>
        <v>0</v>
      </c>
      <c r="Z403" s="290">
        <f t="shared" si="432"/>
        <v>0</v>
      </c>
      <c r="AA403" s="291">
        <f t="shared" si="433"/>
        <v>0</v>
      </c>
      <c r="AB403" s="292">
        <f t="shared" si="461"/>
        <v>0</v>
      </c>
      <c r="AC403" s="307">
        <f t="shared" si="462"/>
        <v>397</v>
      </c>
      <c r="AD403" s="289">
        <f t="shared" si="463"/>
        <v>34</v>
      </c>
      <c r="AE403" s="290">
        <f t="shared" si="434"/>
        <v>0</v>
      </c>
      <c r="AF403" s="290">
        <f t="shared" si="464"/>
        <v>0</v>
      </c>
      <c r="AG403" s="290">
        <f t="shared" si="435"/>
        <v>0</v>
      </c>
      <c r="AH403" s="291">
        <f t="shared" si="436"/>
        <v>0</v>
      </c>
      <c r="AI403" s="290">
        <f t="shared" si="465"/>
        <v>0</v>
      </c>
      <c r="AJ403" s="304">
        <f t="shared" si="466"/>
        <v>397</v>
      </c>
      <c r="AK403" s="289">
        <f t="shared" si="467"/>
        <v>34</v>
      </c>
      <c r="AL403" s="290">
        <f t="shared" si="437"/>
        <v>0</v>
      </c>
      <c r="AM403" s="290">
        <f t="shared" si="468"/>
        <v>0</v>
      </c>
      <c r="AN403" s="290">
        <f t="shared" si="438"/>
        <v>0</v>
      </c>
      <c r="AO403" s="291">
        <f t="shared" si="439"/>
        <v>0</v>
      </c>
      <c r="AP403" s="292">
        <f t="shared" si="469"/>
        <v>0</v>
      </c>
      <c r="AQ403" s="307">
        <f t="shared" si="470"/>
        <v>397</v>
      </c>
      <c r="AR403" s="289">
        <f t="shared" si="471"/>
        <v>34</v>
      </c>
      <c r="AS403" s="290">
        <f t="shared" si="440"/>
        <v>0</v>
      </c>
      <c r="AT403" s="290">
        <f t="shared" si="472"/>
        <v>0</v>
      </c>
      <c r="AU403" s="290">
        <f t="shared" si="441"/>
        <v>0</v>
      </c>
      <c r="AV403" s="291">
        <f t="shared" si="442"/>
        <v>0</v>
      </c>
      <c r="AW403" s="290">
        <f t="shared" si="473"/>
        <v>0</v>
      </c>
      <c r="AX403" s="304">
        <f t="shared" si="474"/>
        <v>397</v>
      </c>
      <c r="AY403" s="289">
        <f t="shared" si="475"/>
        <v>34</v>
      </c>
      <c r="AZ403" s="290">
        <f t="shared" si="443"/>
        <v>0</v>
      </c>
      <c r="BA403" s="290">
        <f t="shared" si="476"/>
        <v>0</v>
      </c>
      <c r="BB403" s="290">
        <f t="shared" si="444"/>
        <v>0</v>
      </c>
      <c r="BC403" s="291">
        <f t="shared" si="445"/>
        <v>0</v>
      </c>
      <c r="BD403" s="292">
        <f t="shared" si="477"/>
        <v>0</v>
      </c>
      <c r="BE403" s="307">
        <f t="shared" si="478"/>
        <v>397</v>
      </c>
      <c r="BF403" s="289">
        <f t="shared" si="479"/>
        <v>34</v>
      </c>
      <c r="BG403" s="290">
        <f t="shared" si="446"/>
        <v>0</v>
      </c>
      <c r="BH403" s="290">
        <f t="shared" si="480"/>
        <v>0</v>
      </c>
      <c r="BI403" s="290">
        <f t="shared" si="447"/>
        <v>0</v>
      </c>
      <c r="BJ403" s="291">
        <f t="shared" si="448"/>
        <v>0</v>
      </c>
      <c r="BK403" s="290">
        <f t="shared" si="481"/>
        <v>0</v>
      </c>
      <c r="BL403" s="304">
        <f t="shared" si="482"/>
        <v>397</v>
      </c>
      <c r="BM403" s="289">
        <f t="shared" si="483"/>
        <v>34</v>
      </c>
      <c r="BN403" s="290">
        <f t="shared" si="449"/>
        <v>0</v>
      </c>
      <c r="BO403" s="290">
        <f t="shared" si="484"/>
        <v>0</v>
      </c>
      <c r="BP403" s="290">
        <f t="shared" si="450"/>
        <v>0</v>
      </c>
      <c r="BQ403" s="291">
        <f t="shared" si="451"/>
        <v>0</v>
      </c>
      <c r="BR403" s="292">
        <f t="shared" si="485"/>
        <v>0</v>
      </c>
    </row>
    <row r="404" spans="1:70">
      <c r="A404" s="288">
        <v>398</v>
      </c>
      <c r="B404" s="289">
        <f t="shared" si="421"/>
        <v>34</v>
      </c>
      <c r="C404" s="290">
        <f t="shared" si="422"/>
        <v>0</v>
      </c>
      <c r="D404" s="290">
        <f t="shared" si="486"/>
        <v>0</v>
      </c>
      <c r="E404" s="290">
        <f t="shared" si="423"/>
        <v>0</v>
      </c>
      <c r="F404" s="291">
        <f t="shared" si="424"/>
        <v>0</v>
      </c>
      <c r="G404" s="290">
        <f t="shared" si="418"/>
        <v>0</v>
      </c>
      <c r="H404" s="289">
        <f t="shared" si="452"/>
        <v>398</v>
      </c>
      <c r="I404" s="289">
        <f t="shared" si="453"/>
        <v>34</v>
      </c>
      <c r="J404" s="290">
        <f t="shared" si="425"/>
        <v>0</v>
      </c>
      <c r="K404" s="290">
        <f t="shared" si="419"/>
        <v>0</v>
      </c>
      <c r="L404" s="290">
        <f t="shared" si="426"/>
        <v>0</v>
      </c>
      <c r="M404" s="291">
        <f t="shared" si="427"/>
        <v>0</v>
      </c>
      <c r="N404" s="292">
        <f t="shared" si="420"/>
        <v>0</v>
      </c>
      <c r="O404" s="307">
        <f t="shared" si="454"/>
        <v>398</v>
      </c>
      <c r="P404" s="289">
        <f t="shared" si="455"/>
        <v>34</v>
      </c>
      <c r="Q404" s="290">
        <f t="shared" si="428"/>
        <v>0</v>
      </c>
      <c r="R404" s="290">
        <f t="shared" si="456"/>
        <v>0</v>
      </c>
      <c r="S404" s="290">
        <f t="shared" si="429"/>
        <v>0</v>
      </c>
      <c r="T404" s="291">
        <f t="shared" si="430"/>
        <v>0</v>
      </c>
      <c r="U404" s="290">
        <f t="shared" si="457"/>
        <v>0</v>
      </c>
      <c r="V404" s="304">
        <f t="shared" si="458"/>
        <v>398</v>
      </c>
      <c r="W404" s="289">
        <f t="shared" si="459"/>
        <v>34</v>
      </c>
      <c r="X404" s="290">
        <f t="shared" si="431"/>
        <v>0</v>
      </c>
      <c r="Y404" s="290">
        <f t="shared" si="460"/>
        <v>0</v>
      </c>
      <c r="Z404" s="290">
        <f t="shared" si="432"/>
        <v>0</v>
      </c>
      <c r="AA404" s="291">
        <f t="shared" si="433"/>
        <v>0</v>
      </c>
      <c r="AB404" s="292">
        <f t="shared" si="461"/>
        <v>0</v>
      </c>
      <c r="AC404" s="307">
        <f t="shared" si="462"/>
        <v>398</v>
      </c>
      <c r="AD404" s="289">
        <f t="shared" si="463"/>
        <v>34</v>
      </c>
      <c r="AE404" s="290">
        <f t="shared" si="434"/>
        <v>0</v>
      </c>
      <c r="AF404" s="290">
        <f t="shared" si="464"/>
        <v>0</v>
      </c>
      <c r="AG404" s="290">
        <f t="shared" si="435"/>
        <v>0</v>
      </c>
      <c r="AH404" s="291">
        <f t="shared" si="436"/>
        <v>0</v>
      </c>
      <c r="AI404" s="290">
        <f t="shared" si="465"/>
        <v>0</v>
      </c>
      <c r="AJ404" s="304">
        <f t="shared" si="466"/>
        <v>398</v>
      </c>
      <c r="AK404" s="289">
        <f t="shared" si="467"/>
        <v>34</v>
      </c>
      <c r="AL404" s="290">
        <f t="shared" si="437"/>
        <v>0</v>
      </c>
      <c r="AM404" s="290">
        <f t="shared" si="468"/>
        <v>0</v>
      </c>
      <c r="AN404" s="290">
        <f t="shared" si="438"/>
        <v>0</v>
      </c>
      <c r="AO404" s="291">
        <f t="shared" si="439"/>
        <v>0</v>
      </c>
      <c r="AP404" s="292">
        <f t="shared" si="469"/>
        <v>0</v>
      </c>
      <c r="AQ404" s="307">
        <f t="shared" si="470"/>
        <v>398</v>
      </c>
      <c r="AR404" s="289">
        <f t="shared" si="471"/>
        <v>34</v>
      </c>
      <c r="AS404" s="290">
        <f t="shared" si="440"/>
        <v>0</v>
      </c>
      <c r="AT404" s="290">
        <f t="shared" si="472"/>
        <v>0</v>
      </c>
      <c r="AU404" s="290">
        <f t="shared" si="441"/>
        <v>0</v>
      </c>
      <c r="AV404" s="291">
        <f t="shared" si="442"/>
        <v>0</v>
      </c>
      <c r="AW404" s="290">
        <f t="shared" si="473"/>
        <v>0</v>
      </c>
      <c r="AX404" s="304">
        <f t="shared" si="474"/>
        <v>398</v>
      </c>
      <c r="AY404" s="289">
        <f t="shared" si="475"/>
        <v>34</v>
      </c>
      <c r="AZ404" s="290">
        <f t="shared" si="443"/>
        <v>0</v>
      </c>
      <c r="BA404" s="290">
        <f t="shared" si="476"/>
        <v>0</v>
      </c>
      <c r="BB404" s="290">
        <f t="shared" si="444"/>
        <v>0</v>
      </c>
      <c r="BC404" s="291">
        <f t="shared" si="445"/>
        <v>0</v>
      </c>
      <c r="BD404" s="292">
        <f t="shared" si="477"/>
        <v>0</v>
      </c>
      <c r="BE404" s="307">
        <f t="shared" si="478"/>
        <v>398</v>
      </c>
      <c r="BF404" s="289">
        <f t="shared" si="479"/>
        <v>34</v>
      </c>
      <c r="BG404" s="290">
        <f t="shared" si="446"/>
        <v>0</v>
      </c>
      <c r="BH404" s="290">
        <f t="shared" si="480"/>
        <v>0</v>
      </c>
      <c r="BI404" s="290">
        <f t="shared" si="447"/>
        <v>0</v>
      </c>
      <c r="BJ404" s="291">
        <f t="shared" si="448"/>
        <v>0</v>
      </c>
      <c r="BK404" s="290">
        <f t="shared" si="481"/>
        <v>0</v>
      </c>
      <c r="BL404" s="304">
        <f t="shared" si="482"/>
        <v>398</v>
      </c>
      <c r="BM404" s="289">
        <f t="shared" si="483"/>
        <v>34</v>
      </c>
      <c r="BN404" s="290">
        <f t="shared" si="449"/>
        <v>0</v>
      </c>
      <c r="BO404" s="290">
        <f t="shared" si="484"/>
        <v>0</v>
      </c>
      <c r="BP404" s="290">
        <f t="shared" si="450"/>
        <v>0</v>
      </c>
      <c r="BQ404" s="291">
        <f t="shared" si="451"/>
        <v>0</v>
      </c>
      <c r="BR404" s="292">
        <f t="shared" si="485"/>
        <v>0</v>
      </c>
    </row>
    <row r="405" spans="1:70">
      <c r="A405" s="288">
        <v>399</v>
      </c>
      <c r="B405" s="289">
        <f t="shared" si="421"/>
        <v>34</v>
      </c>
      <c r="C405" s="290">
        <f t="shared" si="422"/>
        <v>0</v>
      </c>
      <c r="D405" s="290">
        <f t="shared" si="486"/>
        <v>0</v>
      </c>
      <c r="E405" s="290">
        <f t="shared" si="423"/>
        <v>0</v>
      </c>
      <c r="F405" s="291">
        <f t="shared" si="424"/>
        <v>0</v>
      </c>
      <c r="G405" s="290">
        <f t="shared" si="418"/>
        <v>0</v>
      </c>
      <c r="H405" s="289">
        <f t="shared" si="452"/>
        <v>399</v>
      </c>
      <c r="I405" s="289">
        <f t="shared" si="453"/>
        <v>34</v>
      </c>
      <c r="J405" s="290">
        <f t="shared" si="425"/>
        <v>0</v>
      </c>
      <c r="K405" s="290">
        <f t="shared" si="419"/>
        <v>0</v>
      </c>
      <c r="L405" s="290">
        <f t="shared" si="426"/>
        <v>0</v>
      </c>
      <c r="M405" s="291">
        <f t="shared" si="427"/>
        <v>0</v>
      </c>
      <c r="N405" s="292">
        <f t="shared" si="420"/>
        <v>0</v>
      </c>
      <c r="O405" s="307">
        <f t="shared" si="454"/>
        <v>399</v>
      </c>
      <c r="P405" s="289">
        <f t="shared" si="455"/>
        <v>34</v>
      </c>
      <c r="Q405" s="290">
        <f t="shared" si="428"/>
        <v>0</v>
      </c>
      <c r="R405" s="290">
        <f t="shared" si="456"/>
        <v>0</v>
      </c>
      <c r="S405" s="290">
        <f t="shared" si="429"/>
        <v>0</v>
      </c>
      <c r="T405" s="291">
        <f t="shared" si="430"/>
        <v>0</v>
      </c>
      <c r="U405" s="290">
        <f t="shared" si="457"/>
        <v>0</v>
      </c>
      <c r="V405" s="304">
        <f t="shared" si="458"/>
        <v>399</v>
      </c>
      <c r="W405" s="289">
        <f t="shared" si="459"/>
        <v>34</v>
      </c>
      <c r="X405" s="290">
        <f t="shared" si="431"/>
        <v>0</v>
      </c>
      <c r="Y405" s="290">
        <f t="shared" si="460"/>
        <v>0</v>
      </c>
      <c r="Z405" s="290">
        <f t="shared" si="432"/>
        <v>0</v>
      </c>
      <c r="AA405" s="291">
        <f t="shared" si="433"/>
        <v>0</v>
      </c>
      <c r="AB405" s="292">
        <f t="shared" si="461"/>
        <v>0</v>
      </c>
      <c r="AC405" s="307">
        <f t="shared" si="462"/>
        <v>399</v>
      </c>
      <c r="AD405" s="289">
        <f t="shared" si="463"/>
        <v>34</v>
      </c>
      <c r="AE405" s="290">
        <f t="shared" si="434"/>
        <v>0</v>
      </c>
      <c r="AF405" s="290">
        <f t="shared" si="464"/>
        <v>0</v>
      </c>
      <c r="AG405" s="290">
        <f t="shared" si="435"/>
        <v>0</v>
      </c>
      <c r="AH405" s="291">
        <f t="shared" si="436"/>
        <v>0</v>
      </c>
      <c r="AI405" s="290">
        <f t="shared" si="465"/>
        <v>0</v>
      </c>
      <c r="AJ405" s="304">
        <f t="shared" si="466"/>
        <v>399</v>
      </c>
      <c r="AK405" s="289">
        <f t="shared" si="467"/>
        <v>34</v>
      </c>
      <c r="AL405" s="290">
        <f t="shared" si="437"/>
        <v>0</v>
      </c>
      <c r="AM405" s="290">
        <f t="shared" si="468"/>
        <v>0</v>
      </c>
      <c r="AN405" s="290">
        <f t="shared" si="438"/>
        <v>0</v>
      </c>
      <c r="AO405" s="291">
        <f t="shared" si="439"/>
        <v>0</v>
      </c>
      <c r="AP405" s="292">
        <f t="shared" si="469"/>
        <v>0</v>
      </c>
      <c r="AQ405" s="307">
        <f t="shared" si="470"/>
        <v>399</v>
      </c>
      <c r="AR405" s="289">
        <f t="shared" si="471"/>
        <v>34</v>
      </c>
      <c r="AS405" s="290">
        <f t="shared" si="440"/>
        <v>0</v>
      </c>
      <c r="AT405" s="290">
        <f t="shared" si="472"/>
        <v>0</v>
      </c>
      <c r="AU405" s="290">
        <f t="shared" si="441"/>
        <v>0</v>
      </c>
      <c r="AV405" s="291">
        <f t="shared" si="442"/>
        <v>0</v>
      </c>
      <c r="AW405" s="290">
        <f t="shared" si="473"/>
        <v>0</v>
      </c>
      <c r="AX405" s="304">
        <f t="shared" si="474"/>
        <v>399</v>
      </c>
      <c r="AY405" s="289">
        <f t="shared" si="475"/>
        <v>34</v>
      </c>
      <c r="AZ405" s="290">
        <f t="shared" si="443"/>
        <v>0</v>
      </c>
      <c r="BA405" s="290">
        <f t="shared" si="476"/>
        <v>0</v>
      </c>
      <c r="BB405" s="290">
        <f t="shared" si="444"/>
        <v>0</v>
      </c>
      <c r="BC405" s="291">
        <f t="shared" si="445"/>
        <v>0</v>
      </c>
      <c r="BD405" s="292">
        <f t="shared" si="477"/>
        <v>0</v>
      </c>
      <c r="BE405" s="307">
        <f t="shared" si="478"/>
        <v>399</v>
      </c>
      <c r="BF405" s="289">
        <f t="shared" si="479"/>
        <v>34</v>
      </c>
      <c r="BG405" s="290">
        <f t="shared" si="446"/>
        <v>0</v>
      </c>
      <c r="BH405" s="290">
        <f t="shared" si="480"/>
        <v>0</v>
      </c>
      <c r="BI405" s="290">
        <f t="shared" si="447"/>
        <v>0</v>
      </c>
      <c r="BJ405" s="291">
        <f t="shared" si="448"/>
        <v>0</v>
      </c>
      <c r="BK405" s="290">
        <f t="shared" si="481"/>
        <v>0</v>
      </c>
      <c r="BL405" s="304">
        <f t="shared" si="482"/>
        <v>399</v>
      </c>
      <c r="BM405" s="289">
        <f t="shared" si="483"/>
        <v>34</v>
      </c>
      <c r="BN405" s="290">
        <f t="shared" si="449"/>
        <v>0</v>
      </c>
      <c r="BO405" s="290">
        <f t="shared" si="484"/>
        <v>0</v>
      </c>
      <c r="BP405" s="290">
        <f t="shared" si="450"/>
        <v>0</v>
      </c>
      <c r="BQ405" s="291">
        <f t="shared" si="451"/>
        <v>0</v>
      </c>
      <c r="BR405" s="292">
        <f t="shared" si="485"/>
        <v>0</v>
      </c>
    </row>
    <row r="406" spans="1:70">
      <c r="A406" s="288">
        <v>400</v>
      </c>
      <c r="B406" s="289">
        <f t="shared" si="421"/>
        <v>34</v>
      </c>
      <c r="C406" s="290">
        <f t="shared" si="422"/>
        <v>0</v>
      </c>
      <c r="D406" s="290">
        <f t="shared" si="486"/>
        <v>0</v>
      </c>
      <c r="E406" s="290">
        <f t="shared" si="423"/>
        <v>0</v>
      </c>
      <c r="F406" s="291">
        <f t="shared" si="424"/>
        <v>0</v>
      </c>
      <c r="G406" s="290">
        <f t="shared" si="418"/>
        <v>0</v>
      </c>
      <c r="H406" s="289">
        <f t="shared" si="452"/>
        <v>400</v>
      </c>
      <c r="I406" s="289">
        <f t="shared" si="453"/>
        <v>34</v>
      </c>
      <c r="J406" s="290">
        <f t="shared" si="425"/>
        <v>0</v>
      </c>
      <c r="K406" s="290">
        <f t="shared" si="419"/>
        <v>0</v>
      </c>
      <c r="L406" s="290">
        <f t="shared" si="426"/>
        <v>0</v>
      </c>
      <c r="M406" s="291">
        <f t="shared" si="427"/>
        <v>0</v>
      </c>
      <c r="N406" s="292">
        <f t="shared" si="420"/>
        <v>0</v>
      </c>
      <c r="O406" s="307">
        <f t="shared" si="454"/>
        <v>400</v>
      </c>
      <c r="P406" s="289">
        <f t="shared" si="455"/>
        <v>34</v>
      </c>
      <c r="Q406" s="290">
        <f t="shared" si="428"/>
        <v>0</v>
      </c>
      <c r="R406" s="290">
        <f t="shared" si="456"/>
        <v>0</v>
      </c>
      <c r="S406" s="290">
        <f t="shared" si="429"/>
        <v>0</v>
      </c>
      <c r="T406" s="291">
        <f t="shared" si="430"/>
        <v>0</v>
      </c>
      <c r="U406" s="290">
        <f t="shared" si="457"/>
        <v>0</v>
      </c>
      <c r="V406" s="304">
        <f t="shared" si="458"/>
        <v>400</v>
      </c>
      <c r="W406" s="289">
        <f t="shared" si="459"/>
        <v>34</v>
      </c>
      <c r="X406" s="290">
        <f t="shared" si="431"/>
        <v>0</v>
      </c>
      <c r="Y406" s="290">
        <f t="shared" si="460"/>
        <v>0</v>
      </c>
      <c r="Z406" s="290">
        <f t="shared" si="432"/>
        <v>0</v>
      </c>
      <c r="AA406" s="291">
        <f t="shared" si="433"/>
        <v>0</v>
      </c>
      <c r="AB406" s="292">
        <f t="shared" si="461"/>
        <v>0</v>
      </c>
      <c r="AC406" s="307">
        <f t="shared" si="462"/>
        <v>400</v>
      </c>
      <c r="AD406" s="289">
        <f t="shared" si="463"/>
        <v>34</v>
      </c>
      <c r="AE406" s="290">
        <f t="shared" si="434"/>
        <v>0</v>
      </c>
      <c r="AF406" s="290">
        <f t="shared" si="464"/>
        <v>0</v>
      </c>
      <c r="AG406" s="290">
        <f t="shared" si="435"/>
        <v>0</v>
      </c>
      <c r="AH406" s="291">
        <f t="shared" si="436"/>
        <v>0</v>
      </c>
      <c r="AI406" s="290">
        <f t="shared" si="465"/>
        <v>0</v>
      </c>
      <c r="AJ406" s="304">
        <f t="shared" si="466"/>
        <v>400</v>
      </c>
      <c r="AK406" s="289">
        <f t="shared" si="467"/>
        <v>34</v>
      </c>
      <c r="AL406" s="290">
        <f t="shared" si="437"/>
        <v>0</v>
      </c>
      <c r="AM406" s="290">
        <f t="shared" si="468"/>
        <v>0</v>
      </c>
      <c r="AN406" s="290">
        <f t="shared" si="438"/>
        <v>0</v>
      </c>
      <c r="AO406" s="291">
        <f t="shared" si="439"/>
        <v>0</v>
      </c>
      <c r="AP406" s="292">
        <f t="shared" si="469"/>
        <v>0</v>
      </c>
      <c r="AQ406" s="307">
        <f t="shared" si="470"/>
        <v>400</v>
      </c>
      <c r="AR406" s="289">
        <f t="shared" si="471"/>
        <v>34</v>
      </c>
      <c r="AS406" s="290">
        <f t="shared" si="440"/>
        <v>0</v>
      </c>
      <c r="AT406" s="290">
        <f t="shared" si="472"/>
        <v>0</v>
      </c>
      <c r="AU406" s="290">
        <f t="shared" si="441"/>
        <v>0</v>
      </c>
      <c r="AV406" s="291">
        <f t="shared" si="442"/>
        <v>0</v>
      </c>
      <c r="AW406" s="290">
        <f t="shared" si="473"/>
        <v>0</v>
      </c>
      <c r="AX406" s="304">
        <f t="shared" si="474"/>
        <v>400</v>
      </c>
      <c r="AY406" s="289">
        <f t="shared" si="475"/>
        <v>34</v>
      </c>
      <c r="AZ406" s="290">
        <f t="shared" si="443"/>
        <v>0</v>
      </c>
      <c r="BA406" s="290">
        <f t="shared" si="476"/>
        <v>0</v>
      </c>
      <c r="BB406" s="290">
        <f t="shared" si="444"/>
        <v>0</v>
      </c>
      <c r="BC406" s="291">
        <f t="shared" si="445"/>
        <v>0</v>
      </c>
      <c r="BD406" s="292">
        <f t="shared" si="477"/>
        <v>0</v>
      </c>
      <c r="BE406" s="307">
        <f t="shared" si="478"/>
        <v>400</v>
      </c>
      <c r="BF406" s="289">
        <f t="shared" si="479"/>
        <v>34</v>
      </c>
      <c r="BG406" s="290">
        <f t="shared" si="446"/>
        <v>0</v>
      </c>
      <c r="BH406" s="290">
        <f t="shared" si="480"/>
        <v>0</v>
      </c>
      <c r="BI406" s="290">
        <f t="shared" si="447"/>
        <v>0</v>
      </c>
      <c r="BJ406" s="291">
        <f t="shared" si="448"/>
        <v>0</v>
      </c>
      <c r="BK406" s="290">
        <f t="shared" si="481"/>
        <v>0</v>
      </c>
      <c r="BL406" s="304">
        <f t="shared" si="482"/>
        <v>400</v>
      </c>
      <c r="BM406" s="289">
        <f t="shared" si="483"/>
        <v>34</v>
      </c>
      <c r="BN406" s="290">
        <f t="shared" si="449"/>
        <v>0</v>
      </c>
      <c r="BO406" s="290">
        <f t="shared" si="484"/>
        <v>0</v>
      </c>
      <c r="BP406" s="290">
        <f t="shared" si="450"/>
        <v>0</v>
      </c>
      <c r="BQ406" s="291">
        <f t="shared" si="451"/>
        <v>0</v>
      </c>
      <c r="BR406" s="292">
        <f t="shared" si="485"/>
        <v>0</v>
      </c>
    </row>
    <row r="407" spans="1:70">
      <c r="A407" s="288">
        <v>401</v>
      </c>
      <c r="B407" s="289">
        <f t="shared" si="421"/>
        <v>34</v>
      </c>
      <c r="C407" s="290">
        <f t="shared" si="422"/>
        <v>0</v>
      </c>
      <c r="D407" s="290">
        <f t="shared" si="486"/>
        <v>0</v>
      </c>
      <c r="E407" s="290">
        <f t="shared" si="423"/>
        <v>0</v>
      </c>
      <c r="F407" s="291">
        <f t="shared" si="424"/>
        <v>0</v>
      </c>
      <c r="G407" s="290">
        <f t="shared" si="418"/>
        <v>0</v>
      </c>
      <c r="H407" s="289">
        <f t="shared" si="452"/>
        <v>401</v>
      </c>
      <c r="I407" s="289">
        <f t="shared" si="453"/>
        <v>34</v>
      </c>
      <c r="J407" s="290">
        <f t="shared" si="425"/>
        <v>0</v>
      </c>
      <c r="K407" s="290">
        <f t="shared" si="419"/>
        <v>0</v>
      </c>
      <c r="L407" s="290">
        <f t="shared" si="426"/>
        <v>0</v>
      </c>
      <c r="M407" s="291">
        <f t="shared" si="427"/>
        <v>0</v>
      </c>
      <c r="N407" s="292">
        <f t="shared" si="420"/>
        <v>0</v>
      </c>
      <c r="O407" s="307">
        <f t="shared" si="454"/>
        <v>401</v>
      </c>
      <c r="P407" s="289">
        <f t="shared" si="455"/>
        <v>34</v>
      </c>
      <c r="Q407" s="290">
        <f t="shared" si="428"/>
        <v>0</v>
      </c>
      <c r="R407" s="290">
        <f t="shared" si="456"/>
        <v>0</v>
      </c>
      <c r="S407" s="290">
        <f t="shared" si="429"/>
        <v>0</v>
      </c>
      <c r="T407" s="291">
        <f t="shared" si="430"/>
        <v>0</v>
      </c>
      <c r="U407" s="290">
        <f t="shared" si="457"/>
        <v>0</v>
      </c>
      <c r="V407" s="304">
        <f t="shared" si="458"/>
        <v>401</v>
      </c>
      <c r="W407" s="289">
        <f t="shared" si="459"/>
        <v>34</v>
      </c>
      <c r="X407" s="290">
        <f t="shared" si="431"/>
        <v>0</v>
      </c>
      <c r="Y407" s="290">
        <f t="shared" si="460"/>
        <v>0</v>
      </c>
      <c r="Z407" s="290">
        <f t="shared" si="432"/>
        <v>0</v>
      </c>
      <c r="AA407" s="291">
        <f t="shared" si="433"/>
        <v>0</v>
      </c>
      <c r="AB407" s="292">
        <f t="shared" si="461"/>
        <v>0</v>
      </c>
      <c r="AC407" s="307">
        <f t="shared" si="462"/>
        <v>401</v>
      </c>
      <c r="AD407" s="289">
        <f t="shared" si="463"/>
        <v>34</v>
      </c>
      <c r="AE407" s="290">
        <f t="shared" si="434"/>
        <v>0</v>
      </c>
      <c r="AF407" s="290">
        <f t="shared" si="464"/>
        <v>0</v>
      </c>
      <c r="AG407" s="290">
        <f t="shared" si="435"/>
        <v>0</v>
      </c>
      <c r="AH407" s="291">
        <f t="shared" si="436"/>
        <v>0</v>
      </c>
      <c r="AI407" s="290">
        <f t="shared" si="465"/>
        <v>0</v>
      </c>
      <c r="AJ407" s="304">
        <f t="shared" si="466"/>
        <v>401</v>
      </c>
      <c r="AK407" s="289">
        <f t="shared" si="467"/>
        <v>34</v>
      </c>
      <c r="AL407" s="290">
        <f t="shared" si="437"/>
        <v>0</v>
      </c>
      <c r="AM407" s="290">
        <f t="shared" si="468"/>
        <v>0</v>
      </c>
      <c r="AN407" s="290">
        <f t="shared" si="438"/>
        <v>0</v>
      </c>
      <c r="AO407" s="291">
        <f t="shared" si="439"/>
        <v>0</v>
      </c>
      <c r="AP407" s="292">
        <f t="shared" si="469"/>
        <v>0</v>
      </c>
      <c r="AQ407" s="307">
        <f t="shared" si="470"/>
        <v>401</v>
      </c>
      <c r="AR407" s="289">
        <f t="shared" si="471"/>
        <v>34</v>
      </c>
      <c r="AS407" s="290">
        <f t="shared" si="440"/>
        <v>0</v>
      </c>
      <c r="AT407" s="290">
        <f t="shared" si="472"/>
        <v>0</v>
      </c>
      <c r="AU407" s="290">
        <f t="shared" si="441"/>
        <v>0</v>
      </c>
      <c r="AV407" s="291">
        <f t="shared" si="442"/>
        <v>0</v>
      </c>
      <c r="AW407" s="290">
        <f t="shared" si="473"/>
        <v>0</v>
      </c>
      <c r="AX407" s="304">
        <f t="shared" si="474"/>
        <v>401</v>
      </c>
      <c r="AY407" s="289">
        <f t="shared" si="475"/>
        <v>34</v>
      </c>
      <c r="AZ407" s="290">
        <f t="shared" si="443"/>
        <v>0</v>
      </c>
      <c r="BA407" s="290">
        <f t="shared" si="476"/>
        <v>0</v>
      </c>
      <c r="BB407" s="290">
        <f t="shared" si="444"/>
        <v>0</v>
      </c>
      <c r="BC407" s="291">
        <f t="shared" si="445"/>
        <v>0</v>
      </c>
      <c r="BD407" s="292">
        <f t="shared" si="477"/>
        <v>0</v>
      </c>
      <c r="BE407" s="307">
        <f t="shared" si="478"/>
        <v>401</v>
      </c>
      <c r="BF407" s="289">
        <f t="shared" si="479"/>
        <v>34</v>
      </c>
      <c r="BG407" s="290">
        <f t="shared" si="446"/>
        <v>0</v>
      </c>
      <c r="BH407" s="290">
        <f t="shared" si="480"/>
        <v>0</v>
      </c>
      <c r="BI407" s="290">
        <f t="shared" si="447"/>
        <v>0</v>
      </c>
      <c r="BJ407" s="291">
        <f t="shared" si="448"/>
        <v>0</v>
      </c>
      <c r="BK407" s="290">
        <f t="shared" si="481"/>
        <v>0</v>
      </c>
      <c r="BL407" s="304">
        <f t="shared" si="482"/>
        <v>401</v>
      </c>
      <c r="BM407" s="289">
        <f t="shared" si="483"/>
        <v>34</v>
      </c>
      <c r="BN407" s="290">
        <f t="shared" si="449"/>
        <v>0</v>
      </c>
      <c r="BO407" s="290">
        <f t="shared" si="484"/>
        <v>0</v>
      </c>
      <c r="BP407" s="290">
        <f t="shared" si="450"/>
        <v>0</v>
      </c>
      <c r="BQ407" s="291">
        <f t="shared" si="451"/>
        <v>0</v>
      </c>
      <c r="BR407" s="292">
        <f t="shared" si="485"/>
        <v>0</v>
      </c>
    </row>
    <row r="408" spans="1:70">
      <c r="A408" s="288">
        <v>402</v>
      </c>
      <c r="B408" s="289">
        <f t="shared" si="421"/>
        <v>34</v>
      </c>
      <c r="C408" s="290">
        <f t="shared" si="422"/>
        <v>0</v>
      </c>
      <c r="D408" s="290">
        <f t="shared" si="486"/>
        <v>0</v>
      </c>
      <c r="E408" s="290">
        <f t="shared" si="423"/>
        <v>0</v>
      </c>
      <c r="F408" s="291">
        <f t="shared" si="424"/>
        <v>0</v>
      </c>
      <c r="G408" s="290">
        <f t="shared" si="418"/>
        <v>0</v>
      </c>
      <c r="H408" s="289">
        <f t="shared" si="452"/>
        <v>402</v>
      </c>
      <c r="I408" s="289">
        <f t="shared" si="453"/>
        <v>34</v>
      </c>
      <c r="J408" s="290">
        <f t="shared" si="425"/>
        <v>0</v>
      </c>
      <c r="K408" s="290">
        <f t="shared" si="419"/>
        <v>0</v>
      </c>
      <c r="L408" s="290">
        <f t="shared" si="426"/>
        <v>0</v>
      </c>
      <c r="M408" s="291">
        <f t="shared" si="427"/>
        <v>0</v>
      </c>
      <c r="N408" s="292">
        <f t="shared" si="420"/>
        <v>0</v>
      </c>
      <c r="O408" s="307">
        <f t="shared" si="454"/>
        <v>402</v>
      </c>
      <c r="P408" s="289">
        <f t="shared" si="455"/>
        <v>34</v>
      </c>
      <c r="Q408" s="290">
        <f t="shared" si="428"/>
        <v>0</v>
      </c>
      <c r="R408" s="290">
        <f t="shared" si="456"/>
        <v>0</v>
      </c>
      <c r="S408" s="290">
        <f t="shared" si="429"/>
        <v>0</v>
      </c>
      <c r="T408" s="291">
        <f t="shared" si="430"/>
        <v>0</v>
      </c>
      <c r="U408" s="290">
        <f t="shared" si="457"/>
        <v>0</v>
      </c>
      <c r="V408" s="304">
        <f t="shared" si="458"/>
        <v>402</v>
      </c>
      <c r="W408" s="289">
        <f t="shared" si="459"/>
        <v>34</v>
      </c>
      <c r="X408" s="290">
        <f t="shared" si="431"/>
        <v>0</v>
      </c>
      <c r="Y408" s="290">
        <f t="shared" si="460"/>
        <v>0</v>
      </c>
      <c r="Z408" s="290">
        <f t="shared" si="432"/>
        <v>0</v>
      </c>
      <c r="AA408" s="291">
        <f t="shared" si="433"/>
        <v>0</v>
      </c>
      <c r="AB408" s="292">
        <f t="shared" si="461"/>
        <v>0</v>
      </c>
      <c r="AC408" s="307">
        <f t="shared" si="462"/>
        <v>402</v>
      </c>
      <c r="AD408" s="289">
        <f t="shared" si="463"/>
        <v>34</v>
      </c>
      <c r="AE408" s="290">
        <f t="shared" si="434"/>
        <v>0</v>
      </c>
      <c r="AF408" s="290">
        <f t="shared" si="464"/>
        <v>0</v>
      </c>
      <c r="AG408" s="290">
        <f t="shared" si="435"/>
        <v>0</v>
      </c>
      <c r="AH408" s="291">
        <f t="shared" si="436"/>
        <v>0</v>
      </c>
      <c r="AI408" s="290">
        <f t="shared" si="465"/>
        <v>0</v>
      </c>
      <c r="AJ408" s="304">
        <f t="shared" si="466"/>
        <v>402</v>
      </c>
      <c r="AK408" s="289">
        <f t="shared" si="467"/>
        <v>34</v>
      </c>
      <c r="AL408" s="290">
        <f t="shared" si="437"/>
        <v>0</v>
      </c>
      <c r="AM408" s="290">
        <f t="shared" si="468"/>
        <v>0</v>
      </c>
      <c r="AN408" s="290">
        <f t="shared" si="438"/>
        <v>0</v>
      </c>
      <c r="AO408" s="291">
        <f t="shared" si="439"/>
        <v>0</v>
      </c>
      <c r="AP408" s="292">
        <f t="shared" si="469"/>
        <v>0</v>
      </c>
      <c r="AQ408" s="307">
        <f t="shared" si="470"/>
        <v>402</v>
      </c>
      <c r="AR408" s="289">
        <f t="shared" si="471"/>
        <v>34</v>
      </c>
      <c r="AS408" s="290">
        <f t="shared" si="440"/>
        <v>0</v>
      </c>
      <c r="AT408" s="290">
        <f t="shared" si="472"/>
        <v>0</v>
      </c>
      <c r="AU408" s="290">
        <f t="shared" si="441"/>
        <v>0</v>
      </c>
      <c r="AV408" s="291">
        <f t="shared" si="442"/>
        <v>0</v>
      </c>
      <c r="AW408" s="290">
        <f t="shared" si="473"/>
        <v>0</v>
      </c>
      <c r="AX408" s="304">
        <f t="shared" si="474"/>
        <v>402</v>
      </c>
      <c r="AY408" s="289">
        <f t="shared" si="475"/>
        <v>34</v>
      </c>
      <c r="AZ408" s="290">
        <f t="shared" si="443"/>
        <v>0</v>
      </c>
      <c r="BA408" s="290">
        <f t="shared" si="476"/>
        <v>0</v>
      </c>
      <c r="BB408" s="290">
        <f t="shared" si="444"/>
        <v>0</v>
      </c>
      <c r="BC408" s="291">
        <f t="shared" si="445"/>
        <v>0</v>
      </c>
      <c r="BD408" s="292">
        <f t="shared" si="477"/>
        <v>0</v>
      </c>
      <c r="BE408" s="307">
        <f t="shared" si="478"/>
        <v>402</v>
      </c>
      <c r="BF408" s="289">
        <f t="shared" si="479"/>
        <v>34</v>
      </c>
      <c r="BG408" s="290">
        <f t="shared" si="446"/>
        <v>0</v>
      </c>
      <c r="BH408" s="290">
        <f t="shared" si="480"/>
        <v>0</v>
      </c>
      <c r="BI408" s="290">
        <f t="shared" si="447"/>
        <v>0</v>
      </c>
      <c r="BJ408" s="291">
        <f t="shared" si="448"/>
        <v>0</v>
      </c>
      <c r="BK408" s="290">
        <f t="shared" si="481"/>
        <v>0</v>
      </c>
      <c r="BL408" s="304">
        <f t="shared" si="482"/>
        <v>402</v>
      </c>
      <c r="BM408" s="289">
        <f t="shared" si="483"/>
        <v>34</v>
      </c>
      <c r="BN408" s="290">
        <f t="shared" si="449"/>
        <v>0</v>
      </c>
      <c r="BO408" s="290">
        <f t="shared" si="484"/>
        <v>0</v>
      </c>
      <c r="BP408" s="290">
        <f t="shared" si="450"/>
        <v>0</v>
      </c>
      <c r="BQ408" s="291">
        <f t="shared" si="451"/>
        <v>0</v>
      </c>
      <c r="BR408" s="292">
        <f t="shared" si="485"/>
        <v>0</v>
      </c>
    </row>
    <row r="409" spans="1:70">
      <c r="A409" s="288">
        <v>403</v>
      </c>
      <c r="B409" s="289">
        <f t="shared" si="421"/>
        <v>34</v>
      </c>
      <c r="C409" s="290">
        <f t="shared" si="422"/>
        <v>0</v>
      </c>
      <c r="D409" s="290">
        <f t="shared" si="486"/>
        <v>0</v>
      </c>
      <c r="E409" s="290">
        <f t="shared" si="423"/>
        <v>0</v>
      </c>
      <c r="F409" s="291">
        <f t="shared" si="424"/>
        <v>0</v>
      </c>
      <c r="G409" s="290">
        <f t="shared" si="418"/>
        <v>0</v>
      </c>
      <c r="H409" s="289">
        <f t="shared" si="452"/>
        <v>403</v>
      </c>
      <c r="I409" s="289">
        <f t="shared" si="453"/>
        <v>34</v>
      </c>
      <c r="J409" s="290">
        <f t="shared" si="425"/>
        <v>0</v>
      </c>
      <c r="K409" s="290">
        <f t="shared" si="419"/>
        <v>0</v>
      </c>
      <c r="L409" s="290">
        <f t="shared" si="426"/>
        <v>0</v>
      </c>
      <c r="M409" s="291">
        <f t="shared" si="427"/>
        <v>0</v>
      </c>
      <c r="N409" s="292">
        <f t="shared" si="420"/>
        <v>0</v>
      </c>
      <c r="O409" s="307">
        <f t="shared" si="454"/>
        <v>403</v>
      </c>
      <c r="P409" s="289">
        <f t="shared" si="455"/>
        <v>34</v>
      </c>
      <c r="Q409" s="290">
        <f t="shared" si="428"/>
        <v>0</v>
      </c>
      <c r="R409" s="290">
        <f t="shared" si="456"/>
        <v>0</v>
      </c>
      <c r="S409" s="290">
        <f t="shared" si="429"/>
        <v>0</v>
      </c>
      <c r="T409" s="291">
        <f t="shared" si="430"/>
        <v>0</v>
      </c>
      <c r="U409" s="290">
        <f t="shared" si="457"/>
        <v>0</v>
      </c>
      <c r="V409" s="304">
        <f t="shared" si="458"/>
        <v>403</v>
      </c>
      <c r="W409" s="289">
        <f t="shared" si="459"/>
        <v>34</v>
      </c>
      <c r="X409" s="290">
        <f t="shared" si="431"/>
        <v>0</v>
      </c>
      <c r="Y409" s="290">
        <f t="shared" si="460"/>
        <v>0</v>
      </c>
      <c r="Z409" s="290">
        <f t="shared" si="432"/>
        <v>0</v>
      </c>
      <c r="AA409" s="291">
        <f t="shared" si="433"/>
        <v>0</v>
      </c>
      <c r="AB409" s="292">
        <f t="shared" si="461"/>
        <v>0</v>
      </c>
      <c r="AC409" s="307">
        <f t="shared" si="462"/>
        <v>403</v>
      </c>
      <c r="AD409" s="289">
        <f t="shared" si="463"/>
        <v>34</v>
      </c>
      <c r="AE409" s="290">
        <f t="shared" si="434"/>
        <v>0</v>
      </c>
      <c r="AF409" s="290">
        <f t="shared" si="464"/>
        <v>0</v>
      </c>
      <c r="AG409" s="290">
        <f t="shared" si="435"/>
        <v>0</v>
      </c>
      <c r="AH409" s="291">
        <f t="shared" si="436"/>
        <v>0</v>
      </c>
      <c r="AI409" s="290">
        <f t="shared" si="465"/>
        <v>0</v>
      </c>
      <c r="AJ409" s="304">
        <f t="shared" si="466"/>
        <v>403</v>
      </c>
      <c r="AK409" s="289">
        <f t="shared" si="467"/>
        <v>34</v>
      </c>
      <c r="AL409" s="290">
        <f t="shared" si="437"/>
        <v>0</v>
      </c>
      <c r="AM409" s="290">
        <f t="shared" si="468"/>
        <v>0</v>
      </c>
      <c r="AN409" s="290">
        <f t="shared" si="438"/>
        <v>0</v>
      </c>
      <c r="AO409" s="291">
        <f t="shared" si="439"/>
        <v>0</v>
      </c>
      <c r="AP409" s="292">
        <f t="shared" si="469"/>
        <v>0</v>
      </c>
      <c r="AQ409" s="307">
        <f t="shared" si="470"/>
        <v>403</v>
      </c>
      <c r="AR409" s="289">
        <f t="shared" si="471"/>
        <v>34</v>
      </c>
      <c r="AS409" s="290">
        <f t="shared" si="440"/>
        <v>0</v>
      </c>
      <c r="AT409" s="290">
        <f t="shared" si="472"/>
        <v>0</v>
      </c>
      <c r="AU409" s="290">
        <f t="shared" si="441"/>
        <v>0</v>
      </c>
      <c r="AV409" s="291">
        <f t="shared" si="442"/>
        <v>0</v>
      </c>
      <c r="AW409" s="290">
        <f t="shared" si="473"/>
        <v>0</v>
      </c>
      <c r="AX409" s="304">
        <f t="shared" si="474"/>
        <v>403</v>
      </c>
      <c r="AY409" s="289">
        <f t="shared" si="475"/>
        <v>34</v>
      </c>
      <c r="AZ409" s="290">
        <f t="shared" si="443"/>
        <v>0</v>
      </c>
      <c r="BA409" s="290">
        <f t="shared" si="476"/>
        <v>0</v>
      </c>
      <c r="BB409" s="290">
        <f t="shared" si="444"/>
        <v>0</v>
      </c>
      <c r="BC409" s="291">
        <f t="shared" si="445"/>
        <v>0</v>
      </c>
      <c r="BD409" s="292">
        <f t="shared" si="477"/>
        <v>0</v>
      </c>
      <c r="BE409" s="307">
        <f t="shared" si="478"/>
        <v>403</v>
      </c>
      <c r="BF409" s="289">
        <f t="shared" si="479"/>
        <v>34</v>
      </c>
      <c r="BG409" s="290">
        <f t="shared" si="446"/>
        <v>0</v>
      </c>
      <c r="BH409" s="290">
        <f t="shared" si="480"/>
        <v>0</v>
      </c>
      <c r="BI409" s="290">
        <f t="shared" si="447"/>
        <v>0</v>
      </c>
      <c r="BJ409" s="291">
        <f t="shared" si="448"/>
        <v>0</v>
      </c>
      <c r="BK409" s="290">
        <f t="shared" si="481"/>
        <v>0</v>
      </c>
      <c r="BL409" s="304">
        <f t="shared" si="482"/>
        <v>403</v>
      </c>
      <c r="BM409" s="289">
        <f t="shared" si="483"/>
        <v>34</v>
      </c>
      <c r="BN409" s="290">
        <f t="shared" si="449"/>
        <v>0</v>
      </c>
      <c r="BO409" s="290">
        <f t="shared" si="484"/>
        <v>0</v>
      </c>
      <c r="BP409" s="290">
        <f t="shared" si="450"/>
        <v>0</v>
      </c>
      <c r="BQ409" s="291">
        <f t="shared" si="451"/>
        <v>0</v>
      </c>
      <c r="BR409" s="292">
        <f t="shared" si="485"/>
        <v>0</v>
      </c>
    </row>
    <row r="410" spans="1:70">
      <c r="A410" s="288">
        <v>404</v>
      </c>
      <c r="B410" s="289">
        <f t="shared" si="421"/>
        <v>34</v>
      </c>
      <c r="C410" s="290">
        <f t="shared" si="422"/>
        <v>0</v>
      </c>
      <c r="D410" s="290">
        <f t="shared" si="486"/>
        <v>0</v>
      </c>
      <c r="E410" s="290">
        <f t="shared" si="423"/>
        <v>0</v>
      </c>
      <c r="F410" s="291">
        <f t="shared" si="424"/>
        <v>0</v>
      </c>
      <c r="G410" s="290">
        <f t="shared" si="418"/>
        <v>0</v>
      </c>
      <c r="H410" s="289">
        <f t="shared" si="452"/>
        <v>404</v>
      </c>
      <c r="I410" s="289">
        <f t="shared" si="453"/>
        <v>34</v>
      </c>
      <c r="J410" s="290">
        <f t="shared" si="425"/>
        <v>0</v>
      </c>
      <c r="K410" s="290">
        <f t="shared" si="419"/>
        <v>0</v>
      </c>
      <c r="L410" s="290">
        <f t="shared" si="426"/>
        <v>0</v>
      </c>
      <c r="M410" s="291">
        <f t="shared" si="427"/>
        <v>0</v>
      </c>
      <c r="N410" s="292">
        <f t="shared" si="420"/>
        <v>0</v>
      </c>
      <c r="O410" s="307">
        <f t="shared" si="454"/>
        <v>404</v>
      </c>
      <c r="P410" s="289">
        <f t="shared" si="455"/>
        <v>34</v>
      </c>
      <c r="Q410" s="290">
        <f t="shared" si="428"/>
        <v>0</v>
      </c>
      <c r="R410" s="290">
        <f t="shared" si="456"/>
        <v>0</v>
      </c>
      <c r="S410" s="290">
        <f t="shared" si="429"/>
        <v>0</v>
      </c>
      <c r="T410" s="291">
        <f t="shared" si="430"/>
        <v>0</v>
      </c>
      <c r="U410" s="290">
        <f t="shared" si="457"/>
        <v>0</v>
      </c>
      <c r="V410" s="304">
        <f t="shared" si="458"/>
        <v>404</v>
      </c>
      <c r="W410" s="289">
        <f t="shared" si="459"/>
        <v>34</v>
      </c>
      <c r="X410" s="290">
        <f t="shared" si="431"/>
        <v>0</v>
      </c>
      <c r="Y410" s="290">
        <f t="shared" si="460"/>
        <v>0</v>
      </c>
      <c r="Z410" s="290">
        <f t="shared" si="432"/>
        <v>0</v>
      </c>
      <c r="AA410" s="291">
        <f t="shared" si="433"/>
        <v>0</v>
      </c>
      <c r="AB410" s="292">
        <f t="shared" si="461"/>
        <v>0</v>
      </c>
      <c r="AC410" s="307">
        <f t="shared" si="462"/>
        <v>404</v>
      </c>
      <c r="AD410" s="289">
        <f t="shared" si="463"/>
        <v>34</v>
      </c>
      <c r="AE410" s="290">
        <f t="shared" si="434"/>
        <v>0</v>
      </c>
      <c r="AF410" s="290">
        <f t="shared" si="464"/>
        <v>0</v>
      </c>
      <c r="AG410" s="290">
        <f t="shared" si="435"/>
        <v>0</v>
      </c>
      <c r="AH410" s="291">
        <f t="shared" si="436"/>
        <v>0</v>
      </c>
      <c r="AI410" s="290">
        <f t="shared" si="465"/>
        <v>0</v>
      </c>
      <c r="AJ410" s="304">
        <f t="shared" si="466"/>
        <v>404</v>
      </c>
      <c r="AK410" s="289">
        <f t="shared" si="467"/>
        <v>34</v>
      </c>
      <c r="AL410" s="290">
        <f t="shared" si="437"/>
        <v>0</v>
      </c>
      <c r="AM410" s="290">
        <f t="shared" si="468"/>
        <v>0</v>
      </c>
      <c r="AN410" s="290">
        <f t="shared" si="438"/>
        <v>0</v>
      </c>
      <c r="AO410" s="291">
        <f t="shared" si="439"/>
        <v>0</v>
      </c>
      <c r="AP410" s="292">
        <f t="shared" si="469"/>
        <v>0</v>
      </c>
      <c r="AQ410" s="307">
        <f t="shared" si="470"/>
        <v>404</v>
      </c>
      <c r="AR410" s="289">
        <f t="shared" si="471"/>
        <v>34</v>
      </c>
      <c r="AS410" s="290">
        <f t="shared" si="440"/>
        <v>0</v>
      </c>
      <c r="AT410" s="290">
        <f t="shared" si="472"/>
        <v>0</v>
      </c>
      <c r="AU410" s="290">
        <f t="shared" si="441"/>
        <v>0</v>
      </c>
      <c r="AV410" s="291">
        <f t="shared" si="442"/>
        <v>0</v>
      </c>
      <c r="AW410" s="290">
        <f t="shared" si="473"/>
        <v>0</v>
      </c>
      <c r="AX410" s="304">
        <f t="shared" si="474"/>
        <v>404</v>
      </c>
      <c r="AY410" s="289">
        <f t="shared" si="475"/>
        <v>34</v>
      </c>
      <c r="AZ410" s="290">
        <f t="shared" si="443"/>
        <v>0</v>
      </c>
      <c r="BA410" s="290">
        <f t="shared" si="476"/>
        <v>0</v>
      </c>
      <c r="BB410" s="290">
        <f t="shared" si="444"/>
        <v>0</v>
      </c>
      <c r="BC410" s="291">
        <f t="shared" si="445"/>
        <v>0</v>
      </c>
      <c r="BD410" s="292">
        <f t="shared" si="477"/>
        <v>0</v>
      </c>
      <c r="BE410" s="307">
        <f t="shared" si="478"/>
        <v>404</v>
      </c>
      <c r="BF410" s="289">
        <f t="shared" si="479"/>
        <v>34</v>
      </c>
      <c r="BG410" s="290">
        <f t="shared" si="446"/>
        <v>0</v>
      </c>
      <c r="BH410" s="290">
        <f t="shared" si="480"/>
        <v>0</v>
      </c>
      <c r="BI410" s="290">
        <f t="shared" si="447"/>
        <v>0</v>
      </c>
      <c r="BJ410" s="291">
        <f t="shared" si="448"/>
        <v>0</v>
      </c>
      <c r="BK410" s="290">
        <f t="shared" si="481"/>
        <v>0</v>
      </c>
      <c r="BL410" s="304">
        <f t="shared" si="482"/>
        <v>404</v>
      </c>
      <c r="BM410" s="289">
        <f t="shared" si="483"/>
        <v>34</v>
      </c>
      <c r="BN410" s="290">
        <f t="shared" si="449"/>
        <v>0</v>
      </c>
      <c r="BO410" s="290">
        <f t="shared" si="484"/>
        <v>0</v>
      </c>
      <c r="BP410" s="290">
        <f t="shared" si="450"/>
        <v>0</v>
      </c>
      <c r="BQ410" s="291">
        <f t="shared" si="451"/>
        <v>0</v>
      </c>
      <c r="BR410" s="292">
        <f t="shared" si="485"/>
        <v>0</v>
      </c>
    </row>
    <row r="411" spans="1:70">
      <c r="A411" s="288">
        <v>405</v>
      </c>
      <c r="B411" s="289">
        <f t="shared" si="421"/>
        <v>34</v>
      </c>
      <c r="C411" s="290">
        <f t="shared" si="422"/>
        <v>0</v>
      </c>
      <c r="D411" s="290">
        <f t="shared" si="486"/>
        <v>0</v>
      </c>
      <c r="E411" s="290">
        <f t="shared" si="423"/>
        <v>0</v>
      </c>
      <c r="F411" s="291">
        <f t="shared" si="424"/>
        <v>0</v>
      </c>
      <c r="G411" s="290">
        <f t="shared" si="418"/>
        <v>0</v>
      </c>
      <c r="H411" s="289">
        <f t="shared" si="452"/>
        <v>405</v>
      </c>
      <c r="I411" s="289">
        <f t="shared" si="453"/>
        <v>34</v>
      </c>
      <c r="J411" s="290">
        <f t="shared" si="425"/>
        <v>0</v>
      </c>
      <c r="K411" s="290">
        <f t="shared" si="419"/>
        <v>0</v>
      </c>
      <c r="L411" s="290">
        <f t="shared" si="426"/>
        <v>0</v>
      </c>
      <c r="M411" s="291">
        <f t="shared" si="427"/>
        <v>0</v>
      </c>
      <c r="N411" s="292">
        <f t="shared" si="420"/>
        <v>0</v>
      </c>
      <c r="O411" s="307">
        <f t="shared" si="454"/>
        <v>405</v>
      </c>
      <c r="P411" s="289">
        <f t="shared" si="455"/>
        <v>34</v>
      </c>
      <c r="Q411" s="290">
        <f t="shared" si="428"/>
        <v>0</v>
      </c>
      <c r="R411" s="290">
        <f t="shared" si="456"/>
        <v>0</v>
      </c>
      <c r="S411" s="290">
        <f t="shared" si="429"/>
        <v>0</v>
      </c>
      <c r="T411" s="291">
        <f t="shared" si="430"/>
        <v>0</v>
      </c>
      <c r="U411" s="290">
        <f t="shared" si="457"/>
        <v>0</v>
      </c>
      <c r="V411" s="304">
        <f t="shared" si="458"/>
        <v>405</v>
      </c>
      <c r="W411" s="289">
        <f t="shared" si="459"/>
        <v>34</v>
      </c>
      <c r="X411" s="290">
        <f t="shared" si="431"/>
        <v>0</v>
      </c>
      <c r="Y411" s="290">
        <f t="shared" si="460"/>
        <v>0</v>
      </c>
      <c r="Z411" s="290">
        <f t="shared" si="432"/>
        <v>0</v>
      </c>
      <c r="AA411" s="291">
        <f t="shared" si="433"/>
        <v>0</v>
      </c>
      <c r="AB411" s="292">
        <f t="shared" si="461"/>
        <v>0</v>
      </c>
      <c r="AC411" s="307">
        <f t="shared" si="462"/>
        <v>405</v>
      </c>
      <c r="AD411" s="289">
        <f t="shared" si="463"/>
        <v>34</v>
      </c>
      <c r="AE411" s="290">
        <f t="shared" si="434"/>
        <v>0</v>
      </c>
      <c r="AF411" s="290">
        <f t="shared" si="464"/>
        <v>0</v>
      </c>
      <c r="AG411" s="290">
        <f t="shared" si="435"/>
        <v>0</v>
      </c>
      <c r="AH411" s="291">
        <f t="shared" si="436"/>
        <v>0</v>
      </c>
      <c r="AI411" s="290">
        <f t="shared" si="465"/>
        <v>0</v>
      </c>
      <c r="AJ411" s="304">
        <f t="shared" si="466"/>
        <v>405</v>
      </c>
      <c r="AK411" s="289">
        <f t="shared" si="467"/>
        <v>34</v>
      </c>
      <c r="AL411" s="290">
        <f t="shared" si="437"/>
        <v>0</v>
      </c>
      <c r="AM411" s="290">
        <f t="shared" si="468"/>
        <v>0</v>
      </c>
      <c r="AN411" s="290">
        <f t="shared" si="438"/>
        <v>0</v>
      </c>
      <c r="AO411" s="291">
        <f t="shared" si="439"/>
        <v>0</v>
      </c>
      <c r="AP411" s="292">
        <f t="shared" si="469"/>
        <v>0</v>
      </c>
      <c r="AQ411" s="307">
        <f t="shared" si="470"/>
        <v>405</v>
      </c>
      <c r="AR411" s="289">
        <f t="shared" si="471"/>
        <v>34</v>
      </c>
      <c r="AS411" s="290">
        <f t="shared" si="440"/>
        <v>0</v>
      </c>
      <c r="AT411" s="290">
        <f t="shared" si="472"/>
        <v>0</v>
      </c>
      <c r="AU411" s="290">
        <f t="shared" si="441"/>
        <v>0</v>
      </c>
      <c r="AV411" s="291">
        <f t="shared" si="442"/>
        <v>0</v>
      </c>
      <c r="AW411" s="290">
        <f t="shared" si="473"/>
        <v>0</v>
      </c>
      <c r="AX411" s="304">
        <f t="shared" si="474"/>
        <v>405</v>
      </c>
      <c r="AY411" s="289">
        <f t="shared" si="475"/>
        <v>34</v>
      </c>
      <c r="AZ411" s="290">
        <f t="shared" si="443"/>
        <v>0</v>
      </c>
      <c r="BA411" s="290">
        <f t="shared" si="476"/>
        <v>0</v>
      </c>
      <c r="BB411" s="290">
        <f t="shared" si="444"/>
        <v>0</v>
      </c>
      <c r="BC411" s="291">
        <f t="shared" si="445"/>
        <v>0</v>
      </c>
      <c r="BD411" s="292">
        <f t="shared" si="477"/>
        <v>0</v>
      </c>
      <c r="BE411" s="307">
        <f t="shared" si="478"/>
        <v>405</v>
      </c>
      <c r="BF411" s="289">
        <f t="shared" si="479"/>
        <v>34</v>
      </c>
      <c r="BG411" s="290">
        <f t="shared" si="446"/>
        <v>0</v>
      </c>
      <c r="BH411" s="290">
        <f t="shared" si="480"/>
        <v>0</v>
      </c>
      <c r="BI411" s="290">
        <f t="shared" si="447"/>
        <v>0</v>
      </c>
      <c r="BJ411" s="291">
        <f t="shared" si="448"/>
        <v>0</v>
      </c>
      <c r="BK411" s="290">
        <f t="shared" si="481"/>
        <v>0</v>
      </c>
      <c r="BL411" s="304">
        <f t="shared" si="482"/>
        <v>405</v>
      </c>
      <c r="BM411" s="289">
        <f t="shared" si="483"/>
        <v>34</v>
      </c>
      <c r="BN411" s="290">
        <f t="shared" si="449"/>
        <v>0</v>
      </c>
      <c r="BO411" s="290">
        <f t="shared" si="484"/>
        <v>0</v>
      </c>
      <c r="BP411" s="290">
        <f t="shared" si="450"/>
        <v>0</v>
      </c>
      <c r="BQ411" s="291">
        <f t="shared" si="451"/>
        <v>0</v>
      </c>
      <c r="BR411" s="292">
        <f t="shared" si="485"/>
        <v>0</v>
      </c>
    </row>
    <row r="412" spans="1:70">
      <c r="A412" s="288">
        <v>406</v>
      </c>
      <c r="B412" s="289">
        <f t="shared" si="421"/>
        <v>34</v>
      </c>
      <c r="C412" s="290">
        <f t="shared" si="422"/>
        <v>0</v>
      </c>
      <c r="D412" s="290">
        <f t="shared" si="486"/>
        <v>0</v>
      </c>
      <c r="E412" s="290">
        <f t="shared" si="423"/>
        <v>0</v>
      </c>
      <c r="F412" s="291">
        <f t="shared" si="424"/>
        <v>0</v>
      </c>
      <c r="G412" s="290">
        <f t="shared" si="418"/>
        <v>0</v>
      </c>
      <c r="H412" s="289">
        <f t="shared" si="452"/>
        <v>406</v>
      </c>
      <c r="I412" s="289">
        <f t="shared" si="453"/>
        <v>34</v>
      </c>
      <c r="J412" s="290">
        <f t="shared" si="425"/>
        <v>0</v>
      </c>
      <c r="K412" s="290">
        <f t="shared" si="419"/>
        <v>0</v>
      </c>
      <c r="L412" s="290">
        <f t="shared" si="426"/>
        <v>0</v>
      </c>
      <c r="M412" s="291">
        <f t="shared" si="427"/>
        <v>0</v>
      </c>
      <c r="N412" s="292">
        <f t="shared" si="420"/>
        <v>0</v>
      </c>
      <c r="O412" s="307">
        <f t="shared" si="454"/>
        <v>406</v>
      </c>
      <c r="P412" s="289">
        <f t="shared" si="455"/>
        <v>34</v>
      </c>
      <c r="Q412" s="290">
        <f t="shared" si="428"/>
        <v>0</v>
      </c>
      <c r="R412" s="290">
        <f t="shared" si="456"/>
        <v>0</v>
      </c>
      <c r="S412" s="290">
        <f t="shared" si="429"/>
        <v>0</v>
      </c>
      <c r="T412" s="291">
        <f t="shared" si="430"/>
        <v>0</v>
      </c>
      <c r="U412" s="290">
        <f t="shared" si="457"/>
        <v>0</v>
      </c>
      <c r="V412" s="304">
        <f t="shared" si="458"/>
        <v>406</v>
      </c>
      <c r="W412" s="289">
        <f t="shared" si="459"/>
        <v>34</v>
      </c>
      <c r="X412" s="290">
        <f t="shared" si="431"/>
        <v>0</v>
      </c>
      <c r="Y412" s="290">
        <f t="shared" si="460"/>
        <v>0</v>
      </c>
      <c r="Z412" s="290">
        <f t="shared" si="432"/>
        <v>0</v>
      </c>
      <c r="AA412" s="291">
        <f t="shared" si="433"/>
        <v>0</v>
      </c>
      <c r="AB412" s="292">
        <f t="shared" si="461"/>
        <v>0</v>
      </c>
      <c r="AC412" s="307">
        <f t="shared" si="462"/>
        <v>406</v>
      </c>
      <c r="AD412" s="289">
        <f t="shared" si="463"/>
        <v>34</v>
      </c>
      <c r="AE412" s="290">
        <f t="shared" si="434"/>
        <v>0</v>
      </c>
      <c r="AF412" s="290">
        <f t="shared" si="464"/>
        <v>0</v>
      </c>
      <c r="AG412" s="290">
        <f t="shared" si="435"/>
        <v>0</v>
      </c>
      <c r="AH412" s="291">
        <f t="shared" si="436"/>
        <v>0</v>
      </c>
      <c r="AI412" s="290">
        <f t="shared" si="465"/>
        <v>0</v>
      </c>
      <c r="AJ412" s="304">
        <f t="shared" si="466"/>
        <v>406</v>
      </c>
      <c r="AK412" s="289">
        <f t="shared" si="467"/>
        <v>34</v>
      </c>
      <c r="AL412" s="290">
        <f t="shared" si="437"/>
        <v>0</v>
      </c>
      <c r="AM412" s="290">
        <f t="shared" si="468"/>
        <v>0</v>
      </c>
      <c r="AN412" s="290">
        <f t="shared" si="438"/>
        <v>0</v>
      </c>
      <c r="AO412" s="291">
        <f t="shared" si="439"/>
        <v>0</v>
      </c>
      <c r="AP412" s="292">
        <f t="shared" si="469"/>
        <v>0</v>
      </c>
      <c r="AQ412" s="307">
        <f t="shared" si="470"/>
        <v>406</v>
      </c>
      <c r="AR412" s="289">
        <f t="shared" si="471"/>
        <v>34</v>
      </c>
      <c r="AS412" s="290">
        <f t="shared" si="440"/>
        <v>0</v>
      </c>
      <c r="AT412" s="290">
        <f t="shared" si="472"/>
        <v>0</v>
      </c>
      <c r="AU412" s="290">
        <f t="shared" si="441"/>
        <v>0</v>
      </c>
      <c r="AV412" s="291">
        <f t="shared" si="442"/>
        <v>0</v>
      </c>
      <c r="AW412" s="290">
        <f t="shared" si="473"/>
        <v>0</v>
      </c>
      <c r="AX412" s="304">
        <f t="shared" si="474"/>
        <v>406</v>
      </c>
      <c r="AY412" s="289">
        <f t="shared" si="475"/>
        <v>34</v>
      </c>
      <c r="AZ412" s="290">
        <f t="shared" si="443"/>
        <v>0</v>
      </c>
      <c r="BA412" s="290">
        <f t="shared" si="476"/>
        <v>0</v>
      </c>
      <c r="BB412" s="290">
        <f t="shared" si="444"/>
        <v>0</v>
      </c>
      <c r="BC412" s="291">
        <f t="shared" si="445"/>
        <v>0</v>
      </c>
      <c r="BD412" s="292">
        <f t="shared" si="477"/>
        <v>0</v>
      </c>
      <c r="BE412" s="307">
        <f t="shared" si="478"/>
        <v>406</v>
      </c>
      <c r="BF412" s="289">
        <f t="shared" si="479"/>
        <v>34</v>
      </c>
      <c r="BG412" s="290">
        <f t="shared" si="446"/>
        <v>0</v>
      </c>
      <c r="BH412" s="290">
        <f t="shared" si="480"/>
        <v>0</v>
      </c>
      <c r="BI412" s="290">
        <f t="shared" si="447"/>
        <v>0</v>
      </c>
      <c r="BJ412" s="291">
        <f t="shared" si="448"/>
        <v>0</v>
      </c>
      <c r="BK412" s="290">
        <f t="shared" si="481"/>
        <v>0</v>
      </c>
      <c r="BL412" s="304">
        <f t="shared" si="482"/>
        <v>406</v>
      </c>
      <c r="BM412" s="289">
        <f t="shared" si="483"/>
        <v>34</v>
      </c>
      <c r="BN412" s="290">
        <f t="shared" si="449"/>
        <v>0</v>
      </c>
      <c r="BO412" s="290">
        <f t="shared" si="484"/>
        <v>0</v>
      </c>
      <c r="BP412" s="290">
        <f t="shared" si="450"/>
        <v>0</v>
      </c>
      <c r="BQ412" s="291">
        <f t="shared" si="451"/>
        <v>0</v>
      </c>
      <c r="BR412" s="292">
        <f t="shared" si="485"/>
        <v>0</v>
      </c>
    </row>
    <row r="413" spans="1:70">
      <c r="A413" s="288">
        <v>407</v>
      </c>
      <c r="B413" s="289">
        <f t="shared" si="421"/>
        <v>34</v>
      </c>
      <c r="C413" s="290">
        <f t="shared" si="422"/>
        <v>0</v>
      </c>
      <c r="D413" s="290">
        <f t="shared" si="486"/>
        <v>0</v>
      </c>
      <c r="E413" s="290">
        <f t="shared" si="423"/>
        <v>0</v>
      </c>
      <c r="F413" s="291">
        <f t="shared" si="424"/>
        <v>0</v>
      </c>
      <c r="G413" s="290">
        <f t="shared" si="418"/>
        <v>0</v>
      </c>
      <c r="H413" s="289">
        <f t="shared" si="452"/>
        <v>407</v>
      </c>
      <c r="I413" s="289">
        <f t="shared" si="453"/>
        <v>34</v>
      </c>
      <c r="J413" s="290">
        <f t="shared" si="425"/>
        <v>0</v>
      </c>
      <c r="K413" s="290">
        <f t="shared" si="419"/>
        <v>0</v>
      </c>
      <c r="L413" s="290">
        <f t="shared" si="426"/>
        <v>0</v>
      </c>
      <c r="M413" s="291">
        <f t="shared" si="427"/>
        <v>0</v>
      </c>
      <c r="N413" s="292">
        <f t="shared" si="420"/>
        <v>0</v>
      </c>
      <c r="O413" s="307">
        <f t="shared" si="454"/>
        <v>407</v>
      </c>
      <c r="P413" s="289">
        <f t="shared" si="455"/>
        <v>34</v>
      </c>
      <c r="Q413" s="290">
        <f t="shared" si="428"/>
        <v>0</v>
      </c>
      <c r="R413" s="290">
        <f t="shared" si="456"/>
        <v>0</v>
      </c>
      <c r="S413" s="290">
        <f t="shared" si="429"/>
        <v>0</v>
      </c>
      <c r="T413" s="291">
        <f t="shared" si="430"/>
        <v>0</v>
      </c>
      <c r="U413" s="290">
        <f t="shared" si="457"/>
        <v>0</v>
      </c>
      <c r="V413" s="304">
        <f t="shared" si="458"/>
        <v>407</v>
      </c>
      <c r="W413" s="289">
        <f t="shared" si="459"/>
        <v>34</v>
      </c>
      <c r="X413" s="290">
        <f t="shared" si="431"/>
        <v>0</v>
      </c>
      <c r="Y413" s="290">
        <f t="shared" si="460"/>
        <v>0</v>
      </c>
      <c r="Z413" s="290">
        <f t="shared" si="432"/>
        <v>0</v>
      </c>
      <c r="AA413" s="291">
        <f t="shared" si="433"/>
        <v>0</v>
      </c>
      <c r="AB413" s="292">
        <f t="shared" si="461"/>
        <v>0</v>
      </c>
      <c r="AC413" s="307">
        <f t="shared" si="462"/>
        <v>407</v>
      </c>
      <c r="AD413" s="289">
        <f t="shared" si="463"/>
        <v>34</v>
      </c>
      <c r="AE413" s="290">
        <f t="shared" si="434"/>
        <v>0</v>
      </c>
      <c r="AF413" s="290">
        <f t="shared" si="464"/>
        <v>0</v>
      </c>
      <c r="AG413" s="290">
        <f t="shared" si="435"/>
        <v>0</v>
      </c>
      <c r="AH413" s="291">
        <f t="shared" si="436"/>
        <v>0</v>
      </c>
      <c r="AI413" s="290">
        <f t="shared" si="465"/>
        <v>0</v>
      </c>
      <c r="AJ413" s="304">
        <f t="shared" si="466"/>
        <v>407</v>
      </c>
      <c r="AK413" s="289">
        <f t="shared" si="467"/>
        <v>34</v>
      </c>
      <c r="AL413" s="290">
        <f t="shared" si="437"/>
        <v>0</v>
      </c>
      <c r="AM413" s="290">
        <f t="shared" si="468"/>
        <v>0</v>
      </c>
      <c r="AN413" s="290">
        <f t="shared" si="438"/>
        <v>0</v>
      </c>
      <c r="AO413" s="291">
        <f t="shared" si="439"/>
        <v>0</v>
      </c>
      <c r="AP413" s="292">
        <f t="shared" si="469"/>
        <v>0</v>
      </c>
      <c r="AQ413" s="307">
        <f t="shared" si="470"/>
        <v>407</v>
      </c>
      <c r="AR413" s="289">
        <f t="shared" si="471"/>
        <v>34</v>
      </c>
      <c r="AS413" s="290">
        <f t="shared" si="440"/>
        <v>0</v>
      </c>
      <c r="AT413" s="290">
        <f t="shared" si="472"/>
        <v>0</v>
      </c>
      <c r="AU413" s="290">
        <f t="shared" si="441"/>
        <v>0</v>
      </c>
      <c r="AV413" s="291">
        <f t="shared" si="442"/>
        <v>0</v>
      </c>
      <c r="AW413" s="290">
        <f t="shared" si="473"/>
        <v>0</v>
      </c>
      <c r="AX413" s="304">
        <f t="shared" si="474"/>
        <v>407</v>
      </c>
      <c r="AY413" s="289">
        <f t="shared" si="475"/>
        <v>34</v>
      </c>
      <c r="AZ413" s="290">
        <f t="shared" si="443"/>
        <v>0</v>
      </c>
      <c r="BA413" s="290">
        <f t="shared" si="476"/>
        <v>0</v>
      </c>
      <c r="BB413" s="290">
        <f t="shared" si="444"/>
        <v>0</v>
      </c>
      <c r="BC413" s="291">
        <f t="shared" si="445"/>
        <v>0</v>
      </c>
      <c r="BD413" s="292">
        <f t="shared" si="477"/>
        <v>0</v>
      </c>
      <c r="BE413" s="307">
        <f t="shared" si="478"/>
        <v>407</v>
      </c>
      <c r="BF413" s="289">
        <f t="shared" si="479"/>
        <v>34</v>
      </c>
      <c r="BG413" s="290">
        <f t="shared" si="446"/>
        <v>0</v>
      </c>
      <c r="BH413" s="290">
        <f t="shared" si="480"/>
        <v>0</v>
      </c>
      <c r="BI413" s="290">
        <f t="shared" si="447"/>
        <v>0</v>
      </c>
      <c r="BJ413" s="291">
        <f t="shared" si="448"/>
        <v>0</v>
      </c>
      <c r="BK413" s="290">
        <f t="shared" si="481"/>
        <v>0</v>
      </c>
      <c r="BL413" s="304">
        <f t="shared" si="482"/>
        <v>407</v>
      </c>
      <c r="BM413" s="289">
        <f t="shared" si="483"/>
        <v>34</v>
      </c>
      <c r="BN413" s="290">
        <f t="shared" si="449"/>
        <v>0</v>
      </c>
      <c r="BO413" s="290">
        <f t="shared" si="484"/>
        <v>0</v>
      </c>
      <c r="BP413" s="290">
        <f t="shared" si="450"/>
        <v>0</v>
      </c>
      <c r="BQ413" s="291">
        <f t="shared" si="451"/>
        <v>0</v>
      </c>
      <c r="BR413" s="292">
        <f t="shared" si="485"/>
        <v>0</v>
      </c>
    </row>
    <row r="414" spans="1:70">
      <c r="A414" s="288">
        <v>408</v>
      </c>
      <c r="B414" s="289">
        <f t="shared" si="421"/>
        <v>34</v>
      </c>
      <c r="C414" s="290">
        <f t="shared" si="422"/>
        <v>0</v>
      </c>
      <c r="D414" s="290">
        <f t="shared" si="486"/>
        <v>0</v>
      </c>
      <c r="E414" s="290">
        <f t="shared" si="423"/>
        <v>0</v>
      </c>
      <c r="F414" s="291">
        <f t="shared" si="424"/>
        <v>0</v>
      </c>
      <c r="G414" s="290">
        <f t="shared" si="418"/>
        <v>0</v>
      </c>
      <c r="H414" s="289">
        <f t="shared" si="452"/>
        <v>408</v>
      </c>
      <c r="I414" s="289">
        <f t="shared" si="453"/>
        <v>34</v>
      </c>
      <c r="J414" s="290">
        <f t="shared" si="425"/>
        <v>0</v>
      </c>
      <c r="K414" s="290">
        <f t="shared" si="419"/>
        <v>0</v>
      </c>
      <c r="L414" s="290">
        <f t="shared" si="426"/>
        <v>0</v>
      </c>
      <c r="M414" s="291">
        <f t="shared" si="427"/>
        <v>0</v>
      </c>
      <c r="N414" s="292">
        <f t="shared" si="420"/>
        <v>0</v>
      </c>
      <c r="O414" s="307">
        <f t="shared" si="454"/>
        <v>408</v>
      </c>
      <c r="P414" s="289">
        <f t="shared" si="455"/>
        <v>34</v>
      </c>
      <c r="Q414" s="290">
        <f t="shared" si="428"/>
        <v>0</v>
      </c>
      <c r="R414" s="290">
        <f t="shared" si="456"/>
        <v>0</v>
      </c>
      <c r="S414" s="290">
        <f t="shared" si="429"/>
        <v>0</v>
      </c>
      <c r="T414" s="291">
        <f t="shared" si="430"/>
        <v>0</v>
      </c>
      <c r="U414" s="290">
        <f t="shared" si="457"/>
        <v>0</v>
      </c>
      <c r="V414" s="304">
        <f t="shared" si="458"/>
        <v>408</v>
      </c>
      <c r="W414" s="289">
        <f t="shared" si="459"/>
        <v>34</v>
      </c>
      <c r="X414" s="290">
        <f t="shared" si="431"/>
        <v>0</v>
      </c>
      <c r="Y414" s="290">
        <f t="shared" si="460"/>
        <v>0</v>
      </c>
      <c r="Z414" s="290">
        <f t="shared" si="432"/>
        <v>0</v>
      </c>
      <c r="AA414" s="291">
        <f t="shared" si="433"/>
        <v>0</v>
      </c>
      <c r="AB414" s="292">
        <f t="shared" si="461"/>
        <v>0</v>
      </c>
      <c r="AC414" s="307">
        <f t="shared" si="462"/>
        <v>408</v>
      </c>
      <c r="AD414" s="289">
        <f t="shared" si="463"/>
        <v>34</v>
      </c>
      <c r="AE414" s="290">
        <f t="shared" si="434"/>
        <v>0</v>
      </c>
      <c r="AF414" s="290">
        <f t="shared" si="464"/>
        <v>0</v>
      </c>
      <c r="AG414" s="290">
        <f t="shared" si="435"/>
        <v>0</v>
      </c>
      <c r="AH414" s="291">
        <f t="shared" si="436"/>
        <v>0</v>
      </c>
      <c r="AI414" s="290">
        <f t="shared" si="465"/>
        <v>0</v>
      </c>
      <c r="AJ414" s="304">
        <f t="shared" si="466"/>
        <v>408</v>
      </c>
      <c r="AK414" s="289">
        <f t="shared" si="467"/>
        <v>34</v>
      </c>
      <c r="AL414" s="290">
        <f t="shared" si="437"/>
        <v>0</v>
      </c>
      <c r="AM414" s="290">
        <f t="shared" si="468"/>
        <v>0</v>
      </c>
      <c r="AN414" s="290">
        <f t="shared" si="438"/>
        <v>0</v>
      </c>
      <c r="AO414" s="291">
        <f t="shared" si="439"/>
        <v>0</v>
      </c>
      <c r="AP414" s="292">
        <f t="shared" si="469"/>
        <v>0</v>
      </c>
      <c r="AQ414" s="307">
        <f t="shared" si="470"/>
        <v>408</v>
      </c>
      <c r="AR414" s="289">
        <f t="shared" si="471"/>
        <v>34</v>
      </c>
      <c r="AS414" s="290">
        <f t="shared" si="440"/>
        <v>0</v>
      </c>
      <c r="AT414" s="290">
        <f t="shared" si="472"/>
        <v>0</v>
      </c>
      <c r="AU414" s="290">
        <f t="shared" si="441"/>
        <v>0</v>
      </c>
      <c r="AV414" s="291">
        <f t="shared" si="442"/>
        <v>0</v>
      </c>
      <c r="AW414" s="290">
        <f t="shared" si="473"/>
        <v>0</v>
      </c>
      <c r="AX414" s="304">
        <f t="shared" si="474"/>
        <v>408</v>
      </c>
      <c r="AY414" s="289">
        <f t="shared" si="475"/>
        <v>34</v>
      </c>
      <c r="AZ414" s="290">
        <f t="shared" si="443"/>
        <v>0</v>
      </c>
      <c r="BA414" s="290">
        <f t="shared" si="476"/>
        <v>0</v>
      </c>
      <c r="BB414" s="290">
        <f t="shared" si="444"/>
        <v>0</v>
      </c>
      <c r="BC414" s="291">
        <f t="shared" si="445"/>
        <v>0</v>
      </c>
      <c r="BD414" s="292">
        <f t="shared" si="477"/>
        <v>0</v>
      </c>
      <c r="BE414" s="307">
        <f t="shared" si="478"/>
        <v>408</v>
      </c>
      <c r="BF414" s="289">
        <f t="shared" si="479"/>
        <v>34</v>
      </c>
      <c r="BG414" s="290">
        <f t="shared" si="446"/>
        <v>0</v>
      </c>
      <c r="BH414" s="290">
        <f t="shared" si="480"/>
        <v>0</v>
      </c>
      <c r="BI414" s="290">
        <f t="shared" si="447"/>
        <v>0</v>
      </c>
      <c r="BJ414" s="291">
        <f t="shared" si="448"/>
        <v>0</v>
      </c>
      <c r="BK414" s="290">
        <f t="shared" si="481"/>
        <v>0</v>
      </c>
      <c r="BL414" s="304">
        <f t="shared" si="482"/>
        <v>408</v>
      </c>
      <c r="BM414" s="289">
        <f t="shared" si="483"/>
        <v>34</v>
      </c>
      <c r="BN414" s="290">
        <f t="shared" si="449"/>
        <v>0</v>
      </c>
      <c r="BO414" s="290">
        <f t="shared" si="484"/>
        <v>0</v>
      </c>
      <c r="BP414" s="290">
        <f t="shared" si="450"/>
        <v>0</v>
      </c>
      <c r="BQ414" s="291">
        <f t="shared" si="451"/>
        <v>0</v>
      </c>
      <c r="BR414" s="292">
        <f t="shared" si="485"/>
        <v>0</v>
      </c>
    </row>
    <row r="415" spans="1:70">
      <c r="A415" s="288">
        <v>409</v>
      </c>
      <c r="B415" s="289">
        <f t="shared" si="421"/>
        <v>35</v>
      </c>
      <c r="C415" s="290">
        <f t="shared" si="422"/>
        <v>0</v>
      </c>
      <c r="D415" s="290">
        <f t="shared" si="486"/>
        <v>0</v>
      </c>
      <c r="E415" s="290">
        <f t="shared" si="423"/>
        <v>0</v>
      </c>
      <c r="F415" s="291">
        <f t="shared" si="424"/>
        <v>0</v>
      </c>
      <c r="G415" s="290">
        <f t="shared" si="418"/>
        <v>0</v>
      </c>
      <c r="H415" s="289">
        <f t="shared" si="452"/>
        <v>409</v>
      </c>
      <c r="I415" s="289">
        <f t="shared" si="453"/>
        <v>35</v>
      </c>
      <c r="J415" s="290">
        <f t="shared" si="425"/>
        <v>0</v>
      </c>
      <c r="K415" s="290">
        <f t="shared" si="419"/>
        <v>0</v>
      </c>
      <c r="L415" s="290">
        <f t="shared" si="426"/>
        <v>0</v>
      </c>
      <c r="M415" s="291">
        <f t="shared" si="427"/>
        <v>0</v>
      </c>
      <c r="N415" s="292">
        <f t="shared" si="420"/>
        <v>0</v>
      </c>
      <c r="O415" s="307">
        <f t="shared" si="454"/>
        <v>409</v>
      </c>
      <c r="P415" s="289">
        <f t="shared" si="455"/>
        <v>35</v>
      </c>
      <c r="Q415" s="290">
        <f t="shared" si="428"/>
        <v>0</v>
      </c>
      <c r="R415" s="290">
        <f t="shared" si="456"/>
        <v>0</v>
      </c>
      <c r="S415" s="290">
        <f t="shared" si="429"/>
        <v>0</v>
      </c>
      <c r="T415" s="291">
        <f t="shared" si="430"/>
        <v>0</v>
      </c>
      <c r="U415" s="290">
        <f t="shared" si="457"/>
        <v>0</v>
      </c>
      <c r="V415" s="304">
        <f t="shared" si="458"/>
        <v>409</v>
      </c>
      <c r="W415" s="289">
        <f t="shared" si="459"/>
        <v>35</v>
      </c>
      <c r="X415" s="290">
        <f t="shared" si="431"/>
        <v>0</v>
      </c>
      <c r="Y415" s="290">
        <f t="shared" si="460"/>
        <v>0</v>
      </c>
      <c r="Z415" s="290">
        <f t="shared" si="432"/>
        <v>0</v>
      </c>
      <c r="AA415" s="291">
        <f t="shared" si="433"/>
        <v>0</v>
      </c>
      <c r="AB415" s="292">
        <f t="shared" si="461"/>
        <v>0</v>
      </c>
      <c r="AC415" s="307">
        <f t="shared" si="462"/>
        <v>409</v>
      </c>
      <c r="AD415" s="289">
        <f t="shared" si="463"/>
        <v>35</v>
      </c>
      <c r="AE415" s="290">
        <f t="shared" si="434"/>
        <v>0</v>
      </c>
      <c r="AF415" s="290">
        <f t="shared" si="464"/>
        <v>0</v>
      </c>
      <c r="AG415" s="290">
        <f t="shared" si="435"/>
        <v>0</v>
      </c>
      <c r="AH415" s="291">
        <f t="shared" si="436"/>
        <v>0</v>
      </c>
      <c r="AI415" s="290">
        <f t="shared" si="465"/>
        <v>0</v>
      </c>
      <c r="AJ415" s="304">
        <f t="shared" si="466"/>
        <v>409</v>
      </c>
      <c r="AK415" s="289">
        <f t="shared" si="467"/>
        <v>35</v>
      </c>
      <c r="AL415" s="290">
        <f t="shared" si="437"/>
        <v>0</v>
      </c>
      <c r="AM415" s="290">
        <f t="shared" si="468"/>
        <v>0</v>
      </c>
      <c r="AN415" s="290">
        <f t="shared" si="438"/>
        <v>0</v>
      </c>
      <c r="AO415" s="291">
        <f t="shared" si="439"/>
        <v>0</v>
      </c>
      <c r="AP415" s="292">
        <f t="shared" si="469"/>
        <v>0</v>
      </c>
      <c r="AQ415" s="307">
        <f t="shared" si="470"/>
        <v>409</v>
      </c>
      <c r="AR415" s="289">
        <f t="shared" si="471"/>
        <v>35</v>
      </c>
      <c r="AS415" s="290">
        <f t="shared" si="440"/>
        <v>0</v>
      </c>
      <c r="AT415" s="290">
        <f t="shared" si="472"/>
        <v>0</v>
      </c>
      <c r="AU415" s="290">
        <f t="shared" si="441"/>
        <v>0</v>
      </c>
      <c r="AV415" s="291">
        <f t="shared" si="442"/>
        <v>0</v>
      </c>
      <c r="AW415" s="290">
        <f t="shared" si="473"/>
        <v>0</v>
      </c>
      <c r="AX415" s="304">
        <f t="shared" si="474"/>
        <v>409</v>
      </c>
      <c r="AY415" s="289">
        <f t="shared" si="475"/>
        <v>35</v>
      </c>
      <c r="AZ415" s="290">
        <f t="shared" si="443"/>
        <v>0</v>
      </c>
      <c r="BA415" s="290">
        <f t="shared" si="476"/>
        <v>0</v>
      </c>
      <c r="BB415" s="290">
        <f t="shared" si="444"/>
        <v>0</v>
      </c>
      <c r="BC415" s="291">
        <f t="shared" si="445"/>
        <v>0</v>
      </c>
      <c r="BD415" s="292">
        <f t="shared" si="477"/>
        <v>0</v>
      </c>
      <c r="BE415" s="307">
        <f t="shared" si="478"/>
        <v>409</v>
      </c>
      <c r="BF415" s="289">
        <f t="shared" si="479"/>
        <v>35</v>
      </c>
      <c r="BG415" s="290">
        <f t="shared" si="446"/>
        <v>0</v>
      </c>
      <c r="BH415" s="290">
        <f t="shared" si="480"/>
        <v>0</v>
      </c>
      <c r="BI415" s="290">
        <f t="shared" si="447"/>
        <v>0</v>
      </c>
      <c r="BJ415" s="291">
        <f t="shared" si="448"/>
        <v>0</v>
      </c>
      <c r="BK415" s="290">
        <f t="shared" si="481"/>
        <v>0</v>
      </c>
      <c r="BL415" s="304">
        <f t="shared" si="482"/>
        <v>409</v>
      </c>
      <c r="BM415" s="289">
        <f t="shared" si="483"/>
        <v>35</v>
      </c>
      <c r="BN415" s="290">
        <f t="shared" si="449"/>
        <v>0</v>
      </c>
      <c r="BO415" s="290">
        <f t="shared" si="484"/>
        <v>0</v>
      </c>
      <c r="BP415" s="290">
        <f t="shared" si="450"/>
        <v>0</v>
      </c>
      <c r="BQ415" s="291">
        <f t="shared" si="451"/>
        <v>0</v>
      </c>
      <c r="BR415" s="292">
        <f t="shared" si="485"/>
        <v>0</v>
      </c>
    </row>
    <row r="416" spans="1:70">
      <c r="A416" s="288">
        <v>410</v>
      </c>
      <c r="B416" s="289">
        <f t="shared" si="421"/>
        <v>35</v>
      </c>
      <c r="C416" s="290">
        <f t="shared" si="422"/>
        <v>0</v>
      </c>
      <c r="D416" s="290">
        <f t="shared" si="486"/>
        <v>0</v>
      </c>
      <c r="E416" s="290">
        <f t="shared" si="423"/>
        <v>0</v>
      </c>
      <c r="F416" s="291">
        <f t="shared" si="424"/>
        <v>0</v>
      </c>
      <c r="G416" s="290">
        <f t="shared" si="418"/>
        <v>0</v>
      </c>
      <c r="H416" s="289">
        <f t="shared" si="452"/>
        <v>410</v>
      </c>
      <c r="I416" s="289">
        <f t="shared" si="453"/>
        <v>35</v>
      </c>
      <c r="J416" s="290">
        <f t="shared" si="425"/>
        <v>0</v>
      </c>
      <c r="K416" s="290">
        <f t="shared" si="419"/>
        <v>0</v>
      </c>
      <c r="L416" s="290">
        <f t="shared" si="426"/>
        <v>0</v>
      </c>
      <c r="M416" s="291">
        <f t="shared" si="427"/>
        <v>0</v>
      </c>
      <c r="N416" s="292">
        <f t="shared" si="420"/>
        <v>0</v>
      </c>
      <c r="O416" s="307">
        <f t="shared" si="454"/>
        <v>410</v>
      </c>
      <c r="P416" s="289">
        <f t="shared" si="455"/>
        <v>35</v>
      </c>
      <c r="Q416" s="290">
        <f t="shared" si="428"/>
        <v>0</v>
      </c>
      <c r="R416" s="290">
        <f t="shared" si="456"/>
        <v>0</v>
      </c>
      <c r="S416" s="290">
        <f t="shared" si="429"/>
        <v>0</v>
      </c>
      <c r="T416" s="291">
        <f t="shared" si="430"/>
        <v>0</v>
      </c>
      <c r="U416" s="290">
        <f t="shared" si="457"/>
        <v>0</v>
      </c>
      <c r="V416" s="304">
        <f t="shared" si="458"/>
        <v>410</v>
      </c>
      <c r="W416" s="289">
        <f t="shared" si="459"/>
        <v>35</v>
      </c>
      <c r="X416" s="290">
        <f t="shared" si="431"/>
        <v>0</v>
      </c>
      <c r="Y416" s="290">
        <f t="shared" si="460"/>
        <v>0</v>
      </c>
      <c r="Z416" s="290">
        <f t="shared" si="432"/>
        <v>0</v>
      </c>
      <c r="AA416" s="291">
        <f t="shared" si="433"/>
        <v>0</v>
      </c>
      <c r="AB416" s="292">
        <f t="shared" si="461"/>
        <v>0</v>
      </c>
      <c r="AC416" s="307">
        <f t="shared" si="462"/>
        <v>410</v>
      </c>
      <c r="AD416" s="289">
        <f t="shared" si="463"/>
        <v>35</v>
      </c>
      <c r="AE416" s="290">
        <f t="shared" si="434"/>
        <v>0</v>
      </c>
      <c r="AF416" s="290">
        <f t="shared" si="464"/>
        <v>0</v>
      </c>
      <c r="AG416" s="290">
        <f t="shared" si="435"/>
        <v>0</v>
      </c>
      <c r="AH416" s="291">
        <f t="shared" si="436"/>
        <v>0</v>
      </c>
      <c r="AI416" s="290">
        <f t="shared" si="465"/>
        <v>0</v>
      </c>
      <c r="AJ416" s="304">
        <f t="shared" si="466"/>
        <v>410</v>
      </c>
      <c r="AK416" s="289">
        <f t="shared" si="467"/>
        <v>35</v>
      </c>
      <c r="AL416" s="290">
        <f t="shared" si="437"/>
        <v>0</v>
      </c>
      <c r="AM416" s="290">
        <f t="shared" si="468"/>
        <v>0</v>
      </c>
      <c r="AN416" s="290">
        <f t="shared" si="438"/>
        <v>0</v>
      </c>
      <c r="AO416" s="291">
        <f t="shared" si="439"/>
        <v>0</v>
      </c>
      <c r="AP416" s="292">
        <f t="shared" si="469"/>
        <v>0</v>
      </c>
      <c r="AQ416" s="307">
        <f t="shared" si="470"/>
        <v>410</v>
      </c>
      <c r="AR416" s="289">
        <f t="shared" si="471"/>
        <v>35</v>
      </c>
      <c r="AS416" s="290">
        <f t="shared" si="440"/>
        <v>0</v>
      </c>
      <c r="AT416" s="290">
        <f t="shared" si="472"/>
        <v>0</v>
      </c>
      <c r="AU416" s="290">
        <f t="shared" si="441"/>
        <v>0</v>
      </c>
      <c r="AV416" s="291">
        <f t="shared" si="442"/>
        <v>0</v>
      </c>
      <c r="AW416" s="290">
        <f t="shared" si="473"/>
        <v>0</v>
      </c>
      <c r="AX416" s="304">
        <f t="shared" si="474"/>
        <v>410</v>
      </c>
      <c r="AY416" s="289">
        <f t="shared" si="475"/>
        <v>35</v>
      </c>
      <c r="AZ416" s="290">
        <f t="shared" si="443"/>
        <v>0</v>
      </c>
      <c r="BA416" s="290">
        <f t="shared" si="476"/>
        <v>0</v>
      </c>
      <c r="BB416" s="290">
        <f t="shared" si="444"/>
        <v>0</v>
      </c>
      <c r="BC416" s="291">
        <f t="shared" si="445"/>
        <v>0</v>
      </c>
      <c r="BD416" s="292">
        <f t="shared" si="477"/>
        <v>0</v>
      </c>
      <c r="BE416" s="307">
        <f t="shared" si="478"/>
        <v>410</v>
      </c>
      <c r="BF416" s="289">
        <f t="shared" si="479"/>
        <v>35</v>
      </c>
      <c r="BG416" s="290">
        <f t="shared" si="446"/>
        <v>0</v>
      </c>
      <c r="BH416" s="290">
        <f t="shared" si="480"/>
        <v>0</v>
      </c>
      <c r="BI416" s="290">
        <f t="shared" si="447"/>
        <v>0</v>
      </c>
      <c r="BJ416" s="291">
        <f t="shared" si="448"/>
        <v>0</v>
      </c>
      <c r="BK416" s="290">
        <f t="shared" si="481"/>
        <v>0</v>
      </c>
      <c r="BL416" s="304">
        <f t="shared" si="482"/>
        <v>410</v>
      </c>
      <c r="BM416" s="289">
        <f t="shared" si="483"/>
        <v>35</v>
      </c>
      <c r="BN416" s="290">
        <f t="shared" si="449"/>
        <v>0</v>
      </c>
      <c r="BO416" s="290">
        <f t="shared" si="484"/>
        <v>0</v>
      </c>
      <c r="BP416" s="290">
        <f t="shared" si="450"/>
        <v>0</v>
      </c>
      <c r="BQ416" s="291">
        <f t="shared" si="451"/>
        <v>0</v>
      </c>
      <c r="BR416" s="292">
        <f t="shared" si="485"/>
        <v>0</v>
      </c>
    </row>
    <row r="417" spans="1:70">
      <c r="A417" s="288">
        <v>411</v>
      </c>
      <c r="B417" s="289">
        <f t="shared" si="421"/>
        <v>35</v>
      </c>
      <c r="C417" s="290">
        <f t="shared" si="422"/>
        <v>0</v>
      </c>
      <c r="D417" s="290">
        <f t="shared" si="486"/>
        <v>0</v>
      </c>
      <c r="E417" s="290">
        <f t="shared" si="423"/>
        <v>0</v>
      </c>
      <c r="F417" s="291">
        <f t="shared" si="424"/>
        <v>0</v>
      </c>
      <c r="G417" s="290">
        <f t="shared" si="418"/>
        <v>0</v>
      </c>
      <c r="H417" s="289">
        <f t="shared" si="452"/>
        <v>411</v>
      </c>
      <c r="I417" s="289">
        <f t="shared" si="453"/>
        <v>35</v>
      </c>
      <c r="J417" s="290">
        <f t="shared" si="425"/>
        <v>0</v>
      </c>
      <c r="K417" s="290">
        <f t="shared" si="419"/>
        <v>0</v>
      </c>
      <c r="L417" s="290">
        <f t="shared" si="426"/>
        <v>0</v>
      </c>
      <c r="M417" s="291">
        <f t="shared" si="427"/>
        <v>0</v>
      </c>
      <c r="N417" s="292">
        <f t="shared" si="420"/>
        <v>0</v>
      </c>
      <c r="O417" s="307">
        <f t="shared" si="454"/>
        <v>411</v>
      </c>
      <c r="P417" s="289">
        <f t="shared" si="455"/>
        <v>35</v>
      </c>
      <c r="Q417" s="290">
        <f t="shared" si="428"/>
        <v>0</v>
      </c>
      <c r="R417" s="290">
        <f t="shared" si="456"/>
        <v>0</v>
      </c>
      <c r="S417" s="290">
        <f t="shared" si="429"/>
        <v>0</v>
      </c>
      <c r="T417" s="291">
        <f t="shared" si="430"/>
        <v>0</v>
      </c>
      <c r="U417" s="290">
        <f t="shared" si="457"/>
        <v>0</v>
      </c>
      <c r="V417" s="304">
        <f t="shared" si="458"/>
        <v>411</v>
      </c>
      <c r="W417" s="289">
        <f t="shared" si="459"/>
        <v>35</v>
      </c>
      <c r="X417" s="290">
        <f t="shared" si="431"/>
        <v>0</v>
      </c>
      <c r="Y417" s="290">
        <f t="shared" si="460"/>
        <v>0</v>
      </c>
      <c r="Z417" s="290">
        <f t="shared" si="432"/>
        <v>0</v>
      </c>
      <c r="AA417" s="291">
        <f t="shared" si="433"/>
        <v>0</v>
      </c>
      <c r="AB417" s="292">
        <f t="shared" si="461"/>
        <v>0</v>
      </c>
      <c r="AC417" s="307">
        <f t="shared" si="462"/>
        <v>411</v>
      </c>
      <c r="AD417" s="289">
        <f t="shared" si="463"/>
        <v>35</v>
      </c>
      <c r="AE417" s="290">
        <f t="shared" si="434"/>
        <v>0</v>
      </c>
      <c r="AF417" s="290">
        <f t="shared" si="464"/>
        <v>0</v>
      </c>
      <c r="AG417" s="290">
        <f t="shared" si="435"/>
        <v>0</v>
      </c>
      <c r="AH417" s="291">
        <f t="shared" si="436"/>
        <v>0</v>
      </c>
      <c r="AI417" s="290">
        <f t="shared" si="465"/>
        <v>0</v>
      </c>
      <c r="AJ417" s="304">
        <f t="shared" si="466"/>
        <v>411</v>
      </c>
      <c r="AK417" s="289">
        <f t="shared" si="467"/>
        <v>35</v>
      </c>
      <c r="AL417" s="290">
        <f t="shared" si="437"/>
        <v>0</v>
      </c>
      <c r="AM417" s="290">
        <f t="shared" si="468"/>
        <v>0</v>
      </c>
      <c r="AN417" s="290">
        <f t="shared" si="438"/>
        <v>0</v>
      </c>
      <c r="AO417" s="291">
        <f t="shared" si="439"/>
        <v>0</v>
      </c>
      <c r="AP417" s="292">
        <f t="shared" si="469"/>
        <v>0</v>
      </c>
      <c r="AQ417" s="307">
        <f t="shared" si="470"/>
        <v>411</v>
      </c>
      <c r="AR417" s="289">
        <f t="shared" si="471"/>
        <v>35</v>
      </c>
      <c r="AS417" s="290">
        <f t="shared" si="440"/>
        <v>0</v>
      </c>
      <c r="AT417" s="290">
        <f t="shared" si="472"/>
        <v>0</v>
      </c>
      <c r="AU417" s="290">
        <f t="shared" si="441"/>
        <v>0</v>
      </c>
      <c r="AV417" s="291">
        <f t="shared" si="442"/>
        <v>0</v>
      </c>
      <c r="AW417" s="290">
        <f t="shared" si="473"/>
        <v>0</v>
      </c>
      <c r="AX417" s="304">
        <f t="shared" si="474"/>
        <v>411</v>
      </c>
      <c r="AY417" s="289">
        <f t="shared" si="475"/>
        <v>35</v>
      </c>
      <c r="AZ417" s="290">
        <f t="shared" si="443"/>
        <v>0</v>
      </c>
      <c r="BA417" s="290">
        <f t="shared" si="476"/>
        <v>0</v>
      </c>
      <c r="BB417" s="290">
        <f t="shared" si="444"/>
        <v>0</v>
      </c>
      <c r="BC417" s="291">
        <f t="shared" si="445"/>
        <v>0</v>
      </c>
      <c r="BD417" s="292">
        <f t="shared" si="477"/>
        <v>0</v>
      </c>
      <c r="BE417" s="307">
        <f t="shared" si="478"/>
        <v>411</v>
      </c>
      <c r="BF417" s="289">
        <f t="shared" si="479"/>
        <v>35</v>
      </c>
      <c r="BG417" s="290">
        <f t="shared" si="446"/>
        <v>0</v>
      </c>
      <c r="BH417" s="290">
        <f t="shared" si="480"/>
        <v>0</v>
      </c>
      <c r="BI417" s="290">
        <f t="shared" si="447"/>
        <v>0</v>
      </c>
      <c r="BJ417" s="291">
        <f t="shared" si="448"/>
        <v>0</v>
      </c>
      <c r="BK417" s="290">
        <f t="shared" si="481"/>
        <v>0</v>
      </c>
      <c r="BL417" s="304">
        <f t="shared" si="482"/>
        <v>411</v>
      </c>
      <c r="BM417" s="289">
        <f t="shared" si="483"/>
        <v>35</v>
      </c>
      <c r="BN417" s="290">
        <f t="shared" si="449"/>
        <v>0</v>
      </c>
      <c r="BO417" s="290">
        <f t="shared" si="484"/>
        <v>0</v>
      </c>
      <c r="BP417" s="290">
        <f t="shared" si="450"/>
        <v>0</v>
      </c>
      <c r="BQ417" s="291">
        <f t="shared" si="451"/>
        <v>0</v>
      </c>
      <c r="BR417" s="292">
        <f t="shared" si="485"/>
        <v>0</v>
      </c>
    </row>
    <row r="418" spans="1:70">
      <c r="A418" s="288">
        <v>412</v>
      </c>
      <c r="B418" s="289">
        <f t="shared" si="421"/>
        <v>35</v>
      </c>
      <c r="C418" s="290">
        <f t="shared" si="422"/>
        <v>0</v>
      </c>
      <c r="D418" s="290">
        <f t="shared" si="486"/>
        <v>0</v>
      </c>
      <c r="E418" s="290">
        <f t="shared" si="423"/>
        <v>0</v>
      </c>
      <c r="F418" s="291">
        <f t="shared" si="424"/>
        <v>0</v>
      </c>
      <c r="G418" s="290">
        <f t="shared" si="418"/>
        <v>0</v>
      </c>
      <c r="H418" s="289">
        <f t="shared" si="452"/>
        <v>412</v>
      </c>
      <c r="I418" s="289">
        <f t="shared" si="453"/>
        <v>35</v>
      </c>
      <c r="J418" s="290">
        <f t="shared" si="425"/>
        <v>0</v>
      </c>
      <c r="K418" s="290">
        <f t="shared" si="419"/>
        <v>0</v>
      </c>
      <c r="L418" s="290">
        <f t="shared" si="426"/>
        <v>0</v>
      </c>
      <c r="M418" s="291">
        <f t="shared" si="427"/>
        <v>0</v>
      </c>
      <c r="N418" s="292">
        <f t="shared" si="420"/>
        <v>0</v>
      </c>
      <c r="O418" s="307">
        <f t="shared" si="454"/>
        <v>412</v>
      </c>
      <c r="P418" s="289">
        <f t="shared" si="455"/>
        <v>35</v>
      </c>
      <c r="Q418" s="290">
        <f t="shared" si="428"/>
        <v>0</v>
      </c>
      <c r="R418" s="290">
        <f t="shared" si="456"/>
        <v>0</v>
      </c>
      <c r="S418" s="290">
        <f t="shared" si="429"/>
        <v>0</v>
      </c>
      <c r="T418" s="291">
        <f t="shared" si="430"/>
        <v>0</v>
      </c>
      <c r="U418" s="290">
        <f t="shared" si="457"/>
        <v>0</v>
      </c>
      <c r="V418" s="304">
        <f t="shared" si="458"/>
        <v>412</v>
      </c>
      <c r="W418" s="289">
        <f t="shared" si="459"/>
        <v>35</v>
      </c>
      <c r="X418" s="290">
        <f t="shared" si="431"/>
        <v>0</v>
      </c>
      <c r="Y418" s="290">
        <f t="shared" si="460"/>
        <v>0</v>
      </c>
      <c r="Z418" s="290">
        <f t="shared" si="432"/>
        <v>0</v>
      </c>
      <c r="AA418" s="291">
        <f t="shared" si="433"/>
        <v>0</v>
      </c>
      <c r="AB418" s="292">
        <f t="shared" si="461"/>
        <v>0</v>
      </c>
      <c r="AC418" s="307">
        <f t="shared" si="462"/>
        <v>412</v>
      </c>
      <c r="AD418" s="289">
        <f t="shared" si="463"/>
        <v>35</v>
      </c>
      <c r="AE418" s="290">
        <f t="shared" si="434"/>
        <v>0</v>
      </c>
      <c r="AF418" s="290">
        <f t="shared" si="464"/>
        <v>0</v>
      </c>
      <c r="AG418" s="290">
        <f t="shared" si="435"/>
        <v>0</v>
      </c>
      <c r="AH418" s="291">
        <f t="shared" si="436"/>
        <v>0</v>
      </c>
      <c r="AI418" s="290">
        <f t="shared" si="465"/>
        <v>0</v>
      </c>
      <c r="AJ418" s="304">
        <f t="shared" si="466"/>
        <v>412</v>
      </c>
      <c r="AK418" s="289">
        <f t="shared" si="467"/>
        <v>35</v>
      </c>
      <c r="AL418" s="290">
        <f t="shared" si="437"/>
        <v>0</v>
      </c>
      <c r="AM418" s="290">
        <f t="shared" si="468"/>
        <v>0</v>
      </c>
      <c r="AN418" s="290">
        <f t="shared" si="438"/>
        <v>0</v>
      </c>
      <c r="AO418" s="291">
        <f t="shared" si="439"/>
        <v>0</v>
      </c>
      <c r="AP418" s="292">
        <f t="shared" si="469"/>
        <v>0</v>
      </c>
      <c r="AQ418" s="307">
        <f t="shared" si="470"/>
        <v>412</v>
      </c>
      <c r="AR418" s="289">
        <f t="shared" si="471"/>
        <v>35</v>
      </c>
      <c r="AS418" s="290">
        <f t="shared" si="440"/>
        <v>0</v>
      </c>
      <c r="AT418" s="290">
        <f t="shared" si="472"/>
        <v>0</v>
      </c>
      <c r="AU418" s="290">
        <f t="shared" si="441"/>
        <v>0</v>
      </c>
      <c r="AV418" s="291">
        <f t="shared" si="442"/>
        <v>0</v>
      </c>
      <c r="AW418" s="290">
        <f t="shared" si="473"/>
        <v>0</v>
      </c>
      <c r="AX418" s="304">
        <f t="shared" si="474"/>
        <v>412</v>
      </c>
      <c r="AY418" s="289">
        <f t="shared" si="475"/>
        <v>35</v>
      </c>
      <c r="AZ418" s="290">
        <f t="shared" si="443"/>
        <v>0</v>
      </c>
      <c r="BA418" s="290">
        <f t="shared" si="476"/>
        <v>0</v>
      </c>
      <c r="BB418" s="290">
        <f t="shared" si="444"/>
        <v>0</v>
      </c>
      <c r="BC418" s="291">
        <f t="shared" si="445"/>
        <v>0</v>
      </c>
      <c r="BD418" s="292">
        <f t="shared" si="477"/>
        <v>0</v>
      </c>
      <c r="BE418" s="307">
        <f t="shared" si="478"/>
        <v>412</v>
      </c>
      <c r="BF418" s="289">
        <f t="shared" si="479"/>
        <v>35</v>
      </c>
      <c r="BG418" s="290">
        <f t="shared" si="446"/>
        <v>0</v>
      </c>
      <c r="BH418" s="290">
        <f t="shared" si="480"/>
        <v>0</v>
      </c>
      <c r="BI418" s="290">
        <f t="shared" si="447"/>
        <v>0</v>
      </c>
      <c r="BJ418" s="291">
        <f t="shared" si="448"/>
        <v>0</v>
      </c>
      <c r="BK418" s="290">
        <f t="shared" si="481"/>
        <v>0</v>
      </c>
      <c r="BL418" s="304">
        <f t="shared" si="482"/>
        <v>412</v>
      </c>
      <c r="BM418" s="289">
        <f t="shared" si="483"/>
        <v>35</v>
      </c>
      <c r="BN418" s="290">
        <f t="shared" si="449"/>
        <v>0</v>
      </c>
      <c r="BO418" s="290">
        <f t="shared" si="484"/>
        <v>0</v>
      </c>
      <c r="BP418" s="290">
        <f t="shared" si="450"/>
        <v>0</v>
      </c>
      <c r="BQ418" s="291">
        <f t="shared" si="451"/>
        <v>0</v>
      </c>
      <c r="BR418" s="292">
        <f t="shared" si="485"/>
        <v>0</v>
      </c>
    </row>
    <row r="419" spans="1:70">
      <c r="A419" s="288">
        <v>413</v>
      </c>
      <c r="B419" s="289">
        <f t="shared" si="421"/>
        <v>35</v>
      </c>
      <c r="C419" s="290">
        <f t="shared" si="422"/>
        <v>0</v>
      </c>
      <c r="D419" s="290">
        <f t="shared" si="486"/>
        <v>0</v>
      </c>
      <c r="E419" s="290">
        <f t="shared" si="423"/>
        <v>0</v>
      </c>
      <c r="F419" s="291">
        <f t="shared" si="424"/>
        <v>0</v>
      </c>
      <c r="G419" s="290">
        <f t="shared" si="418"/>
        <v>0</v>
      </c>
      <c r="H419" s="289">
        <f t="shared" si="452"/>
        <v>413</v>
      </c>
      <c r="I419" s="289">
        <f t="shared" si="453"/>
        <v>35</v>
      </c>
      <c r="J419" s="290">
        <f t="shared" si="425"/>
        <v>0</v>
      </c>
      <c r="K419" s="290">
        <f t="shared" si="419"/>
        <v>0</v>
      </c>
      <c r="L419" s="290">
        <f t="shared" si="426"/>
        <v>0</v>
      </c>
      <c r="M419" s="291">
        <f t="shared" si="427"/>
        <v>0</v>
      </c>
      <c r="N419" s="292">
        <f t="shared" si="420"/>
        <v>0</v>
      </c>
      <c r="O419" s="307">
        <f t="shared" si="454"/>
        <v>413</v>
      </c>
      <c r="P419" s="289">
        <f t="shared" si="455"/>
        <v>35</v>
      </c>
      <c r="Q419" s="290">
        <f t="shared" si="428"/>
        <v>0</v>
      </c>
      <c r="R419" s="290">
        <f t="shared" si="456"/>
        <v>0</v>
      </c>
      <c r="S419" s="290">
        <f t="shared" si="429"/>
        <v>0</v>
      </c>
      <c r="T419" s="291">
        <f t="shared" si="430"/>
        <v>0</v>
      </c>
      <c r="U419" s="290">
        <f t="shared" si="457"/>
        <v>0</v>
      </c>
      <c r="V419" s="304">
        <f t="shared" si="458"/>
        <v>413</v>
      </c>
      <c r="W419" s="289">
        <f t="shared" si="459"/>
        <v>35</v>
      </c>
      <c r="X419" s="290">
        <f t="shared" si="431"/>
        <v>0</v>
      </c>
      <c r="Y419" s="290">
        <f t="shared" si="460"/>
        <v>0</v>
      </c>
      <c r="Z419" s="290">
        <f t="shared" si="432"/>
        <v>0</v>
      </c>
      <c r="AA419" s="291">
        <f t="shared" si="433"/>
        <v>0</v>
      </c>
      <c r="AB419" s="292">
        <f t="shared" si="461"/>
        <v>0</v>
      </c>
      <c r="AC419" s="307">
        <f t="shared" si="462"/>
        <v>413</v>
      </c>
      <c r="AD419" s="289">
        <f t="shared" si="463"/>
        <v>35</v>
      </c>
      <c r="AE419" s="290">
        <f t="shared" si="434"/>
        <v>0</v>
      </c>
      <c r="AF419" s="290">
        <f t="shared" si="464"/>
        <v>0</v>
      </c>
      <c r="AG419" s="290">
        <f t="shared" si="435"/>
        <v>0</v>
      </c>
      <c r="AH419" s="291">
        <f t="shared" si="436"/>
        <v>0</v>
      </c>
      <c r="AI419" s="290">
        <f t="shared" si="465"/>
        <v>0</v>
      </c>
      <c r="AJ419" s="304">
        <f t="shared" si="466"/>
        <v>413</v>
      </c>
      <c r="AK419" s="289">
        <f t="shared" si="467"/>
        <v>35</v>
      </c>
      <c r="AL419" s="290">
        <f t="shared" si="437"/>
        <v>0</v>
      </c>
      <c r="AM419" s="290">
        <f t="shared" si="468"/>
        <v>0</v>
      </c>
      <c r="AN419" s="290">
        <f t="shared" si="438"/>
        <v>0</v>
      </c>
      <c r="AO419" s="291">
        <f t="shared" si="439"/>
        <v>0</v>
      </c>
      <c r="AP419" s="292">
        <f t="shared" si="469"/>
        <v>0</v>
      </c>
      <c r="AQ419" s="307">
        <f t="shared" si="470"/>
        <v>413</v>
      </c>
      <c r="AR419" s="289">
        <f t="shared" si="471"/>
        <v>35</v>
      </c>
      <c r="AS419" s="290">
        <f t="shared" si="440"/>
        <v>0</v>
      </c>
      <c r="AT419" s="290">
        <f t="shared" si="472"/>
        <v>0</v>
      </c>
      <c r="AU419" s="290">
        <f t="shared" si="441"/>
        <v>0</v>
      </c>
      <c r="AV419" s="291">
        <f t="shared" si="442"/>
        <v>0</v>
      </c>
      <c r="AW419" s="290">
        <f t="shared" si="473"/>
        <v>0</v>
      </c>
      <c r="AX419" s="304">
        <f t="shared" si="474"/>
        <v>413</v>
      </c>
      <c r="AY419" s="289">
        <f t="shared" si="475"/>
        <v>35</v>
      </c>
      <c r="AZ419" s="290">
        <f t="shared" si="443"/>
        <v>0</v>
      </c>
      <c r="BA419" s="290">
        <f t="shared" si="476"/>
        <v>0</v>
      </c>
      <c r="BB419" s="290">
        <f t="shared" si="444"/>
        <v>0</v>
      </c>
      <c r="BC419" s="291">
        <f t="shared" si="445"/>
        <v>0</v>
      </c>
      <c r="BD419" s="292">
        <f t="shared" si="477"/>
        <v>0</v>
      </c>
      <c r="BE419" s="307">
        <f t="shared" si="478"/>
        <v>413</v>
      </c>
      <c r="BF419" s="289">
        <f t="shared" si="479"/>
        <v>35</v>
      </c>
      <c r="BG419" s="290">
        <f t="shared" si="446"/>
        <v>0</v>
      </c>
      <c r="BH419" s="290">
        <f t="shared" si="480"/>
        <v>0</v>
      </c>
      <c r="BI419" s="290">
        <f t="shared" si="447"/>
        <v>0</v>
      </c>
      <c r="BJ419" s="291">
        <f t="shared" si="448"/>
        <v>0</v>
      </c>
      <c r="BK419" s="290">
        <f t="shared" si="481"/>
        <v>0</v>
      </c>
      <c r="BL419" s="304">
        <f t="shared" si="482"/>
        <v>413</v>
      </c>
      <c r="BM419" s="289">
        <f t="shared" si="483"/>
        <v>35</v>
      </c>
      <c r="BN419" s="290">
        <f t="shared" si="449"/>
        <v>0</v>
      </c>
      <c r="BO419" s="290">
        <f t="shared" si="484"/>
        <v>0</v>
      </c>
      <c r="BP419" s="290">
        <f t="shared" si="450"/>
        <v>0</v>
      </c>
      <c r="BQ419" s="291">
        <f t="shared" si="451"/>
        <v>0</v>
      </c>
      <c r="BR419" s="292">
        <f t="shared" si="485"/>
        <v>0</v>
      </c>
    </row>
    <row r="420" spans="1:70">
      <c r="A420" s="288">
        <v>414</v>
      </c>
      <c r="B420" s="289">
        <f t="shared" si="421"/>
        <v>35</v>
      </c>
      <c r="C420" s="290">
        <f t="shared" si="422"/>
        <v>0</v>
      </c>
      <c r="D420" s="290">
        <f t="shared" si="486"/>
        <v>0</v>
      </c>
      <c r="E420" s="290">
        <f t="shared" si="423"/>
        <v>0</v>
      </c>
      <c r="F420" s="291">
        <f t="shared" si="424"/>
        <v>0</v>
      </c>
      <c r="G420" s="290">
        <f t="shared" si="418"/>
        <v>0</v>
      </c>
      <c r="H420" s="289">
        <f t="shared" si="452"/>
        <v>414</v>
      </c>
      <c r="I420" s="289">
        <f t="shared" si="453"/>
        <v>35</v>
      </c>
      <c r="J420" s="290">
        <f t="shared" si="425"/>
        <v>0</v>
      </c>
      <c r="K420" s="290">
        <f t="shared" si="419"/>
        <v>0</v>
      </c>
      <c r="L420" s="290">
        <f t="shared" si="426"/>
        <v>0</v>
      </c>
      <c r="M420" s="291">
        <f t="shared" si="427"/>
        <v>0</v>
      </c>
      <c r="N420" s="292">
        <f t="shared" si="420"/>
        <v>0</v>
      </c>
      <c r="O420" s="307">
        <f t="shared" si="454"/>
        <v>414</v>
      </c>
      <c r="P420" s="289">
        <f t="shared" si="455"/>
        <v>35</v>
      </c>
      <c r="Q420" s="290">
        <f t="shared" si="428"/>
        <v>0</v>
      </c>
      <c r="R420" s="290">
        <f t="shared" si="456"/>
        <v>0</v>
      </c>
      <c r="S420" s="290">
        <f t="shared" si="429"/>
        <v>0</v>
      </c>
      <c r="T420" s="291">
        <f t="shared" si="430"/>
        <v>0</v>
      </c>
      <c r="U420" s="290">
        <f t="shared" si="457"/>
        <v>0</v>
      </c>
      <c r="V420" s="304">
        <f t="shared" si="458"/>
        <v>414</v>
      </c>
      <c r="W420" s="289">
        <f t="shared" si="459"/>
        <v>35</v>
      </c>
      <c r="X420" s="290">
        <f t="shared" si="431"/>
        <v>0</v>
      </c>
      <c r="Y420" s="290">
        <f t="shared" si="460"/>
        <v>0</v>
      </c>
      <c r="Z420" s="290">
        <f t="shared" si="432"/>
        <v>0</v>
      </c>
      <c r="AA420" s="291">
        <f t="shared" si="433"/>
        <v>0</v>
      </c>
      <c r="AB420" s="292">
        <f t="shared" si="461"/>
        <v>0</v>
      </c>
      <c r="AC420" s="307">
        <f t="shared" si="462"/>
        <v>414</v>
      </c>
      <c r="AD420" s="289">
        <f t="shared" si="463"/>
        <v>35</v>
      </c>
      <c r="AE420" s="290">
        <f t="shared" si="434"/>
        <v>0</v>
      </c>
      <c r="AF420" s="290">
        <f t="shared" si="464"/>
        <v>0</v>
      </c>
      <c r="AG420" s="290">
        <f t="shared" si="435"/>
        <v>0</v>
      </c>
      <c r="AH420" s="291">
        <f t="shared" si="436"/>
        <v>0</v>
      </c>
      <c r="AI420" s="290">
        <f t="shared" si="465"/>
        <v>0</v>
      </c>
      <c r="AJ420" s="304">
        <f t="shared" si="466"/>
        <v>414</v>
      </c>
      <c r="AK420" s="289">
        <f t="shared" si="467"/>
        <v>35</v>
      </c>
      <c r="AL420" s="290">
        <f t="shared" si="437"/>
        <v>0</v>
      </c>
      <c r="AM420" s="290">
        <f t="shared" si="468"/>
        <v>0</v>
      </c>
      <c r="AN420" s="290">
        <f t="shared" si="438"/>
        <v>0</v>
      </c>
      <c r="AO420" s="291">
        <f t="shared" si="439"/>
        <v>0</v>
      </c>
      <c r="AP420" s="292">
        <f t="shared" si="469"/>
        <v>0</v>
      </c>
      <c r="AQ420" s="307">
        <f t="shared" si="470"/>
        <v>414</v>
      </c>
      <c r="AR420" s="289">
        <f t="shared" si="471"/>
        <v>35</v>
      </c>
      <c r="AS420" s="290">
        <f t="shared" si="440"/>
        <v>0</v>
      </c>
      <c r="AT420" s="290">
        <f t="shared" si="472"/>
        <v>0</v>
      </c>
      <c r="AU420" s="290">
        <f t="shared" si="441"/>
        <v>0</v>
      </c>
      <c r="AV420" s="291">
        <f t="shared" si="442"/>
        <v>0</v>
      </c>
      <c r="AW420" s="290">
        <f t="shared" si="473"/>
        <v>0</v>
      </c>
      <c r="AX420" s="304">
        <f t="shared" si="474"/>
        <v>414</v>
      </c>
      <c r="AY420" s="289">
        <f t="shared" si="475"/>
        <v>35</v>
      </c>
      <c r="AZ420" s="290">
        <f t="shared" si="443"/>
        <v>0</v>
      </c>
      <c r="BA420" s="290">
        <f t="shared" si="476"/>
        <v>0</v>
      </c>
      <c r="BB420" s="290">
        <f t="shared" si="444"/>
        <v>0</v>
      </c>
      <c r="BC420" s="291">
        <f t="shared" si="445"/>
        <v>0</v>
      </c>
      <c r="BD420" s="292">
        <f t="shared" si="477"/>
        <v>0</v>
      </c>
      <c r="BE420" s="307">
        <f t="shared" si="478"/>
        <v>414</v>
      </c>
      <c r="BF420" s="289">
        <f t="shared" si="479"/>
        <v>35</v>
      </c>
      <c r="BG420" s="290">
        <f t="shared" si="446"/>
        <v>0</v>
      </c>
      <c r="BH420" s="290">
        <f t="shared" si="480"/>
        <v>0</v>
      </c>
      <c r="BI420" s="290">
        <f t="shared" si="447"/>
        <v>0</v>
      </c>
      <c r="BJ420" s="291">
        <f t="shared" si="448"/>
        <v>0</v>
      </c>
      <c r="BK420" s="290">
        <f t="shared" si="481"/>
        <v>0</v>
      </c>
      <c r="BL420" s="304">
        <f t="shared" si="482"/>
        <v>414</v>
      </c>
      <c r="BM420" s="289">
        <f t="shared" si="483"/>
        <v>35</v>
      </c>
      <c r="BN420" s="290">
        <f t="shared" si="449"/>
        <v>0</v>
      </c>
      <c r="BO420" s="290">
        <f t="shared" si="484"/>
        <v>0</v>
      </c>
      <c r="BP420" s="290">
        <f t="shared" si="450"/>
        <v>0</v>
      </c>
      <c r="BQ420" s="291">
        <f t="shared" si="451"/>
        <v>0</v>
      </c>
      <c r="BR420" s="292">
        <f t="shared" si="485"/>
        <v>0</v>
      </c>
    </row>
    <row r="421" spans="1:70">
      <c r="A421" s="288">
        <v>415</v>
      </c>
      <c r="B421" s="289">
        <f t="shared" si="421"/>
        <v>35</v>
      </c>
      <c r="C421" s="290">
        <f t="shared" si="422"/>
        <v>0</v>
      </c>
      <c r="D421" s="290">
        <f t="shared" si="486"/>
        <v>0</v>
      </c>
      <c r="E421" s="290">
        <f t="shared" si="423"/>
        <v>0</v>
      </c>
      <c r="F421" s="291">
        <f t="shared" si="424"/>
        <v>0</v>
      </c>
      <c r="G421" s="290">
        <f t="shared" si="418"/>
        <v>0</v>
      </c>
      <c r="H421" s="289">
        <f t="shared" si="452"/>
        <v>415</v>
      </c>
      <c r="I421" s="289">
        <f t="shared" si="453"/>
        <v>35</v>
      </c>
      <c r="J421" s="290">
        <f t="shared" si="425"/>
        <v>0</v>
      </c>
      <c r="K421" s="290">
        <f t="shared" si="419"/>
        <v>0</v>
      </c>
      <c r="L421" s="290">
        <f t="shared" si="426"/>
        <v>0</v>
      </c>
      <c r="M421" s="291">
        <f t="shared" si="427"/>
        <v>0</v>
      </c>
      <c r="N421" s="292">
        <f t="shared" si="420"/>
        <v>0</v>
      </c>
      <c r="O421" s="307">
        <f t="shared" si="454"/>
        <v>415</v>
      </c>
      <c r="P421" s="289">
        <f t="shared" si="455"/>
        <v>35</v>
      </c>
      <c r="Q421" s="290">
        <f t="shared" si="428"/>
        <v>0</v>
      </c>
      <c r="R421" s="290">
        <f t="shared" si="456"/>
        <v>0</v>
      </c>
      <c r="S421" s="290">
        <f t="shared" si="429"/>
        <v>0</v>
      </c>
      <c r="T421" s="291">
        <f t="shared" si="430"/>
        <v>0</v>
      </c>
      <c r="U421" s="290">
        <f t="shared" si="457"/>
        <v>0</v>
      </c>
      <c r="V421" s="304">
        <f t="shared" si="458"/>
        <v>415</v>
      </c>
      <c r="W421" s="289">
        <f t="shared" si="459"/>
        <v>35</v>
      </c>
      <c r="X421" s="290">
        <f t="shared" si="431"/>
        <v>0</v>
      </c>
      <c r="Y421" s="290">
        <f t="shared" si="460"/>
        <v>0</v>
      </c>
      <c r="Z421" s="290">
        <f t="shared" si="432"/>
        <v>0</v>
      </c>
      <c r="AA421" s="291">
        <f t="shared" si="433"/>
        <v>0</v>
      </c>
      <c r="AB421" s="292">
        <f t="shared" si="461"/>
        <v>0</v>
      </c>
      <c r="AC421" s="307">
        <f t="shared" si="462"/>
        <v>415</v>
      </c>
      <c r="AD421" s="289">
        <f t="shared" si="463"/>
        <v>35</v>
      </c>
      <c r="AE421" s="290">
        <f t="shared" si="434"/>
        <v>0</v>
      </c>
      <c r="AF421" s="290">
        <f t="shared" si="464"/>
        <v>0</v>
      </c>
      <c r="AG421" s="290">
        <f t="shared" si="435"/>
        <v>0</v>
      </c>
      <c r="AH421" s="291">
        <f t="shared" si="436"/>
        <v>0</v>
      </c>
      <c r="AI421" s="290">
        <f t="shared" si="465"/>
        <v>0</v>
      </c>
      <c r="AJ421" s="304">
        <f t="shared" si="466"/>
        <v>415</v>
      </c>
      <c r="AK421" s="289">
        <f t="shared" si="467"/>
        <v>35</v>
      </c>
      <c r="AL421" s="290">
        <f t="shared" si="437"/>
        <v>0</v>
      </c>
      <c r="AM421" s="290">
        <f t="shared" si="468"/>
        <v>0</v>
      </c>
      <c r="AN421" s="290">
        <f t="shared" si="438"/>
        <v>0</v>
      </c>
      <c r="AO421" s="291">
        <f t="shared" si="439"/>
        <v>0</v>
      </c>
      <c r="AP421" s="292">
        <f t="shared" si="469"/>
        <v>0</v>
      </c>
      <c r="AQ421" s="307">
        <f t="shared" si="470"/>
        <v>415</v>
      </c>
      <c r="AR421" s="289">
        <f t="shared" si="471"/>
        <v>35</v>
      </c>
      <c r="AS421" s="290">
        <f t="shared" si="440"/>
        <v>0</v>
      </c>
      <c r="AT421" s="290">
        <f t="shared" si="472"/>
        <v>0</v>
      </c>
      <c r="AU421" s="290">
        <f t="shared" si="441"/>
        <v>0</v>
      </c>
      <c r="AV421" s="291">
        <f t="shared" si="442"/>
        <v>0</v>
      </c>
      <c r="AW421" s="290">
        <f t="shared" si="473"/>
        <v>0</v>
      </c>
      <c r="AX421" s="304">
        <f t="shared" si="474"/>
        <v>415</v>
      </c>
      <c r="AY421" s="289">
        <f t="shared" si="475"/>
        <v>35</v>
      </c>
      <c r="AZ421" s="290">
        <f t="shared" si="443"/>
        <v>0</v>
      </c>
      <c r="BA421" s="290">
        <f t="shared" si="476"/>
        <v>0</v>
      </c>
      <c r="BB421" s="290">
        <f t="shared" si="444"/>
        <v>0</v>
      </c>
      <c r="BC421" s="291">
        <f t="shared" si="445"/>
        <v>0</v>
      </c>
      <c r="BD421" s="292">
        <f t="shared" si="477"/>
        <v>0</v>
      </c>
      <c r="BE421" s="307">
        <f t="shared" si="478"/>
        <v>415</v>
      </c>
      <c r="BF421" s="289">
        <f t="shared" si="479"/>
        <v>35</v>
      </c>
      <c r="BG421" s="290">
        <f t="shared" si="446"/>
        <v>0</v>
      </c>
      <c r="BH421" s="290">
        <f t="shared" si="480"/>
        <v>0</v>
      </c>
      <c r="BI421" s="290">
        <f t="shared" si="447"/>
        <v>0</v>
      </c>
      <c r="BJ421" s="291">
        <f t="shared" si="448"/>
        <v>0</v>
      </c>
      <c r="BK421" s="290">
        <f t="shared" si="481"/>
        <v>0</v>
      </c>
      <c r="BL421" s="304">
        <f t="shared" si="482"/>
        <v>415</v>
      </c>
      <c r="BM421" s="289">
        <f t="shared" si="483"/>
        <v>35</v>
      </c>
      <c r="BN421" s="290">
        <f t="shared" si="449"/>
        <v>0</v>
      </c>
      <c r="BO421" s="290">
        <f t="shared" si="484"/>
        <v>0</v>
      </c>
      <c r="BP421" s="290">
        <f t="shared" si="450"/>
        <v>0</v>
      </c>
      <c r="BQ421" s="291">
        <f t="shared" si="451"/>
        <v>0</v>
      </c>
      <c r="BR421" s="292">
        <f t="shared" si="485"/>
        <v>0</v>
      </c>
    </row>
    <row r="422" spans="1:70">
      <c r="A422" s="288">
        <v>416</v>
      </c>
      <c r="B422" s="289">
        <f t="shared" si="421"/>
        <v>35</v>
      </c>
      <c r="C422" s="290">
        <f t="shared" si="422"/>
        <v>0</v>
      </c>
      <c r="D422" s="290">
        <f t="shared" si="486"/>
        <v>0</v>
      </c>
      <c r="E422" s="290">
        <f t="shared" si="423"/>
        <v>0</v>
      </c>
      <c r="F422" s="291">
        <f t="shared" si="424"/>
        <v>0</v>
      </c>
      <c r="G422" s="290">
        <f t="shared" si="418"/>
        <v>0</v>
      </c>
      <c r="H422" s="289">
        <f t="shared" si="452"/>
        <v>416</v>
      </c>
      <c r="I422" s="289">
        <f t="shared" si="453"/>
        <v>35</v>
      </c>
      <c r="J422" s="290">
        <f t="shared" si="425"/>
        <v>0</v>
      </c>
      <c r="K422" s="290">
        <f t="shared" si="419"/>
        <v>0</v>
      </c>
      <c r="L422" s="290">
        <f t="shared" si="426"/>
        <v>0</v>
      </c>
      <c r="M422" s="291">
        <f t="shared" si="427"/>
        <v>0</v>
      </c>
      <c r="N422" s="292">
        <f t="shared" si="420"/>
        <v>0</v>
      </c>
      <c r="O422" s="307">
        <f t="shared" si="454"/>
        <v>416</v>
      </c>
      <c r="P422" s="289">
        <f t="shared" si="455"/>
        <v>35</v>
      </c>
      <c r="Q422" s="290">
        <f t="shared" si="428"/>
        <v>0</v>
      </c>
      <c r="R422" s="290">
        <f t="shared" si="456"/>
        <v>0</v>
      </c>
      <c r="S422" s="290">
        <f t="shared" si="429"/>
        <v>0</v>
      </c>
      <c r="T422" s="291">
        <f t="shared" si="430"/>
        <v>0</v>
      </c>
      <c r="U422" s="290">
        <f t="shared" si="457"/>
        <v>0</v>
      </c>
      <c r="V422" s="304">
        <f t="shared" si="458"/>
        <v>416</v>
      </c>
      <c r="W422" s="289">
        <f t="shared" si="459"/>
        <v>35</v>
      </c>
      <c r="X422" s="290">
        <f t="shared" si="431"/>
        <v>0</v>
      </c>
      <c r="Y422" s="290">
        <f t="shared" si="460"/>
        <v>0</v>
      </c>
      <c r="Z422" s="290">
        <f t="shared" si="432"/>
        <v>0</v>
      </c>
      <c r="AA422" s="291">
        <f t="shared" si="433"/>
        <v>0</v>
      </c>
      <c r="AB422" s="292">
        <f t="shared" si="461"/>
        <v>0</v>
      </c>
      <c r="AC422" s="307">
        <f t="shared" si="462"/>
        <v>416</v>
      </c>
      <c r="AD422" s="289">
        <f t="shared" si="463"/>
        <v>35</v>
      </c>
      <c r="AE422" s="290">
        <f t="shared" si="434"/>
        <v>0</v>
      </c>
      <c r="AF422" s="290">
        <f t="shared" si="464"/>
        <v>0</v>
      </c>
      <c r="AG422" s="290">
        <f t="shared" si="435"/>
        <v>0</v>
      </c>
      <c r="AH422" s="291">
        <f t="shared" si="436"/>
        <v>0</v>
      </c>
      <c r="AI422" s="290">
        <f t="shared" si="465"/>
        <v>0</v>
      </c>
      <c r="AJ422" s="304">
        <f t="shared" si="466"/>
        <v>416</v>
      </c>
      <c r="AK422" s="289">
        <f t="shared" si="467"/>
        <v>35</v>
      </c>
      <c r="AL422" s="290">
        <f t="shared" si="437"/>
        <v>0</v>
      </c>
      <c r="AM422" s="290">
        <f t="shared" si="468"/>
        <v>0</v>
      </c>
      <c r="AN422" s="290">
        <f t="shared" si="438"/>
        <v>0</v>
      </c>
      <c r="AO422" s="291">
        <f t="shared" si="439"/>
        <v>0</v>
      </c>
      <c r="AP422" s="292">
        <f t="shared" si="469"/>
        <v>0</v>
      </c>
      <c r="AQ422" s="307">
        <f t="shared" si="470"/>
        <v>416</v>
      </c>
      <c r="AR422" s="289">
        <f t="shared" si="471"/>
        <v>35</v>
      </c>
      <c r="AS422" s="290">
        <f t="shared" si="440"/>
        <v>0</v>
      </c>
      <c r="AT422" s="290">
        <f t="shared" si="472"/>
        <v>0</v>
      </c>
      <c r="AU422" s="290">
        <f t="shared" si="441"/>
        <v>0</v>
      </c>
      <c r="AV422" s="291">
        <f t="shared" si="442"/>
        <v>0</v>
      </c>
      <c r="AW422" s="290">
        <f t="shared" si="473"/>
        <v>0</v>
      </c>
      <c r="AX422" s="304">
        <f t="shared" si="474"/>
        <v>416</v>
      </c>
      <c r="AY422" s="289">
        <f t="shared" si="475"/>
        <v>35</v>
      </c>
      <c r="AZ422" s="290">
        <f t="shared" si="443"/>
        <v>0</v>
      </c>
      <c r="BA422" s="290">
        <f t="shared" si="476"/>
        <v>0</v>
      </c>
      <c r="BB422" s="290">
        <f t="shared" si="444"/>
        <v>0</v>
      </c>
      <c r="BC422" s="291">
        <f t="shared" si="445"/>
        <v>0</v>
      </c>
      <c r="BD422" s="292">
        <f t="shared" si="477"/>
        <v>0</v>
      </c>
      <c r="BE422" s="307">
        <f t="shared" si="478"/>
        <v>416</v>
      </c>
      <c r="BF422" s="289">
        <f t="shared" si="479"/>
        <v>35</v>
      </c>
      <c r="BG422" s="290">
        <f t="shared" si="446"/>
        <v>0</v>
      </c>
      <c r="BH422" s="290">
        <f t="shared" si="480"/>
        <v>0</v>
      </c>
      <c r="BI422" s="290">
        <f t="shared" si="447"/>
        <v>0</v>
      </c>
      <c r="BJ422" s="291">
        <f t="shared" si="448"/>
        <v>0</v>
      </c>
      <c r="BK422" s="290">
        <f t="shared" si="481"/>
        <v>0</v>
      </c>
      <c r="BL422" s="304">
        <f t="shared" si="482"/>
        <v>416</v>
      </c>
      <c r="BM422" s="289">
        <f t="shared" si="483"/>
        <v>35</v>
      </c>
      <c r="BN422" s="290">
        <f t="shared" si="449"/>
        <v>0</v>
      </c>
      <c r="BO422" s="290">
        <f t="shared" si="484"/>
        <v>0</v>
      </c>
      <c r="BP422" s="290">
        <f t="shared" si="450"/>
        <v>0</v>
      </c>
      <c r="BQ422" s="291">
        <f t="shared" si="451"/>
        <v>0</v>
      </c>
      <c r="BR422" s="292">
        <f t="shared" si="485"/>
        <v>0</v>
      </c>
    </row>
    <row r="423" spans="1:70">
      <c r="A423" s="288">
        <v>417</v>
      </c>
      <c r="B423" s="289">
        <f t="shared" si="421"/>
        <v>35</v>
      </c>
      <c r="C423" s="290">
        <f t="shared" si="422"/>
        <v>0</v>
      </c>
      <c r="D423" s="290">
        <f t="shared" si="486"/>
        <v>0</v>
      </c>
      <c r="E423" s="290">
        <f t="shared" si="423"/>
        <v>0</v>
      </c>
      <c r="F423" s="291">
        <f t="shared" si="424"/>
        <v>0</v>
      </c>
      <c r="G423" s="290">
        <f t="shared" si="418"/>
        <v>0</v>
      </c>
      <c r="H423" s="289">
        <f t="shared" si="452"/>
        <v>417</v>
      </c>
      <c r="I423" s="289">
        <f t="shared" si="453"/>
        <v>35</v>
      </c>
      <c r="J423" s="290">
        <f t="shared" si="425"/>
        <v>0</v>
      </c>
      <c r="K423" s="290">
        <f t="shared" si="419"/>
        <v>0</v>
      </c>
      <c r="L423" s="290">
        <f t="shared" si="426"/>
        <v>0</v>
      </c>
      <c r="M423" s="291">
        <f t="shared" si="427"/>
        <v>0</v>
      </c>
      <c r="N423" s="292">
        <f t="shared" si="420"/>
        <v>0</v>
      </c>
      <c r="O423" s="307">
        <f t="shared" si="454"/>
        <v>417</v>
      </c>
      <c r="P423" s="289">
        <f t="shared" si="455"/>
        <v>35</v>
      </c>
      <c r="Q423" s="290">
        <f t="shared" si="428"/>
        <v>0</v>
      </c>
      <c r="R423" s="290">
        <f t="shared" si="456"/>
        <v>0</v>
      </c>
      <c r="S423" s="290">
        <f t="shared" si="429"/>
        <v>0</v>
      </c>
      <c r="T423" s="291">
        <f t="shared" si="430"/>
        <v>0</v>
      </c>
      <c r="U423" s="290">
        <f t="shared" si="457"/>
        <v>0</v>
      </c>
      <c r="V423" s="304">
        <f t="shared" si="458"/>
        <v>417</v>
      </c>
      <c r="W423" s="289">
        <f t="shared" si="459"/>
        <v>35</v>
      </c>
      <c r="X423" s="290">
        <f t="shared" si="431"/>
        <v>0</v>
      </c>
      <c r="Y423" s="290">
        <f t="shared" si="460"/>
        <v>0</v>
      </c>
      <c r="Z423" s="290">
        <f t="shared" si="432"/>
        <v>0</v>
      </c>
      <c r="AA423" s="291">
        <f t="shared" si="433"/>
        <v>0</v>
      </c>
      <c r="AB423" s="292">
        <f t="shared" si="461"/>
        <v>0</v>
      </c>
      <c r="AC423" s="307">
        <f t="shared" si="462"/>
        <v>417</v>
      </c>
      <c r="AD423" s="289">
        <f t="shared" si="463"/>
        <v>35</v>
      </c>
      <c r="AE423" s="290">
        <f t="shared" si="434"/>
        <v>0</v>
      </c>
      <c r="AF423" s="290">
        <f t="shared" si="464"/>
        <v>0</v>
      </c>
      <c r="AG423" s="290">
        <f t="shared" si="435"/>
        <v>0</v>
      </c>
      <c r="AH423" s="291">
        <f t="shared" si="436"/>
        <v>0</v>
      </c>
      <c r="AI423" s="290">
        <f t="shared" si="465"/>
        <v>0</v>
      </c>
      <c r="AJ423" s="304">
        <f t="shared" si="466"/>
        <v>417</v>
      </c>
      <c r="AK423" s="289">
        <f t="shared" si="467"/>
        <v>35</v>
      </c>
      <c r="AL423" s="290">
        <f t="shared" si="437"/>
        <v>0</v>
      </c>
      <c r="AM423" s="290">
        <f t="shared" si="468"/>
        <v>0</v>
      </c>
      <c r="AN423" s="290">
        <f t="shared" si="438"/>
        <v>0</v>
      </c>
      <c r="AO423" s="291">
        <f t="shared" si="439"/>
        <v>0</v>
      </c>
      <c r="AP423" s="292">
        <f t="shared" si="469"/>
        <v>0</v>
      </c>
      <c r="AQ423" s="307">
        <f t="shared" si="470"/>
        <v>417</v>
      </c>
      <c r="AR423" s="289">
        <f t="shared" si="471"/>
        <v>35</v>
      </c>
      <c r="AS423" s="290">
        <f t="shared" si="440"/>
        <v>0</v>
      </c>
      <c r="AT423" s="290">
        <f t="shared" si="472"/>
        <v>0</v>
      </c>
      <c r="AU423" s="290">
        <f t="shared" si="441"/>
        <v>0</v>
      </c>
      <c r="AV423" s="291">
        <f t="shared" si="442"/>
        <v>0</v>
      </c>
      <c r="AW423" s="290">
        <f t="shared" si="473"/>
        <v>0</v>
      </c>
      <c r="AX423" s="304">
        <f t="shared" si="474"/>
        <v>417</v>
      </c>
      <c r="AY423" s="289">
        <f t="shared" si="475"/>
        <v>35</v>
      </c>
      <c r="AZ423" s="290">
        <f t="shared" si="443"/>
        <v>0</v>
      </c>
      <c r="BA423" s="290">
        <f t="shared" si="476"/>
        <v>0</v>
      </c>
      <c r="BB423" s="290">
        <f t="shared" si="444"/>
        <v>0</v>
      </c>
      <c r="BC423" s="291">
        <f t="shared" si="445"/>
        <v>0</v>
      </c>
      <c r="BD423" s="292">
        <f t="shared" si="477"/>
        <v>0</v>
      </c>
      <c r="BE423" s="307">
        <f t="shared" si="478"/>
        <v>417</v>
      </c>
      <c r="BF423" s="289">
        <f t="shared" si="479"/>
        <v>35</v>
      </c>
      <c r="BG423" s="290">
        <f t="shared" si="446"/>
        <v>0</v>
      </c>
      <c r="BH423" s="290">
        <f t="shared" si="480"/>
        <v>0</v>
      </c>
      <c r="BI423" s="290">
        <f t="shared" si="447"/>
        <v>0</v>
      </c>
      <c r="BJ423" s="291">
        <f t="shared" si="448"/>
        <v>0</v>
      </c>
      <c r="BK423" s="290">
        <f t="shared" si="481"/>
        <v>0</v>
      </c>
      <c r="BL423" s="304">
        <f t="shared" si="482"/>
        <v>417</v>
      </c>
      <c r="BM423" s="289">
        <f t="shared" si="483"/>
        <v>35</v>
      </c>
      <c r="BN423" s="290">
        <f t="shared" si="449"/>
        <v>0</v>
      </c>
      <c r="BO423" s="290">
        <f t="shared" si="484"/>
        <v>0</v>
      </c>
      <c r="BP423" s="290">
        <f t="shared" si="450"/>
        <v>0</v>
      </c>
      <c r="BQ423" s="291">
        <f t="shared" si="451"/>
        <v>0</v>
      </c>
      <c r="BR423" s="292">
        <f t="shared" si="485"/>
        <v>0</v>
      </c>
    </row>
    <row r="424" spans="1:70">
      <c r="A424" s="288">
        <v>418</v>
      </c>
      <c r="B424" s="289">
        <f t="shared" si="421"/>
        <v>35</v>
      </c>
      <c r="C424" s="290">
        <f t="shared" si="422"/>
        <v>0</v>
      </c>
      <c r="D424" s="290">
        <f t="shared" si="486"/>
        <v>0</v>
      </c>
      <c r="E424" s="290">
        <f t="shared" si="423"/>
        <v>0</v>
      </c>
      <c r="F424" s="291">
        <f t="shared" si="424"/>
        <v>0</v>
      </c>
      <c r="G424" s="290">
        <f t="shared" ref="G424:G487" si="487">C424-F424</f>
        <v>0</v>
      </c>
      <c r="H424" s="289">
        <f t="shared" si="452"/>
        <v>418</v>
      </c>
      <c r="I424" s="289">
        <f t="shared" si="453"/>
        <v>35</v>
      </c>
      <c r="J424" s="290">
        <f t="shared" si="425"/>
        <v>0</v>
      </c>
      <c r="K424" s="290">
        <f t="shared" si="419"/>
        <v>0</v>
      </c>
      <c r="L424" s="290">
        <f t="shared" si="426"/>
        <v>0</v>
      </c>
      <c r="M424" s="291">
        <f t="shared" si="427"/>
        <v>0</v>
      </c>
      <c r="N424" s="292">
        <f t="shared" si="420"/>
        <v>0</v>
      </c>
      <c r="O424" s="307">
        <f t="shared" si="454"/>
        <v>418</v>
      </c>
      <c r="P424" s="289">
        <f t="shared" si="455"/>
        <v>35</v>
      </c>
      <c r="Q424" s="290">
        <f t="shared" si="428"/>
        <v>0</v>
      </c>
      <c r="R424" s="290">
        <f t="shared" si="456"/>
        <v>0</v>
      </c>
      <c r="S424" s="290">
        <f t="shared" si="429"/>
        <v>0</v>
      </c>
      <c r="T424" s="291">
        <f t="shared" si="430"/>
        <v>0</v>
      </c>
      <c r="U424" s="290">
        <f t="shared" si="457"/>
        <v>0</v>
      </c>
      <c r="V424" s="304">
        <f t="shared" si="458"/>
        <v>418</v>
      </c>
      <c r="W424" s="289">
        <f t="shared" si="459"/>
        <v>35</v>
      </c>
      <c r="X424" s="290">
        <f t="shared" si="431"/>
        <v>0</v>
      </c>
      <c r="Y424" s="290">
        <f t="shared" si="460"/>
        <v>0</v>
      </c>
      <c r="Z424" s="290">
        <f t="shared" si="432"/>
        <v>0</v>
      </c>
      <c r="AA424" s="291">
        <f t="shared" si="433"/>
        <v>0</v>
      </c>
      <c r="AB424" s="292">
        <f t="shared" si="461"/>
        <v>0</v>
      </c>
      <c r="AC424" s="307">
        <f t="shared" si="462"/>
        <v>418</v>
      </c>
      <c r="AD424" s="289">
        <f t="shared" si="463"/>
        <v>35</v>
      </c>
      <c r="AE424" s="290">
        <f t="shared" si="434"/>
        <v>0</v>
      </c>
      <c r="AF424" s="290">
        <f t="shared" si="464"/>
        <v>0</v>
      </c>
      <c r="AG424" s="290">
        <f t="shared" si="435"/>
        <v>0</v>
      </c>
      <c r="AH424" s="291">
        <f t="shared" si="436"/>
        <v>0</v>
      </c>
      <c r="AI424" s="290">
        <f t="shared" si="465"/>
        <v>0</v>
      </c>
      <c r="AJ424" s="304">
        <f t="shared" si="466"/>
        <v>418</v>
      </c>
      <c r="AK424" s="289">
        <f t="shared" si="467"/>
        <v>35</v>
      </c>
      <c r="AL424" s="290">
        <f t="shared" si="437"/>
        <v>0</v>
      </c>
      <c r="AM424" s="290">
        <f t="shared" si="468"/>
        <v>0</v>
      </c>
      <c r="AN424" s="290">
        <f t="shared" si="438"/>
        <v>0</v>
      </c>
      <c r="AO424" s="291">
        <f t="shared" si="439"/>
        <v>0</v>
      </c>
      <c r="AP424" s="292">
        <f t="shared" si="469"/>
        <v>0</v>
      </c>
      <c r="AQ424" s="307">
        <f t="shared" si="470"/>
        <v>418</v>
      </c>
      <c r="AR424" s="289">
        <f t="shared" si="471"/>
        <v>35</v>
      </c>
      <c r="AS424" s="290">
        <f t="shared" si="440"/>
        <v>0</v>
      </c>
      <c r="AT424" s="290">
        <f t="shared" si="472"/>
        <v>0</v>
      </c>
      <c r="AU424" s="290">
        <f t="shared" si="441"/>
        <v>0</v>
      </c>
      <c r="AV424" s="291">
        <f t="shared" si="442"/>
        <v>0</v>
      </c>
      <c r="AW424" s="290">
        <f t="shared" si="473"/>
        <v>0</v>
      </c>
      <c r="AX424" s="304">
        <f t="shared" si="474"/>
        <v>418</v>
      </c>
      <c r="AY424" s="289">
        <f t="shared" si="475"/>
        <v>35</v>
      </c>
      <c r="AZ424" s="290">
        <f t="shared" si="443"/>
        <v>0</v>
      </c>
      <c r="BA424" s="290">
        <f t="shared" si="476"/>
        <v>0</v>
      </c>
      <c r="BB424" s="290">
        <f t="shared" si="444"/>
        <v>0</v>
      </c>
      <c r="BC424" s="291">
        <f t="shared" si="445"/>
        <v>0</v>
      </c>
      <c r="BD424" s="292">
        <f t="shared" si="477"/>
        <v>0</v>
      </c>
      <c r="BE424" s="307">
        <f t="shared" si="478"/>
        <v>418</v>
      </c>
      <c r="BF424" s="289">
        <f t="shared" si="479"/>
        <v>35</v>
      </c>
      <c r="BG424" s="290">
        <f t="shared" si="446"/>
        <v>0</v>
      </c>
      <c r="BH424" s="290">
        <f t="shared" si="480"/>
        <v>0</v>
      </c>
      <c r="BI424" s="290">
        <f t="shared" si="447"/>
        <v>0</v>
      </c>
      <c r="BJ424" s="291">
        <f t="shared" si="448"/>
        <v>0</v>
      </c>
      <c r="BK424" s="290">
        <f t="shared" si="481"/>
        <v>0</v>
      </c>
      <c r="BL424" s="304">
        <f t="shared" si="482"/>
        <v>418</v>
      </c>
      <c r="BM424" s="289">
        <f t="shared" si="483"/>
        <v>35</v>
      </c>
      <c r="BN424" s="290">
        <f t="shared" si="449"/>
        <v>0</v>
      </c>
      <c r="BO424" s="290">
        <f t="shared" si="484"/>
        <v>0</v>
      </c>
      <c r="BP424" s="290">
        <f t="shared" si="450"/>
        <v>0</v>
      </c>
      <c r="BQ424" s="291">
        <f t="shared" si="451"/>
        <v>0</v>
      </c>
      <c r="BR424" s="292">
        <f t="shared" si="485"/>
        <v>0</v>
      </c>
    </row>
    <row r="425" spans="1:70">
      <c r="A425" s="288">
        <v>419</v>
      </c>
      <c r="B425" s="289">
        <f t="shared" si="421"/>
        <v>35</v>
      </c>
      <c r="C425" s="290">
        <f t="shared" si="422"/>
        <v>0</v>
      </c>
      <c r="D425" s="290">
        <f t="shared" si="486"/>
        <v>0</v>
      </c>
      <c r="E425" s="290">
        <f t="shared" si="423"/>
        <v>0</v>
      </c>
      <c r="F425" s="291">
        <f t="shared" si="424"/>
        <v>0</v>
      </c>
      <c r="G425" s="290">
        <f t="shared" si="487"/>
        <v>0</v>
      </c>
      <c r="H425" s="289">
        <f t="shared" si="452"/>
        <v>419</v>
      </c>
      <c r="I425" s="289">
        <f t="shared" si="453"/>
        <v>35</v>
      </c>
      <c r="J425" s="290">
        <f t="shared" si="425"/>
        <v>0</v>
      </c>
      <c r="K425" s="290">
        <f t="shared" si="419"/>
        <v>0</v>
      </c>
      <c r="L425" s="290">
        <f t="shared" si="426"/>
        <v>0</v>
      </c>
      <c r="M425" s="291">
        <f t="shared" si="427"/>
        <v>0</v>
      </c>
      <c r="N425" s="292">
        <f t="shared" si="420"/>
        <v>0</v>
      </c>
      <c r="O425" s="307">
        <f t="shared" si="454"/>
        <v>419</v>
      </c>
      <c r="P425" s="289">
        <f t="shared" si="455"/>
        <v>35</v>
      </c>
      <c r="Q425" s="290">
        <f t="shared" si="428"/>
        <v>0</v>
      </c>
      <c r="R425" s="290">
        <f t="shared" si="456"/>
        <v>0</v>
      </c>
      <c r="S425" s="290">
        <f t="shared" si="429"/>
        <v>0</v>
      </c>
      <c r="T425" s="291">
        <f t="shared" si="430"/>
        <v>0</v>
      </c>
      <c r="U425" s="290">
        <f t="shared" si="457"/>
        <v>0</v>
      </c>
      <c r="V425" s="304">
        <f t="shared" si="458"/>
        <v>419</v>
      </c>
      <c r="W425" s="289">
        <f t="shared" si="459"/>
        <v>35</v>
      </c>
      <c r="X425" s="290">
        <f t="shared" si="431"/>
        <v>0</v>
      </c>
      <c r="Y425" s="290">
        <f t="shared" si="460"/>
        <v>0</v>
      </c>
      <c r="Z425" s="290">
        <f t="shared" si="432"/>
        <v>0</v>
      </c>
      <c r="AA425" s="291">
        <f t="shared" si="433"/>
        <v>0</v>
      </c>
      <c r="AB425" s="292">
        <f t="shared" si="461"/>
        <v>0</v>
      </c>
      <c r="AC425" s="307">
        <f t="shared" si="462"/>
        <v>419</v>
      </c>
      <c r="AD425" s="289">
        <f t="shared" si="463"/>
        <v>35</v>
      </c>
      <c r="AE425" s="290">
        <f t="shared" si="434"/>
        <v>0</v>
      </c>
      <c r="AF425" s="290">
        <f t="shared" si="464"/>
        <v>0</v>
      </c>
      <c r="AG425" s="290">
        <f t="shared" si="435"/>
        <v>0</v>
      </c>
      <c r="AH425" s="291">
        <f t="shared" si="436"/>
        <v>0</v>
      </c>
      <c r="AI425" s="290">
        <f t="shared" si="465"/>
        <v>0</v>
      </c>
      <c r="AJ425" s="304">
        <f t="shared" si="466"/>
        <v>419</v>
      </c>
      <c r="AK425" s="289">
        <f t="shared" si="467"/>
        <v>35</v>
      </c>
      <c r="AL425" s="290">
        <f t="shared" si="437"/>
        <v>0</v>
      </c>
      <c r="AM425" s="290">
        <f t="shared" si="468"/>
        <v>0</v>
      </c>
      <c r="AN425" s="290">
        <f t="shared" si="438"/>
        <v>0</v>
      </c>
      <c r="AO425" s="291">
        <f t="shared" si="439"/>
        <v>0</v>
      </c>
      <c r="AP425" s="292">
        <f t="shared" si="469"/>
        <v>0</v>
      </c>
      <c r="AQ425" s="307">
        <f t="shared" si="470"/>
        <v>419</v>
      </c>
      <c r="AR425" s="289">
        <f t="shared" si="471"/>
        <v>35</v>
      </c>
      <c r="AS425" s="290">
        <f t="shared" si="440"/>
        <v>0</v>
      </c>
      <c r="AT425" s="290">
        <f t="shared" si="472"/>
        <v>0</v>
      </c>
      <c r="AU425" s="290">
        <f t="shared" si="441"/>
        <v>0</v>
      </c>
      <c r="AV425" s="291">
        <f t="shared" si="442"/>
        <v>0</v>
      </c>
      <c r="AW425" s="290">
        <f t="shared" si="473"/>
        <v>0</v>
      </c>
      <c r="AX425" s="304">
        <f t="shared" si="474"/>
        <v>419</v>
      </c>
      <c r="AY425" s="289">
        <f t="shared" si="475"/>
        <v>35</v>
      </c>
      <c r="AZ425" s="290">
        <f t="shared" si="443"/>
        <v>0</v>
      </c>
      <c r="BA425" s="290">
        <f t="shared" si="476"/>
        <v>0</v>
      </c>
      <c r="BB425" s="290">
        <f t="shared" si="444"/>
        <v>0</v>
      </c>
      <c r="BC425" s="291">
        <f t="shared" si="445"/>
        <v>0</v>
      </c>
      <c r="BD425" s="292">
        <f t="shared" si="477"/>
        <v>0</v>
      </c>
      <c r="BE425" s="307">
        <f t="shared" si="478"/>
        <v>419</v>
      </c>
      <c r="BF425" s="289">
        <f t="shared" si="479"/>
        <v>35</v>
      </c>
      <c r="BG425" s="290">
        <f t="shared" si="446"/>
        <v>0</v>
      </c>
      <c r="BH425" s="290">
        <f t="shared" si="480"/>
        <v>0</v>
      </c>
      <c r="BI425" s="290">
        <f t="shared" si="447"/>
        <v>0</v>
      </c>
      <c r="BJ425" s="291">
        <f t="shared" si="448"/>
        <v>0</v>
      </c>
      <c r="BK425" s="290">
        <f t="shared" si="481"/>
        <v>0</v>
      </c>
      <c r="BL425" s="304">
        <f t="shared" si="482"/>
        <v>419</v>
      </c>
      <c r="BM425" s="289">
        <f t="shared" si="483"/>
        <v>35</v>
      </c>
      <c r="BN425" s="290">
        <f t="shared" si="449"/>
        <v>0</v>
      </c>
      <c r="BO425" s="290">
        <f t="shared" si="484"/>
        <v>0</v>
      </c>
      <c r="BP425" s="290">
        <f t="shared" si="450"/>
        <v>0</v>
      </c>
      <c r="BQ425" s="291">
        <f t="shared" si="451"/>
        <v>0</v>
      </c>
      <c r="BR425" s="292">
        <f t="shared" si="485"/>
        <v>0</v>
      </c>
    </row>
    <row r="426" spans="1:70">
      <c r="A426" s="288">
        <v>420</v>
      </c>
      <c r="B426" s="289">
        <f t="shared" si="421"/>
        <v>35</v>
      </c>
      <c r="C426" s="290">
        <f t="shared" si="422"/>
        <v>0</v>
      </c>
      <c r="D426" s="290">
        <f t="shared" si="486"/>
        <v>0</v>
      </c>
      <c r="E426" s="290">
        <f t="shared" si="423"/>
        <v>0</v>
      </c>
      <c r="F426" s="291">
        <f t="shared" si="424"/>
        <v>0</v>
      </c>
      <c r="G426" s="290">
        <f t="shared" si="487"/>
        <v>0</v>
      </c>
      <c r="H426" s="289">
        <f t="shared" si="452"/>
        <v>420</v>
      </c>
      <c r="I426" s="289">
        <f t="shared" si="453"/>
        <v>35</v>
      </c>
      <c r="J426" s="290">
        <f t="shared" si="425"/>
        <v>0</v>
      </c>
      <c r="K426" s="290">
        <f t="shared" si="419"/>
        <v>0</v>
      </c>
      <c r="L426" s="290">
        <f t="shared" si="426"/>
        <v>0</v>
      </c>
      <c r="M426" s="291">
        <f t="shared" si="427"/>
        <v>0</v>
      </c>
      <c r="N426" s="292">
        <f t="shared" si="420"/>
        <v>0</v>
      </c>
      <c r="O426" s="307">
        <f t="shared" si="454"/>
        <v>420</v>
      </c>
      <c r="P426" s="289">
        <f t="shared" si="455"/>
        <v>35</v>
      </c>
      <c r="Q426" s="290">
        <f t="shared" si="428"/>
        <v>0</v>
      </c>
      <c r="R426" s="290">
        <f t="shared" si="456"/>
        <v>0</v>
      </c>
      <c r="S426" s="290">
        <f t="shared" si="429"/>
        <v>0</v>
      </c>
      <c r="T426" s="291">
        <f t="shared" si="430"/>
        <v>0</v>
      </c>
      <c r="U426" s="290">
        <f t="shared" si="457"/>
        <v>0</v>
      </c>
      <c r="V426" s="304">
        <f t="shared" si="458"/>
        <v>420</v>
      </c>
      <c r="W426" s="289">
        <f t="shared" si="459"/>
        <v>35</v>
      </c>
      <c r="X426" s="290">
        <f t="shared" si="431"/>
        <v>0</v>
      </c>
      <c r="Y426" s="290">
        <f t="shared" si="460"/>
        <v>0</v>
      </c>
      <c r="Z426" s="290">
        <f t="shared" si="432"/>
        <v>0</v>
      </c>
      <c r="AA426" s="291">
        <f t="shared" si="433"/>
        <v>0</v>
      </c>
      <c r="AB426" s="292">
        <f t="shared" si="461"/>
        <v>0</v>
      </c>
      <c r="AC426" s="307">
        <f t="shared" si="462"/>
        <v>420</v>
      </c>
      <c r="AD426" s="289">
        <f t="shared" si="463"/>
        <v>35</v>
      </c>
      <c r="AE426" s="290">
        <f t="shared" si="434"/>
        <v>0</v>
      </c>
      <c r="AF426" s="290">
        <f t="shared" si="464"/>
        <v>0</v>
      </c>
      <c r="AG426" s="290">
        <f t="shared" si="435"/>
        <v>0</v>
      </c>
      <c r="AH426" s="291">
        <f t="shared" si="436"/>
        <v>0</v>
      </c>
      <c r="AI426" s="290">
        <f t="shared" si="465"/>
        <v>0</v>
      </c>
      <c r="AJ426" s="304">
        <f t="shared" si="466"/>
        <v>420</v>
      </c>
      <c r="AK426" s="289">
        <f t="shared" si="467"/>
        <v>35</v>
      </c>
      <c r="AL426" s="290">
        <f t="shared" si="437"/>
        <v>0</v>
      </c>
      <c r="AM426" s="290">
        <f t="shared" si="468"/>
        <v>0</v>
      </c>
      <c r="AN426" s="290">
        <f t="shared" si="438"/>
        <v>0</v>
      </c>
      <c r="AO426" s="291">
        <f t="shared" si="439"/>
        <v>0</v>
      </c>
      <c r="AP426" s="292">
        <f t="shared" si="469"/>
        <v>0</v>
      </c>
      <c r="AQ426" s="307">
        <f t="shared" si="470"/>
        <v>420</v>
      </c>
      <c r="AR426" s="289">
        <f t="shared" si="471"/>
        <v>35</v>
      </c>
      <c r="AS426" s="290">
        <f t="shared" si="440"/>
        <v>0</v>
      </c>
      <c r="AT426" s="290">
        <f t="shared" si="472"/>
        <v>0</v>
      </c>
      <c r="AU426" s="290">
        <f t="shared" si="441"/>
        <v>0</v>
      </c>
      <c r="AV426" s="291">
        <f t="shared" si="442"/>
        <v>0</v>
      </c>
      <c r="AW426" s="290">
        <f t="shared" si="473"/>
        <v>0</v>
      </c>
      <c r="AX426" s="304">
        <f t="shared" si="474"/>
        <v>420</v>
      </c>
      <c r="AY426" s="289">
        <f t="shared" si="475"/>
        <v>35</v>
      </c>
      <c r="AZ426" s="290">
        <f t="shared" si="443"/>
        <v>0</v>
      </c>
      <c r="BA426" s="290">
        <f t="shared" si="476"/>
        <v>0</v>
      </c>
      <c r="BB426" s="290">
        <f t="shared" si="444"/>
        <v>0</v>
      </c>
      <c r="BC426" s="291">
        <f t="shared" si="445"/>
        <v>0</v>
      </c>
      <c r="BD426" s="292">
        <f t="shared" si="477"/>
        <v>0</v>
      </c>
      <c r="BE426" s="307">
        <f t="shared" si="478"/>
        <v>420</v>
      </c>
      <c r="BF426" s="289">
        <f t="shared" si="479"/>
        <v>35</v>
      </c>
      <c r="BG426" s="290">
        <f t="shared" si="446"/>
        <v>0</v>
      </c>
      <c r="BH426" s="290">
        <f t="shared" si="480"/>
        <v>0</v>
      </c>
      <c r="BI426" s="290">
        <f t="shared" si="447"/>
        <v>0</v>
      </c>
      <c r="BJ426" s="291">
        <f t="shared" si="448"/>
        <v>0</v>
      </c>
      <c r="BK426" s="290">
        <f t="shared" si="481"/>
        <v>0</v>
      </c>
      <c r="BL426" s="304">
        <f t="shared" si="482"/>
        <v>420</v>
      </c>
      <c r="BM426" s="289">
        <f t="shared" si="483"/>
        <v>35</v>
      </c>
      <c r="BN426" s="290">
        <f t="shared" si="449"/>
        <v>0</v>
      </c>
      <c r="BO426" s="290">
        <f t="shared" si="484"/>
        <v>0</v>
      </c>
      <c r="BP426" s="290">
        <f t="shared" si="450"/>
        <v>0</v>
      </c>
      <c r="BQ426" s="291">
        <f t="shared" si="451"/>
        <v>0</v>
      </c>
      <c r="BR426" s="292">
        <f t="shared" si="485"/>
        <v>0</v>
      </c>
    </row>
    <row r="427" spans="1:70">
      <c r="A427" s="288">
        <v>421</v>
      </c>
      <c r="B427" s="289">
        <f t="shared" si="421"/>
        <v>36</v>
      </c>
      <c r="C427" s="290">
        <f t="shared" si="422"/>
        <v>0</v>
      </c>
      <c r="D427" s="290">
        <f t="shared" si="486"/>
        <v>0</v>
      </c>
      <c r="E427" s="290">
        <f t="shared" si="423"/>
        <v>0</v>
      </c>
      <c r="F427" s="291">
        <f t="shared" si="424"/>
        <v>0</v>
      </c>
      <c r="G427" s="290">
        <f t="shared" si="487"/>
        <v>0</v>
      </c>
      <c r="H427" s="289">
        <f t="shared" si="452"/>
        <v>421</v>
      </c>
      <c r="I427" s="289">
        <f t="shared" si="453"/>
        <v>36</v>
      </c>
      <c r="J427" s="290">
        <f t="shared" si="425"/>
        <v>0</v>
      </c>
      <c r="K427" s="290">
        <f t="shared" ref="K427:K490" si="488">SUM(L427:M427)</f>
        <v>0</v>
      </c>
      <c r="L427" s="290">
        <f t="shared" si="426"/>
        <v>0</v>
      </c>
      <c r="M427" s="291">
        <f t="shared" si="427"/>
        <v>0</v>
      </c>
      <c r="N427" s="292">
        <f t="shared" ref="N427:N490" si="489">J427-M427</f>
        <v>0</v>
      </c>
      <c r="O427" s="307">
        <f t="shared" si="454"/>
        <v>421</v>
      </c>
      <c r="P427" s="289">
        <f t="shared" si="455"/>
        <v>36</v>
      </c>
      <c r="Q427" s="290">
        <f t="shared" si="428"/>
        <v>0</v>
      </c>
      <c r="R427" s="290">
        <f t="shared" si="456"/>
        <v>0</v>
      </c>
      <c r="S427" s="290">
        <f t="shared" si="429"/>
        <v>0</v>
      </c>
      <c r="T427" s="291">
        <f t="shared" si="430"/>
        <v>0</v>
      </c>
      <c r="U427" s="290">
        <f t="shared" si="457"/>
        <v>0</v>
      </c>
      <c r="V427" s="304">
        <f t="shared" si="458"/>
        <v>421</v>
      </c>
      <c r="W427" s="289">
        <f t="shared" si="459"/>
        <v>36</v>
      </c>
      <c r="X427" s="290">
        <f t="shared" si="431"/>
        <v>0</v>
      </c>
      <c r="Y427" s="290">
        <f t="shared" si="460"/>
        <v>0</v>
      </c>
      <c r="Z427" s="290">
        <f t="shared" si="432"/>
        <v>0</v>
      </c>
      <c r="AA427" s="291">
        <f t="shared" si="433"/>
        <v>0</v>
      </c>
      <c r="AB427" s="292">
        <f t="shared" si="461"/>
        <v>0</v>
      </c>
      <c r="AC427" s="307">
        <f t="shared" si="462"/>
        <v>421</v>
      </c>
      <c r="AD427" s="289">
        <f t="shared" si="463"/>
        <v>36</v>
      </c>
      <c r="AE427" s="290">
        <f t="shared" si="434"/>
        <v>0</v>
      </c>
      <c r="AF427" s="290">
        <f t="shared" si="464"/>
        <v>0</v>
      </c>
      <c r="AG427" s="290">
        <f t="shared" si="435"/>
        <v>0</v>
      </c>
      <c r="AH427" s="291">
        <f t="shared" si="436"/>
        <v>0</v>
      </c>
      <c r="AI427" s="290">
        <f t="shared" si="465"/>
        <v>0</v>
      </c>
      <c r="AJ427" s="304">
        <f t="shared" si="466"/>
        <v>421</v>
      </c>
      <c r="AK427" s="289">
        <f t="shared" si="467"/>
        <v>36</v>
      </c>
      <c r="AL427" s="290">
        <f t="shared" si="437"/>
        <v>0</v>
      </c>
      <c r="AM427" s="290">
        <f t="shared" si="468"/>
        <v>0</v>
      </c>
      <c r="AN427" s="290">
        <f t="shared" si="438"/>
        <v>0</v>
      </c>
      <c r="AO427" s="291">
        <f t="shared" si="439"/>
        <v>0</v>
      </c>
      <c r="AP427" s="292">
        <f t="shared" si="469"/>
        <v>0</v>
      </c>
      <c r="AQ427" s="307">
        <f t="shared" si="470"/>
        <v>421</v>
      </c>
      <c r="AR427" s="289">
        <f t="shared" si="471"/>
        <v>36</v>
      </c>
      <c r="AS427" s="290">
        <f t="shared" si="440"/>
        <v>0</v>
      </c>
      <c r="AT427" s="290">
        <f t="shared" si="472"/>
        <v>0</v>
      </c>
      <c r="AU427" s="290">
        <f t="shared" si="441"/>
        <v>0</v>
      </c>
      <c r="AV427" s="291">
        <f t="shared" si="442"/>
        <v>0</v>
      </c>
      <c r="AW427" s="290">
        <f t="shared" si="473"/>
        <v>0</v>
      </c>
      <c r="AX427" s="304">
        <f t="shared" si="474"/>
        <v>421</v>
      </c>
      <c r="AY427" s="289">
        <f t="shared" si="475"/>
        <v>36</v>
      </c>
      <c r="AZ427" s="290">
        <f t="shared" si="443"/>
        <v>0</v>
      </c>
      <c r="BA427" s="290">
        <f t="shared" si="476"/>
        <v>0</v>
      </c>
      <c r="BB427" s="290">
        <f t="shared" si="444"/>
        <v>0</v>
      </c>
      <c r="BC427" s="291">
        <f t="shared" si="445"/>
        <v>0</v>
      </c>
      <c r="BD427" s="292">
        <f t="shared" si="477"/>
        <v>0</v>
      </c>
      <c r="BE427" s="307">
        <f t="shared" si="478"/>
        <v>421</v>
      </c>
      <c r="BF427" s="289">
        <f t="shared" si="479"/>
        <v>36</v>
      </c>
      <c r="BG427" s="290">
        <f t="shared" si="446"/>
        <v>0</v>
      </c>
      <c r="BH427" s="290">
        <f t="shared" si="480"/>
        <v>0</v>
      </c>
      <c r="BI427" s="290">
        <f t="shared" si="447"/>
        <v>0</v>
      </c>
      <c r="BJ427" s="291">
        <f t="shared" si="448"/>
        <v>0</v>
      </c>
      <c r="BK427" s="290">
        <f t="shared" si="481"/>
        <v>0</v>
      </c>
      <c r="BL427" s="304">
        <f t="shared" si="482"/>
        <v>421</v>
      </c>
      <c r="BM427" s="289">
        <f t="shared" si="483"/>
        <v>36</v>
      </c>
      <c r="BN427" s="290">
        <f t="shared" si="449"/>
        <v>0</v>
      </c>
      <c r="BO427" s="290">
        <f t="shared" si="484"/>
        <v>0</v>
      </c>
      <c r="BP427" s="290">
        <f t="shared" si="450"/>
        <v>0</v>
      </c>
      <c r="BQ427" s="291">
        <f t="shared" si="451"/>
        <v>0</v>
      </c>
      <c r="BR427" s="292">
        <f t="shared" si="485"/>
        <v>0</v>
      </c>
    </row>
    <row r="428" spans="1:70">
      <c r="A428" s="288">
        <v>422</v>
      </c>
      <c r="B428" s="289">
        <f t="shared" si="421"/>
        <v>36</v>
      </c>
      <c r="C428" s="290">
        <f t="shared" si="422"/>
        <v>0</v>
      </c>
      <c r="D428" s="290">
        <f t="shared" si="486"/>
        <v>0</v>
      </c>
      <c r="E428" s="290">
        <f t="shared" si="423"/>
        <v>0</v>
      </c>
      <c r="F428" s="291">
        <f t="shared" si="424"/>
        <v>0</v>
      </c>
      <c r="G428" s="290">
        <f t="shared" si="487"/>
        <v>0</v>
      </c>
      <c r="H428" s="289">
        <f t="shared" si="452"/>
        <v>422</v>
      </c>
      <c r="I428" s="289">
        <f t="shared" si="453"/>
        <v>36</v>
      </c>
      <c r="J428" s="290">
        <f t="shared" si="425"/>
        <v>0</v>
      </c>
      <c r="K428" s="290">
        <f t="shared" si="488"/>
        <v>0</v>
      </c>
      <c r="L428" s="290">
        <f t="shared" si="426"/>
        <v>0</v>
      </c>
      <c r="M428" s="291">
        <f t="shared" si="427"/>
        <v>0</v>
      </c>
      <c r="N428" s="292">
        <f t="shared" si="489"/>
        <v>0</v>
      </c>
      <c r="O428" s="307">
        <f t="shared" si="454"/>
        <v>422</v>
      </c>
      <c r="P428" s="289">
        <f t="shared" si="455"/>
        <v>36</v>
      </c>
      <c r="Q428" s="290">
        <f t="shared" si="428"/>
        <v>0</v>
      </c>
      <c r="R428" s="290">
        <f t="shared" si="456"/>
        <v>0</v>
      </c>
      <c r="S428" s="290">
        <f t="shared" si="429"/>
        <v>0</v>
      </c>
      <c r="T428" s="291">
        <f t="shared" si="430"/>
        <v>0</v>
      </c>
      <c r="U428" s="290">
        <f t="shared" si="457"/>
        <v>0</v>
      </c>
      <c r="V428" s="304">
        <f t="shared" si="458"/>
        <v>422</v>
      </c>
      <c r="W428" s="289">
        <f t="shared" si="459"/>
        <v>36</v>
      </c>
      <c r="X428" s="290">
        <f t="shared" si="431"/>
        <v>0</v>
      </c>
      <c r="Y428" s="290">
        <f t="shared" si="460"/>
        <v>0</v>
      </c>
      <c r="Z428" s="290">
        <f t="shared" si="432"/>
        <v>0</v>
      </c>
      <c r="AA428" s="291">
        <f t="shared" si="433"/>
        <v>0</v>
      </c>
      <c r="AB428" s="292">
        <f t="shared" si="461"/>
        <v>0</v>
      </c>
      <c r="AC428" s="307">
        <f t="shared" si="462"/>
        <v>422</v>
      </c>
      <c r="AD428" s="289">
        <f t="shared" si="463"/>
        <v>36</v>
      </c>
      <c r="AE428" s="290">
        <f t="shared" si="434"/>
        <v>0</v>
      </c>
      <c r="AF428" s="290">
        <f t="shared" si="464"/>
        <v>0</v>
      </c>
      <c r="AG428" s="290">
        <f t="shared" si="435"/>
        <v>0</v>
      </c>
      <c r="AH428" s="291">
        <f t="shared" si="436"/>
        <v>0</v>
      </c>
      <c r="AI428" s="290">
        <f t="shared" si="465"/>
        <v>0</v>
      </c>
      <c r="AJ428" s="304">
        <f t="shared" si="466"/>
        <v>422</v>
      </c>
      <c r="AK428" s="289">
        <f t="shared" si="467"/>
        <v>36</v>
      </c>
      <c r="AL428" s="290">
        <f t="shared" si="437"/>
        <v>0</v>
      </c>
      <c r="AM428" s="290">
        <f t="shared" si="468"/>
        <v>0</v>
      </c>
      <c r="AN428" s="290">
        <f t="shared" si="438"/>
        <v>0</v>
      </c>
      <c r="AO428" s="291">
        <f t="shared" si="439"/>
        <v>0</v>
      </c>
      <c r="AP428" s="292">
        <f t="shared" si="469"/>
        <v>0</v>
      </c>
      <c r="AQ428" s="307">
        <f t="shared" si="470"/>
        <v>422</v>
      </c>
      <c r="AR428" s="289">
        <f t="shared" si="471"/>
        <v>36</v>
      </c>
      <c r="AS428" s="290">
        <f t="shared" si="440"/>
        <v>0</v>
      </c>
      <c r="AT428" s="290">
        <f t="shared" si="472"/>
        <v>0</v>
      </c>
      <c r="AU428" s="290">
        <f t="shared" si="441"/>
        <v>0</v>
      </c>
      <c r="AV428" s="291">
        <f t="shared" si="442"/>
        <v>0</v>
      </c>
      <c r="AW428" s="290">
        <f t="shared" si="473"/>
        <v>0</v>
      </c>
      <c r="AX428" s="304">
        <f t="shared" si="474"/>
        <v>422</v>
      </c>
      <c r="AY428" s="289">
        <f t="shared" si="475"/>
        <v>36</v>
      </c>
      <c r="AZ428" s="290">
        <f t="shared" si="443"/>
        <v>0</v>
      </c>
      <c r="BA428" s="290">
        <f t="shared" si="476"/>
        <v>0</v>
      </c>
      <c r="BB428" s="290">
        <f t="shared" si="444"/>
        <v>0</v>
      </c>
      <c r="BC428" s="291">
        <f t="shared" si="445"/>
        <v>0</v>
      </c>
      <c r="BD428" s="292">
        <f t="shared" si="477"/>
        <v>0</v>
      </c>
      <c r="BE428" s="307">
        <f t="shared" si="478"/>
        <v>422</v>
      </c>
      <c r="BF428" s="289">
        <f t="shared" si="479"/>
        <v>36</v>
      </c>
      <c r="BG428" s="290">
        <f t="shared" si="446"/>
        <v>0</v>
      </c>
      <c r="BH428" s="290">
        <f t="shared" si="480"/>
        <v>0</v>
      </c>
      <c r="BI428" s="290">
        <f t="shared" si="447"/>
        <v>0</v>
      </c>
      <c r="BJ428" s="291">
        <f t="shared" si="448"/>
        <v>0</v>
      </c>
      <c r="BK428" s="290">
        <f t="shared" si="481"/>
        <v>0</v>
      </c>
      <c r="BL428" s="304">
        <f t="shared" si="482"/>
        <v>422</v>
      </c>
      <c r="BM428" s="289">
        <f t="shared" si="483"/>
        <v>36</v>
      </c>
      <c r="BN428" s="290">
        <f t="shared" si="449"/>
        <v>0</v>
      </c>
      <c r="BO428" s="290">
        <f t="shared" si="484"/>
        <v>0</v>
      </c>
      <c r="BP428" s="290">
        <f t="shared" si="450"/>
        <v>0</v>
      </c>
      <c r="BQ428" s="291">
        <f t="shared" si="451"/>
        <v>0</v>
      </c>
      <c r="BR428" s="292">
        <f t="shared" si="485"/>
        <v>0</v>
      </c>
    </row>
    <row r="429" spans="1:70">
      <c r="A429" s="288">
        <v>423</v>
      </c>
      <c r="B429" s="289">
        <f t="shared" si="421"/>
        <v>36</v>
      </c>
      <c r="C429" s="290">
        <f t="shared" si="422"/>
        <v>0</v>
      </c>
      <c r="D429" s="290">
        <f t="shared" si="486"/>
        <v>0</v>
      </c>
      <c r="E429" s="290">
        <f t="shared" si="423"/>
        <v>0</v>
      </c>
      <c r="F429" s="291">
        <f t="shared" si="424"/>
        <v>0</v>
      </c>
      <c r="G429" s="290">
        <f t="shared" si="487"/>
        <v>0</v>
      </c>
      <c r="H429" s="289">
        <f t="shared" si="452"/>
        <v>423</v>
      </c>
      <c r="I429" s="289">
        <f t="shared" si="453"/>
        <v>36</v>
      </c>
      <c r="J429" s="290">
        <f t="shared" si="425"/>
        <v>0</v>
      </c>
      <c r="K429" s="290">
        <f t="shared" si="488"/>
        <v>0</v>
      </c>
      <c r="L429" s="290">
        <f t="shared" si="426"/>
        <v>0</v>
      </c>
      <c r="M429" s="291">
        <f t="shared" si="427"/>
        <v>0</v>
      </c>
      <c r="N429" s="292">
        <f t="shared" si="489"/>
        <v>0</v>
      </c>
      <c r="O429" s="307">
        <f t="shared" si="454"/>
        <v>423</v>
      </c>
      <c r="P429" s="289">
        <f t="shared" si="455"/>
        <v>36</v>
      </c>
      <c r="Q429" s="290">
        <f t="shared" si="428"/>
        <v>0</v>
      </c>
      <c r="R429" s="290">
        <f t="shared" si="456"/>
        <v>0</v>
      </c>
      <c r="S429" s="290">
        <f t="shared" si="429"/>
        <v>0</v>
      </c>
      <c r="T429" s="291">
        <f t="shared" si="430"/>
        <v>0</v>
      </c>
      <c r="U429" s="290">
        <f t="shared" si="457"/>
        <v>0</v>
      </c>
      <c r="V429" s="304">
        <f t="shared" si="458"/>
        <v>423</v>
      </c>
      <c r="W429" s="289">
        <f t="shared" si="459"/>
        <v>36</v>
      </c>
      <c r="X429" s="290">
        <f t="shared" si="431"/>
        <v>0</v>
      </c>
      <c r="Y429" s="290">
        <f t="shared" si="460"/>
        <v>0</v>
      </c>
      <c r="Z429" s="290">
        <f t="shared" si="432"/>
        <v>0</v>
      </c>
      <c r="AA429" s="291">
        <f t="shared" si="433"/>
        <v>0</v>
      </c>
      <c r="AB429" s="292">
        <f t="shared" si="461"/>
        <v>0</v>
      </c>
      <c r="AC429" s="307">
        <f t="shared" si="462"/>
        <v>423</v>
      </c>
      <c r="AD429" s="289">
        <f t="shared" si="463"/>
        <v>36</v>
      </c>
      <c r="AE429" s="290">
        <f t="shared" si="434"/>
        <v>0</v>
      </c>
      <c r="AF429" s="290">
        <f t="shared" si="464"/>
        <v>0</v>
      </c>
      <c r="AG429" s="290">
        <f t="shared" si="435"/>
        <v>0</v>
      </c>
      <c r="AH429" s="291">
        <f t="shared" si="436"/>
        <v>0</v>
      </c>
      <c r="AI429" s="290">
        <f t="shared" si="465"/>
        <v>0</v>
      </c>
      <c r="AJ429" s="304">
        <f t="shared" si="466"/>
        <v>423</v>
      </c>
      <c r="AK429" s="289">
        <f t="shared" si="467"/>
        <v>36</v>
      </c>
      <c r="AL429" s="290">
        <f t="shared" si="437"/>
        <v>0</v>
      </c>
      <c r="AM429" s="290">
        <f t="shared" si="468"/>
        <v>0</v>
      </c>
      <c r="AN429" s="290">
        <f t="shared" si="438"/>
        <v>0</v>
      </c>
      <c r="AO429" s="291">
        <f t="shared" si="439"/>
        <v>0</v>
      </c>
      <c r="AP429" s="292">
        <f t="shared" si="469"/>
        <v>0</v>
      </c>
      <c r="AQ429" s="307">
        <f t="shared" si="470"/>
        <v>423</v>
      </c>
      <c r="AR429" s="289">
        <f t="shared" si="471"/>
        <v>36</v>
      </c>
      <c r="AS429" s="290">
        <f t="shared" si="440"/>
        <v>0</v>
      </c>
      <c r="AT429" s="290">
        <f t="shared" si="472"/>
        <v>0</v>
      </c>
      <c r="AU429" s="290">
        <f t="shared" si="441"/>
        <v>0</v>
      </c>
      <c r="AV429" s="291">
        <f t="shared" si="442"/>
        <v>0</v>
      </c>
      <c r="AW429" s="290">
        <f t="shared" si="473"/>
        <v>0</v>
      </c>
      <c r="AX429" s="304">
        <f t="shared" si="474"/>
        <v>423</v>
      </c>
      <c r="AY429" s="289">
        <f t="shared" si="475"/>
        <v>36</v>
      </c>
      <c r="AZ429" s="290">
        <f t="shared" si="443"/>
        <v>0</v>
      </c>
      <c r="BA429" s="290">
        <f t="shared" si="476"/>
        <v>0</v>
      </c>
      <c r="BB429" s="290">
        <f t="shared" si="444"/>
        <v>0</v>
      </c>
      <c r="BC429" s="291">
        <f t="shared" si="445"/>
        <v>0</v>
      </c>
      <c r="BD429" s="292">
        <f t="shared" si="477"/>
        <v>0</v>
      </c>
      <c r="BE429" s="307">
        <f t="shared" si="478"/>
        <v>423</v>
      </c>
      <c r="BF429" s="289">
        <f t="shared" si="479"/>
        <v>36</v>
      </c>
      <c r="BG429" s="290">
        <f t="shared" si="446"/>
        <v>0</v>
      </c>
      <c r="BH429" s="290">
        <f t="shared" si="480"/>
        <v>0</v>
      </c>
      <c r="BI429" s="290">
        <f t="shared" si="447"/>
        <v>0</v>
      </c>
      <c r="BJ429" s="291">
        <f t="shared" si="448"/>
        <v>0</v>
      </c>
      <c r="BK429" s="290">
        <f t="shared" si="481"/>
        <v>0</v>
      </c>
      <c r="BL429" s="304">
        <f t="shared" si="482"/>
        <v>423</v>
      </c>
      <c r="BM429" s="289">
        <f t="shared" si="483"/>
        <v>36</v>
      </c>
      <c r="BN429" s="290">
        <f t="shared" si="449"/>
        <v>0</v>
      </c>
      <c r="BO429" s="290">
        <f t="shared" si="484"/>
        <v>0</v>
      </c>
      <c r="BP429" s="290">
        <f t="shared" si="450"/>
        <v>0</v>
      </c>
      <c r="BQ429" s="291">
        <f t="shared" si="451"/>
        <v>0</v>
      </c>
      <c r="BR429" s="292">
        <f t="shared" si="485"/>
        <v>0</v>
      </c>
    </row>
    <row r="430" spans="1:70">
      <c r="A430" s="288">
        <v>424</v>
      </c>
      <c r="B430" s="289">
        <f t="shared" si="421"/>
        <v>36</v>
      </c>
      <c r="C430" s="290">
        <f t="shared" si="422"/>
        <v>0</v>
      </c>
      <c r="D430" s="290">
        <f t="shared" si="486"/>
        <v>0</v>
      </c>
      <c r="E430" s="290">
        <f t="shared" si="423"/>
        <v>0</v>
      </c>
      <c r="F430" s="291">
        <f t="shared" si="424"/>
        <v>0</v>
      </c>
      <c r="G430" s="290">
        <f t="shared" si="487"/>
        <v>0</v>
      </c>
      <c r="H430" s="289">
        <f t="shared" si="452"/>
        <v>424</v>
      </c>
      <c r="I430" s="289">
        <f t="shared" si="453"/>
        <v>36</v>
      </c>
      <c r="J430" s="290">
        <f t="shared" si="425"/>
        <v>0</v>
      </c>
      <c r="K430" s="290">
        <f t="shared" si="488"/>
        <v>0</v>
      </c>
      <c r="L430" s="290">
        <f t="shared" si="426"/>
        <v>0</v>
      </c>
      <c r="M430" s="291">
        <f t="shared" si="427"/>
        <v>0</v>
      </c>
      <c r="N430" s="292">
        <f t="shared" si="489"/>
        <v>0</v>
      </c>
      <c r="O430" s="307">
        <f t="shared" si="454"/>
        <v>424</v>
      </c>
      <c r="P430" s="289">
        <f t="shared" si="455"/>
        <v>36</v>
      </c>
      <c r="Q430" s="290">
        <f t="shared" si="428"/>
        <v>0</v>
      </c>
      <c r="R430" s="290">
        <f t="shared" si="456"/>
        <v>0</v>
      </c>
      <c r="S430" s="290">
        <f t="shared" si="429"/>
        <v>0</v>
      </c>
      <c r="T430" s="291">
        <f t="shared" si="430"/>
        <v>0</v>
      </c>
      <c r="U430" s="290">
        <f t="shared" si="457"/>
        <v>0</v>
      </c>
      <c r="V430" s="304">
        <f t="shared" si="458"/>
        <v>424</v>
      </c>
      <c r="W430" s="289">
        <f t="shared" si="459"/>
        <v>36</v>
      </c>
      <c r="X430" s="290">
        <f t="shared" si="431"/>
        <v>0</v>
      </c>
      <c r="Y430" s="290">
        <f t="shared" si="460"/>
        <v>0</v>
      </c>
      <c r="Z430" s="290">
        <f t="shared" si="432"/>
        <v>0</v>
      </c>
      <c r="AA430" s="291">
        <f t="shared" si="433"/>
        <v>0</v>
      </c>
      <c r="AB430" s="292">
        <f t="shared" si="461"/>
        <v>0</v>
      </c>
      <c r="AC430" s="307">
        <f t="shared" si="462"/>
        <v>424</v>
      </c>
      <c r="AD430" s="289">
        <f t="shared" si="463"/>
        <v>36</v>
      </c>
      <c r="AE430" s="290">
        <f t="shared" si="434"/>
        <v>0</v>
      </c>
      <c r="AF430" s="290">
        <f t="shared" si="464"/>
        <v>0</v>
      </c>
      <c r="AG430" s="290">
        <f t="shared" si="435"/>
        <v>0</v>
      </c>
      <c r="AH430" s="291">
        <f t="shared" si="436"/>
        <v>0</v>
      </c>
      <c r="AI430" s="290">
        <f t="shared" si="465"/>
        <v>0</v>
      </c>
      <c r="AJ430" s="304">
        <f t="shared" si="466"/>
        <v>424</v>
      </c>
      <c r="AK430" s="289">
        <f t="shared" si="467"/>
        <v>36</v>
      </c>
      <c r="AL430" s="290">
        <f t="shared" si="437"/>
        <v>0</v>
      </c>
      <c r="AM430" s="290">
        <f t="shared" si="468"/>
        <v>0</v>
      </c>
      <c r="AN430" s="290">
        <f t="shared" si="438"/>
        <v>0</v>
      </c>
      <c r="AO430" s="291">
        <f t="shared" si="439"/>
        <v>0</v>
      </c>
      <c r="AP430" s="292">
        <f t="shared" si="469"/>
        <v>0</v>
      </c>
      <c r="AQ430" s="307">
        <f t="shared" si="470"/>
        <v>424</v>
      </c>
      <c r="AR430" s="289">
        <f t="shared" si="471"/>
        <v>36</v>
      </c>
      <c r="AS430" s="290">
        <f t="shared" si="440"/>
        <v>0</v>
      </c>
      <c r="AT430" s="290">
        <f t="shared" si="472"/>
        <v>0</v>
      </c>
      <c r="AU430" s="290">
        <f t="shared" si="441"/>
        <v>0</v>
      </c>
      <c r="AV430" s="291">
        <f t="shared" si="442"/>
        <v>0</v>
      </c>
      <c r="AW430" s="290">
        <f t="shared" si="473"/>
        <v>0</v>
      </c>
      <c r="AX430" s="304">
        <f t="shared" si="474"/>
        <v>424</v>
      </c>
      <c r="AY430" s="289">
        <f t="shared" si="475"/>
        <v>36</v>
      </c>
      <c r="AZ430" s="290">
        <f t="shared" si="443"/>
        <v>0</v>
      </c>
      <c r="BA430" s="290">
        <f t="shared" si="476"/>
        <v>0</v>
      </c>
      <c r="BB430" s="290">
        <f t="shared" si="444"/>
        <v>0</v>
      </c>
      <c r="BC430" s="291">
        <f t="shared" si="445"/>
        <v>0</v>
      </c>
      <c r="BD430" s="292">
        <f t="shared" si="477"/>
        <v>0</v>
      </c>
      <c r="BE430" s="307">
        <f t="shared" si="478"/>
        <v>424</v>
      </c>
      <c r="BF430" s="289">
        <f t="shared" si="479"/>
        <v>36</v>
      </c>
      <c r="BG430" s="290">
        <f t="shared" si="446"/>
        <v>0</v>
      </c>
      <c r="BH430" s="290">
        <f t="shared" si="480"/>
        <v>0</v>
      </c>
      <c r="BI430" s="290">
        <f t="shared" si="447"/>
        <v>0</v>
      </c>
      <c r="BJ430" s="291">
        <f t="shared" si="448"/>
        <v>0</v>
      </c>
      <c r="BK430" s="290">
        <f t="shared" si="481"/>
        <v>0</v>
      </c>
      <c r="BL430" s="304">
        <f t="shared" si="482"/>
        <v>424</v>
      </c>
      <c r="BM430" s="289">
        <f t="shared" si="483"/>
        <v>36</v>
      </c>
      <c r="BN430" s="290">
        <f t="shared" si="449"/>
        <v>0</v>
      </c>
      <c r="BO430" s="290">
        <f t="shared" si="484"/>
        <v>0</v>
      </c>
      <c r="BP430" s="290">
        <f t="shared" si="450"/>
        <v>0</v>
      </c>
      <c r="BQ430" s="291">
        <f t="shared" si="451"/>
        <v>0</v>
      </c>
      <c r="BR430" s="292">
        <f t="shared" si="485"/>
        <v>0</v>
      </c>
    </row>
    <row r="431" spans="1:70">
      <c r="A431" s="288">
        <v>425</v>
      </c>
      <c r="B431" s="289">
        <f t="shared" si="421"/>
        <v>36</v>
      </c>
      <c r="C431" s="290">
        <f t="shared" si="422"/>
        <v>0</v>
      </c>
      <c r="D431" s="290">
        <f t="shared" si="486"/>
        <v>0</v>
      </c>
      <c r="E431" s="290">
        <f t="shared" si="423"/>
        <v>0</v>
      </c>
      <c r="F431" s="291">
        <f t="shared" si="424"/>
        <v>0</v>
      </c>
      <c r="G431" s="290">
        <f t="shared" si="487"/>
        <v>0</v>
      </c>
      <c r="H431" s="289">
        <f t="shared" si="452"/>
        <v>425</v>
      </c>
      <c r="I431" s="289">
        <f t="shared" si="453"/>
        <v>36</v>
      </c>
      <c r="J431" s="290">
        <f t="shared" si="425"/>
        <v>0</v>
      </c>
      <c r="K431" s="290">
        <f t="shared" si="488"/>
        <v>0</v>
      </c>
      <c r="L431" s="290">
        <f t="shared" si="426"/>
        <v>0</v>
      </c>
      <c r="M431" s="291">
        <f t="shared" si="427"/>
        <v>0</v>
      </c>
      <c r="N431" s="292">
        <f t="shared" si="489"/>
        <v>0</v>
      </c>
      <c r="O431" s="307">
        <f t="shared" si="454"/>
        <v>425</v>
      </c>
      <c r="P431" s="289">
        <f t="shared" si="455"/>
        <v>36</v>
      </c>
      <c r="Q431" s="290">
        <f t="shared" si="428"/>
        <v>0</v>
      </c>
      <c r="R431" s="290">
        <f t="shared" si="456"/>
        <v>0</v>
      </c>
      <c r="S431" s="290">
        <f t="shared" si="429"/>
        <v>0</v>
      </c>
      <c r="T431" s="291">
        <f t="shared" si="430"/>
        <v>0</v>
      </c>
      <c r="U431" s="290">
        <f t="shared" si="457"/>
        <v>0</v>
      </c>
      <c r="V431" s="304">
        <f t="shared" si="458"/>
        <v>425</v>
      </c>
      <c r="W431" s="289">
        <f t="shared" si="459"/>
        <v>36</v>
      </c>
      <c r="X431" s="290">
        <f t="shared" si="431"/>
        <v>0</v>
      </c>
      <c r="Y431" s="290">
        <f t="shared" si="460"/>
        <v>0</v>
      </c>
      <c r="Z431" s="290">
        <f t="shared" si="432"/>
        <v>0</v>
      </c>
      <c r="AA431" s="291">
        <f t="shared" si="433"/>
        <v>0</v>
      </c>
      <c r="AB431" s="292">
        <f t="shared" si="461"/>
        <v>0</v>
      </c>
      <c r="AC431" s="307">
        <f t="shared" si="462"/>
        <v>425</v>
      </c>
      <c r="AD431" s="289">
        <f t="shared" si="463"/>
        <v>36</v>
      </c>
      <c r="AE431" s="290">
        <f t="shared" si="434"/>
        <v>0</v>
      </c>
      <c r="AF431" s="290">
        <f t="shared" si="464"/>
        <v>0</v>
      </c>
      <c r="AG431" s="290">
        <f t="shared" si="435"/>
        <v>0</v>
      </c>
      <c r="AH431" s="291">
        <f t="shared" si="436"/>
        <v>0</v>
      </c>
      <c r="AI431" s="290">
        <f t="shared" si="465"/>
        <v>0</v>
      </c>
      <c r="AJ431" s="304">
        <f t="shared" si="466"/>
        <v>425</v>
      </c>
      <c r="AK431" s="289">
        <f t="shared" si="467"/>
        <v>36</v>
      </c>
      <c r="AL431" s="290">
        <f t="shared" si="437"/>
        <v>0</v>
      </c>
      <c r="AM431" s="290">
        <f t="shared" si="468"/>
        <v>0</v>
      </c>
      <c r="AN431" s="290">
        <f t="shared" si="438"/>
        <v>0</v>
      </c>
      <c r="AO431" s="291">
        <f t="shared" si="439"/>
        <v>0</v>
      </c>
      <c r="AP431" s="292">
        <f t="shared" si="469"/>
        <v>0</v>
      </c>
      <c r="AQ431" s="307">
        <f t="shared" si="470"/>
        <v>425</v>
      </c>
      <c r="AR431" s="289">
        <f t="shared" si="471"/>
        <v>36</v>
      </c>
      <c r="AS431" s="290">
        <f t="shared" si="440"/>
        <v>0</v>
      </c>
      <c r="AT431" s="290">
        <f t="shared" si="472"/>
        <v>0</v>
      </c>
      <c r="AU431" s="290">
        <f t="shared" si="441"/>
        <v>0</v>
      </c>
      <c r="AV431" s="291">
        <f t="shared" si="442"/>
        <v>0</v>
      </c>
      <c r="AW431" s="290">
        <f t="shared" si="473"/>
        <v>0</v>
      </c>
      <c r="AX431" s="304">
        <f t="shared" si="474"/>
        <v>425</v>
      </c>
      <c r="AY431" s="289">
        <f t="shared" si="475"/>
        <v>36</v>
      </c>
      <c r="AZ431" s="290">
        <f t="shared" si="443"/>
        <v>0</v>
      </c>
      <c r="BA431" s="290">
        <f t="shared" si="476"/>
        <v>0</v>
      </c>
      <c r="BB431" s="290">
        <f t="shared" si="444"/>
        <v>0</v>
      </c>
      <c r="BC431" s="291">
        <f t="shared" si="445"/>
        <v>0</v>
      </c>
      <c r="BD431" s="292">
        <f t="shared" si="477"/>
        <v>0</v>
      </c>
      <c r="BE431" s="307">
        <f t="shared" si="478"/>
        <v>425</v>
      </c>
      <c r="BF431" s="289">
        <f t="shared" si="479"/>
        <v>36</v>
      </c>
      <c r="BG431" s="290">
        <f t="shared" si="446"/>
        <v>0</v>
      </c>
      <c r="BH431" s="290">
        <f t="shared" si="480"/>
        <v>0</v>
      </c>
      <c r="BI431" s="290">
        <f t="shared" si="447"/>
        <v>0</v>
      </c>
      <c r="BJ431" s="291">
        <f t="shared" si="448"/>
        <v>0</v>
      </c>
      <c r="BK431" s="290">
        <f t="shared" si="481"/>
        <v>0</v>
      </c>
      <c r="BL431" s="304">
        <f t="shared" si="482"/>
        <v>425</v>
      </c>
      <c r="BM431" s="289">
        <f t="shared" si="483"/>
        <v>36</v>
      </c>
      <c r="BN431" s="290">
        <f t="shared" si="449"/>
        <v>0</v>
      </c>
      <c r="BO431" s="290">
        <f t="shared" si="484"/>
        <v>0</v>
      </c>
      <c r="BP431" s="290">
        <f t="shared" si="450"/>
        <v>0</v>
      </c>
      <c r="BQ431" s="291">
        <f t="shared" si="451"/>
        <v>0</v>
      </c>
      <c r="BR431" s="292">
        <f t="shared" si="485"/>
        <v>0</v>
      </c>
    </row>
    <row r="432" spans="1:70">
      <c r="A432" s="288">
        <v>426</v>
      </c>
      <c r="B432" s="289">
        <f t="shared" si="421"/>
        <v>36</v>
      </c>
      <c r="C432" s="290">
        <f t="shared" si="422"/>
        <v>0</v>
      </c>
      <c r="D432" s="290">
        <f t="shared" si="486"/>
        <v>0</v>
      </c>
      <c r="E432" s="290">
        <f t="shared" si="423"/>
        <v>0</v>
      </c>
      <c r="F432" s="291">
        <f t="shared" si="424"/>
        <v>0</v>
      </c>
      <c r="G432" s="290">
        <f t="shared" si="487"/>
        <v>0</v>
      </c>
      <c r="H432" s="289">
        <f t="shared" si="452"/>
        <v>426</v>
      </c>
      <c r="I432" s="289">
        <f t="shared" si="453"/>
        <v>36</v>
      </c>
      <c r="J432" s="290">
        <f t="shared" si="425"/>
        <v>0</v>
      </c>
      <c r="K432" s="290">
        <f t="shared" si="488"/>
        <v>0</v>
      </c>
      <c r="L432" s="290">
        <f t="shared" si="426"/>
        <v>0</v>
      </c>
      <c r="M432" s="291">
        <f t="shared" si="427"/>
        <v>0</v>
      </c>
      <c r="N432" s="292">
        <f t="shared" si="489"/>
        <v>0</v>
      </c>
      <c r="O432" s="307">
        <f t="shared" si="454"/>
        <v>426</v>
      </c>
      <c r="P432" s="289">
        <f t="shared" si="455"/>
        <v>36</v>
      </c>
      <c r="Q432" s="290">
        <f t="shared" si="428"/>
        <v>0</v>
      </c>
      <c r="R432" s="290">
        <f t="shared" si="456"/>
        <v>0</v>
      </c>
      <c r="S432" s="290">
        <f t="shared" si="429"/>
        <v>0</v>
      </c>
      <c r="T432" s="291">
        <f t="shared" si="430"/>
        <v>0</v>
      </c>
      <c r="U432" s="290">
        <f t="shared" si="457"/>
        <v>0</v>
      </c>
      <c r="V432" s="304">
        <f t="shared" si="458"/>
        <v>426</v>
      </c>
      <c r="W432" s="289">
        <f t="shared" si="459"/>
        <v>36</v>
      </c>
      <c r="X432" s="290">
        <f t="shared" si="431"/>
        <v>0</v>
      </c>
      <c r="Y432" s="290">
        <f t="shared" si="460"/>
        <v>0</v>
      </c>
      <c r="Z432" s="290">
        <f t="shared" si="432"/>
        <v>0</v>
      </c>
      <c r="AA432" s="291">
        <f t="shared" si="433"/>
        <v>0</v>
      </c>
      <c r="AB432" s="292">
        <f t="shared" si="461"/>
        <v>0</v>
      </c>
      <c r="AC432" s="307">
        <f t="shared" si="462"/>
        <v>426</v>
      </c>
      <c r="AD432" s="289">
        <f t="shared" si="463"/>
        <v>36</v>
      </c>
      <c r="AE432" s="290">
        <f t="shared" si="434"/>
        <v>0</v>
      </c>
      <c r="AF432" s="290">
        <f t="shared" si="464"/>
        <v>0</v>
      </c>
      <c r="AG432" s="290">
        <f t="shared" si="435"/>
        <v>0</v>
      </c>
      <c r="AH432" s="291">
        <f t="shared" si="436"/>
        <v>0</v>
      </c>
      <c r="AI432" s="290">
        <f t="shared" si="465"/>
        <v>0</v>
      </c>
      <c r="AJ432" s="304">
        <f t="shared" si="466"/>
        <v>426</v>
      </c>
      <c r="AK432" s="289">
        <f t="shared" si="467"/>
        <v>36</v>
      </c>
      <c r="AL432" s="290">
        <f t="shared" si="437"/>
        <v>0</v>
      </c>
      <c r="AM432" s="290">
        <f t="shared" si="468"/>
        <v>0</v>
      </c>
      <c r="AN432" s="290">
        <f t="shared" si="438"/>
        <v>0</v>
      </c>
      <c r="AO432" s="291">
        <f t="shared" si="439"/>
        <v>0</v>
      </c>
      <c r="AP432" s="292">
        <f t="shared" si="469"/>
        <v>0</v>
      </c>
      <c r="AQ432" s="307">
        <f t="shared" si="470"/>
        <v>426</v>
      </c>
      <c r="AR432" s="289">
        <f t="shared" si="471"/>
        <v>36</v>
      </c>
      <c r="AS432" s="290">
        <f t="shared" si="440"/>
        <v>0</v>
      </c>
      <c r="AT432" s="290">
        <f t="shared" si="472"/>
        <v>0</v>
      </c>
      <c r="AU432" s="290">
        <f t="shared" si="441"/>
        <v>0</v>
      </c>
      <c r="AV432" s="291">
        <f t="shared" si="442"/>
        <v>0</v>
      </c>
      <c r="AW432" s="290">
        <f t="shared" si="473"/>
        <v>0</v>
      </c>
      <c r="AX432" s="304">
        <f t="shared" si="474"/>
        <v>426</v>
      </c>
      <c r="AY432" s="289">
        <f t="shared" si="475"/>
        <v>36</v>
      </c>
      <c r="AZ432" s="290">
        <f t="shared" si="443"/>
        <v>0</v>
      </c>
      <c r="BA432" s="290">
        <f t="shared" si="476"/>
        <v>0</v>
      </c>
      <c r="BB432" s="290">
        <f t="shared" si="444"/>
        <v>0</v>
      </c>
      <c r="BC432" s="291">
        <f t="shared" si="445"/>
        <v>0</v>
      </c>
      <c r="BD432" s="292">
        <f t="shared" si="477"/>
        <v>0</v>
      </c>
      <c r="BE432" s="307">
        <f t="shared" si="478"/>
        <v>426</v>
      </c>
      <c r="BF432" s="289">
        <f t="shared" si="479"/>
        <v>36</v>
      </c>
      <c r="BG432" s="290">
        <f t="shared" si="446"/>
        <v>0</v>
      </c>
      <c r="BH432" s="290">
        <f t="shared" si="480"/>
        <v>0</v>
      </c>
      <c r="BI432" s="290">
        <f t="shared" si="447"/>
        <v>0</v>
      </c>
      <c r="BJ432" s="291">
        <f t="shared" si="448"/>
        <v>0</v>
      </c>
      <c r="BK432" s="290">
        <f t="shared" si="481"/>
        <v>0</v>
      </c>
      <c r="BL432" s="304">
        <f t="shared" si="482"/>
        <v>426</v>
      </c>
      <c r="BM432" s="289">
        <f t="shared" si="483"/>
        <v>36</v>
      </c>
      <c r="BN432" s="290">
        <f t="shared" si="449"/>
        <v>0</v>
      </c>
      <c r="BO432" s="290">
        <f t="shared" si="484"/>
        <v>0</v>
      </c>
      <c r="BP432" s="290">
        <f t="shared" si="450"/>
        <v>0</v>
      </c>
      <c r="BQ432" s="291">
        <f t="shared" si="451"/>
        <v>0</v>
      </c>
      <c r="BR432" s="292">
        <f t="shared" si="485"/>
        <v>0</v>
      </c>
    </row>
    <row r="433" spans="1:70">
      <c r="A433" s="288">
        <v>427</v>
      </c>
      <c r="B433" s="289">
        <f t="shared" si="421"/>
        <v>36</v>
      </c>
      <c r="C433" s="290">
        <f t="shared" si="422"/>
        <v>0</v>
      </c>
      <c r="D433" s="290">
        <f t="shared" si="486"/>
        <v>0</v>
      </c>
      <c r="E433" s="290">
        <f t="shared" si="423"/>
        <v>0</v>
      </c>
      <c r="F433" s="291">
        <f t="shared" si="424"/>
        <v>0</v>
      </c>
      <c r="G433" s="290">
        <f t="shared" si="487"/>
        <v>0</v>
      </c>
      <c r="H433" s="289">
        <f t="shared" si="452"/>
        <v>427</v>
      </c>
      <c r="I433" s="289">
        <f t="shared" si="453"/>
        <v>36</v>
      </c>
      <c r="J433" s="290">
        <f t="shared" si="425"/>
        <v>0</v>
      </c>
      <c r="K433" s="290">
        <f t="shared" si="488"/>
        <v>0</v>
      </c>
      <c r="L433" s="290">
        <f t="shared" si="426"/>
        <v>0</v>
      </c>
      <c r="M433" s="291">
        <f t="shared" si="427"/>
        <v>0</v>
      </c>
      <c r="N433" s="292">
        <f t="shared" si="489"/>
        <v>0</v>
      </c>
      <c r="O433" s="307">
        <f t="shared" si="454"/>
        <v>427</v>
      </c>
      <c r="P433" s="289">
        <f t="shared" si="455"/>
        <v>36</v>
      </c>
      <c r="Q433" s="290">
        <f t="shared" si="428"/>
        <v>0</v>
      </c>
      <c r="R433" s="290">
        <f t="shared" si="456"/>
        <v>0</v>
      </c>
      <c r="S433" s="290">
        <f t="shared" si="429"/>
        <v>0</v>
      </c>
      <c r="T433" s="291">
        <f t="shared" si="430"/>
        <v>0</v>
      </c>
      <c r="U433" s="290">
        <f t="shared" si="457"/>
        <v>0</v>
      </c>
      <c r="V433" s="304">
        <f t="shared" si="458"/>
        <v>427</v>
      </c>
      <c r="W433" s="289">
        <f t="shared" si="459"/>
        <v>36</v>
      </c>
      <c r="X433" s="290">
        <f t="shared" si="431"/>
        <v>0</v>
      </c>
      <c r="Y433" s="290">
        <f t="shared" si="460"/>
        <v>0</v>
      </c>
      <c r="Z433" s="290">
        <f t="shared" si="432"/>
        <v>0</v>
      </c>
      <c r="AA433" s="291">
        <f t="shared" si="433"/>
        <v>0</v>
      </c>
      <c r="AB433" s="292">
        <f t="shared" si="461"/>
        <v>0</v>
      </c>
      <c r="AC433" s="307">
        <f t="shared" si="462"/>
        <v>427</v>
      </c>
      <c r="AD433" s="289">
        <f t="shared" si="463"/>
        <v>36</v>
      </c>
      <c r="AE433" s="290">
        <f t="shared" si="434"/>
        <v>0</v>
      </c>
      <c r="AF433" s="290">
        <f t="shared" si="464"/>
        <v>0</v>
      </c>
      <c r="AG433" s="290">
        <f t="shared" si="435"/>
        <v>0</v>
      </c>
      <c r="AH433" s="291">
        <f t="shared" si="436"/>
        <v>0</v>
      </c>
      <c r="AI433" s="290">
        <f t="shared" si="465"/>
        <v>0</v>
      </c>
      <c r="AJ433" s="304">
        <f t="shared" si="466"/>
        <v>427</v>
      </c>
      <c r="AK433" s="289">
        <f t="shared" si="467"/>
        <v>36</v>
      </c>
      <c r="AL433" s="290">
        <f t="shared" si="437"/>
        <v>0</v>
      </c>
      <c r="AM433" s="290">
        <f t="shared" si="468"/>
        <v>0</v>
      </c>
      <c r="AN433" s="290">
        <f t="shared" si="438"/>
        <v>0</v>
      </c>
      <c r="AO433" s="291">
        <f t="shared" si="439"/>
        <v>0</v>
      </c>
      <c r="AP433" s="292">
        <f t="shared" si="469"/>
        <v>0</v>
      </c>
      <c r="AQ433" s="307">
        <f t="shared" si="470"/>
        <v>427</v>
      </c>
      <c r="AR433" s="289">
        <f t="shared" si="471"/>
        <v>36</v>
      </c>
      <c r="AS433" s="290">
        <f t="shared" si="440"/>
        <v>0</v>
      </c>
      <c r="AT433" s="290">
        <f t="shared" si="472"/>
        <v>0</v>
      </c>
      <c r="AU433" s="290">
        <f t="shared" si="441"/>
        <v>0</v>
      </c>
      <c r="AV433" s="291">
        <f t="shared" si="442"/>
        <v>0</v>
      </c>
      <c r="AW433" s="290">
        <f t="shared" si="473"/>
        <v>0</v>
      </c>
      <c r="AX433" s="304">
        <f t="shared" si="474"/>
        <v>427</v>
      </c>
      <c r="AY433" s="289">
        <f t="shared" si="475"/>
        <v>36</v>
      </c>
      <c r="AZ433" s="290">
        <f t="shared" si="443"/>
        <v>0</v>
      </c>
      <c r="BA433" s="290">
        <f t="shared" si="476"/>
        <v>0</v>
      </c>
      <c r="BB433" s="290">
        <f t="shared" si="444"/>
        <v>0</v>
      </c>
      <c r="BC433" s="291">
        <f t="shared" si="445"/>
        <v>0</v>
      </c>
      <c r="BD433" s="292">
        <f t="shared" si="477"/>
        <v>0</v>
      </c>
      <c r="BE433" s="307">
        <f t="shared" si="478"/>
        <v>427</v>
      </c>
      <c r="BF433" s="289">
        <f t="shared" si="479"/>
        <v>36</v>
      </c>
      <c r="BG433" s="290">
        <f t="shared" si="446"/>
        <v>0</v>
      </c>
      <c r="BH433" s="290">
        <f t="shared" si="480"/>
        <v>0</v>
      </c>
      <c r="BI433" s="290">
        <f t="shared" si="447"/>
        <v>0</v>
      </c>
      <c r="BJ433" s="291">
        <f t="shared" si="448"/>
        <v>0</v>
      </c>
      <c r="BK433" s="290">
        <f t="shared" si="481"/>
        <v>0</v>
      </c>
      <c r="BL433" s="304">
        <f t="shared" si="482"/>
        <v>427</v>
      </c>
      <c r="BM433" s="289">
        <f t="shared" si="483"/>
        <v>36</v>
      </c>
      <c r="BN433" s="290">
        <f t="shared" si="449"/>
        <v>0</v>
      </c>
      <c r="BO433" s="290">
        <f t="shared" si="484"/>
        <v>0</v>
      </c>
      <c r="BP433" s="290">
        <f t="shared" si="450"/>
        <v>0</v>
      </c>
      <c r="BQ433" s="291">
        <f t="shared" si="451"/>
        <v>0</v>
      </c>
      <c r="BR433" s="292">
        <f t="shared" si="485"/>
        <v>0</v>
      </c>
    </row>
    <row r="434" spans="1:70">
      <c r="A434" s="288">
        <v>428</v>
      </c>
      <c r="B434" s="289">
        <f t="shared" si="421"/>
        <v>36</v>
      </c>
      <c r="C434" s="290">
        <f t="shared" si="422"/>
        <v>0</v>
      </c>
      <c r="D434" s="290">
        <f t="shared" si="486"/>
        <v>0</v>
      </c>
      <c r="E434" s="290">
        <f t="shared" si="423"/>
        <v>0</v>
      </c>
      <c r="F434" s="291">
        <f t="shared" si="424"/>
        <v>0</v>
      </c>
      <c r="G434" s="290">
        <f t="shared" si="487"/>
        <v>0</v>
      </c>
      <c r="H434" s="289">
        <f t="shared" si="452"/>
        <v>428</v>
      </c>
      <c r="I434" s="289">
        <f t="shared" si="453"/>
        <v>36</v>
      </c>
      <c r="J434" s="290">
        <f t="shared" si="425"/>
        <v>0</v>
      </c>
      <c r="K434" s="290">
        <f t="shared" si="488"/>
        <v>0</v>
      </c>
      <c r="L434" s="290">
        <f t="shared" si="426"/>
        <v>0</v>
      </c>
      <c r="M434" s="291">
        <f t="shared" si="427"/>
        <v>0</v>
      </c>
      <c r="N434" s="292">
        <f t="shared" si="489"/>
        <v>0</v>
      </c>
      <c r="O434" s="307">
        <f t="shared" si="454"/>
        <v>428</v>
      </c>
      <c r="P434" s="289">
        <f t="shared" si="455"/>
        <v>36</v>
      </c>
      <c r="Q434" s="290">
        <f t="shared" si="428"/>
        <v>0</v>
      </c>
      <c r="R434" s="290">
        <f t="shared" si="456"/>
        <v>0</v>
      </c>
      <c r="S434" s="290">
        <f t="shared" si="429"/>
        <v>0</v>
      </c>
      <c r="T434" s="291">
        <f t="shared" si="430"/>
        <v>0</v>
      </c>
      <c r="U434" s="290">
        <f t="shared" si="457"/>
        <v>0</v>
      </c>
      <c r="V434" s="304">
        <f t="shared" si="458"/>
        <v>428</v>
      </c>
      <c r="W434" s="289">
        <f t="shared" si="459"/>
        <v>36</v>
      </c>
      <c r="X434" s="290">
        <f t="shared" si="431"/>
        <v>0</v>
      </c>
      <c r="Y434" s="290">
        <f t="shared" si="460"/>
        <v>0</v>
      </c>
      <c r="Z434" s="290">
        <f t="shared" si="432"/>
        <v>0</v>
      </c>
      <c r="AA434" s="291">
        <f t="shared" si="433"/>
        <v>0</v>
      </c>
      <c r="AB434" s="292">
        <f t="shared" si="461"/>
        <v>0</v>
      </c>
      <c r="AC434" s="307">
        <f t="shared" si="462"/>
        <v>428</v>
      </c>
      <c r="AD434" s="289">
        <f t="shared" si="463"/>
        <v>36</v>
      </c>
      <c r="AE434" s="290">
        <f t="shared" si="434"/>
        <v>0</v>
      </c>
      <c r="AF434" s="290">
        <f t="shared" si="464"/>
        <v>0</v>
      </c>
      <c r="AG434" s="290">
        <f t="shared" si="435"/>
        <v>0</v>
      </c>
      <c r="AH434" s="291">
        <f t="shared" si="436"/>
        <v>0</v>
      </c>
      <c r="AI434" s="290">
        <f t="shared" si="465"/>
        <v>0</v>
      </c>
      <c r="AJ434" s="304">
        <f t="shared" si="466"/>
        <v>428</v>
      </c>
      <c r="AK434" s="289">
        <f t="shared" si="467"/>
        <v>36</v>
      </c>
      <c r="AL434" s="290">
        <f t="shared" si="437"/>
        <v>0</v>
      </c>
      <c r="AM434" s="290">
        <f t="shared" si="468"/>
        <v>0</v>
      </c>
      <c r="AN434" s="290">
        <f t="shared" si="438"/>
        <v>0</v>
      </c>
      <c r="AO434" s="291">
        <f t="shared" si="439"/>
        <v>0</v>
      </c>
      <c r="AP434" s="292">
        <f t="shared" si="469"/>
        <v>0</v>
      </c>
      <c r="AQ434" s="307">
        <f t="shared" si="470"/>
        <v>428</v>
      </c>
      <c r="AR434" s="289">
        <f t="shared" si="471"/>
        <v>36</v>
      </c>
      <c r="AS434" s="290">
        <f t="shared" si="440"/>
        <v>0</v>
      </c>
      <c r="AT434" s="290">
        <f t="shared" si="472"/>
        <v>0</v>
      </c>
      <c r="AU434" s="290">
        <f t="shared" si="441"/>
        <v>0</v>
      </c>
      <c r="AV434" s="291">
        <f t="shared" si="442"/>
        <v>0</v>
      </c>
      <c r="AW434" s="290">
        <f t="shared" si="473"/>
        <v>0</v>
      </c>
      <c r="AX434" s="304">
        <f t="shared" si="474"/>
        <v>428</v>
      </c>
      <c r="AY434" s="289">
        <f t="shared" si="475"/>
        <v>36</v>
      </c>
      <c r="AZ434" s="290">
        <f t="shared" si="443"/>
        <v>0</v>
      </c>
      <c r="BA434" s="290">
        <f t="shared" si="476"/>
        <v>0</v>
      </c>
      <c r="BB434" s="290">
        <f t="shared" si="444"/>
        <v>0</v>
      </c>
      <c r="BC434" s="291">
        <f t="shared" si="445"/>
        <v>0</v>
      </c>
      <c r="BD434" s="292">
        <f t="shared" si="477"/>
        <v>0</v>
      </c>
      <c r="BE434" s="307">
        <f t="shared" si="478"/>
        <v>428</v>
      </c>
      <c r="BF434" s="289">
        <f t="shared" si="479"/>
        <v>36</v>
      </c>
      <c r="BG434" s="290">
        <f t="shared" si="446"/>
        <v>0</v>
      </c>
      <c r="BH434" s="290">
        <f t="shared" si="480"/>
        <v>0</v>
      </c>
      <c r="BI434" s="290">
        <f t="shared" si="447"/>
        <v>0</v>
      </c>
      <c r="BJ434" s="291">
        <f t="shared" si="448"/>
        <v>0</v>
      </c>
      <c r="BK434" s="290">
        <f t="shared" si="481"/>
        <v>0</v>
      </c>
      <c r="BL434" s="304">
        <f t="shared" si="482"/>
        <v>428</v>
      </c>
      <c r="BM434" s="289">
        <f t="shared" si="483"/>
        <v>36</v>
      </c>
      <c r="BN434" s="290">
        <f t="shared" si="449"/>
        <v>0</v>
      </c>
      <c r="BO434" s="290">
        <f t="shared" si="484"/>
        <v>0</v>
      </c>
      <c r="BP434" s="290">
        <f t="shared" si="450"/>
        <v>0</v>
      </c>
      <c r="BQ434" s="291">
        <f t="shared" si="451"/>
        <v>0</v>
      </c>
      <c r="BR434" s="292">
        <f t="shared" si="485"/>
        <v>0</v>
      </c>
    </row>
    <row r="435" spans="1:70">
      <c r="A435" s="288">
        <v>429</v>
      </c>
      <c r="B435" s="289">
        <f t="shared" si="421"/>
        <v>36</v>
      </c>
      <c r="C435" s="290">
        <f t="shared" si="422"/>
        <v>0</v>
      </c>
      <c r="D435" s="290">
        <f t="shared" si="486"/>
        <v>0</v>
      </c>
      <c r="E435" s="290">
        <f t="shared" si="423"/>
        <v>0</v>
      </c>
      <c r="F435" s="291">
        <f t="shared" si="424"/>
        <v>0</v>
      </c>
      <c r="G435" s="290">
        <f t="shared" si="487"/>
        <v>0</v>
      </c>
      <c r="H435" s="289">
        <f t="shared" si="452"/>
        <v>429</v>
      </c>
      <c r="I435" s="289">
        <f t="shared" si="453"/>
        <v>36</v>
      </c>
      <c r="J435" s="290">
        <f t="shared" si="425"/>
        <v>0</v>
      </c>
      <c r="K435" s="290">
        <f t="shared" si="488"/>
        <v>0</v>
      </c>
      <c r="L435" s="290">
        <f t="shared" si="426"/>
        <v>0</v>
      </c>
      <c r="M435" s="291">
        <f t="shared" si="427"/>
        <v>0</v>
      </c>
      <c r="N435" s="292">
        <f t="shared" si="489"/>
        <v>0</v>
      </c>
      <c r="O435" s="307">
        <f t="shared" si="454"/>
        <v>429</v>
      </c>
      <c r="P435" s="289">
        <f t="shared" si="455"/>
        <v>36</v>
      </c>
      <c r="Q435" s="290">
        <f t="shared" si="428"/>
        <v>0</v>
      </c>
      <c r="R435" s="290">
        <f t="shared" si="456"/>
        <v>0</v>
      </c>
      <c r="S435" s="290">
        <f t="shared" si="429"/>
        <v>0</v>
      </c>
      <c r="T435" s="291">
        <f t="shared" si="430"/>
        <v>0</v>
      </c>
      <c r="U435" s="290">
        <f t="shared" si="457"/>
        <v>0</v>
      </c>
      <c r="V435" s="304">
        <f t="shared" si="458"/>
        <v>429</v>
      </c>
      <c r="W435" s="289">
        <f t="shared" si="459"/>
        <v>36</v>
      </c>
      <c r="X435" s="290">
        <f t="shared" si="431"/>
        <v>0</v>
      </c>
      <c r="Y435" s="290">
        <f t="shared" si="460"/>
        <v>0</v>
      </c>
      <c r="Z435" s="290">
        <f t="shared" si="432"/>
        <v>0</v>
      </c>
      <c r="AA435" s="291">
        <f t="shared" si="433"/>
        <v>0</v>
      </c>
      <c r="AB435" s="292">
        <f t="shared" si="461"/>
        <v>0</v>
      </c>
      <c r="AC435" s="307">
        <f t="shared" si="462"/>
        <v>429</v>
      </c>
      <c r="AD435" s="289">
        <f t="shared" si="463"/>
        <v>36</v>
      </c>
      <c r="AE435" s="290">
        <f t="shared" si="434"/>
        <v>0</v>
      </c>
      <c r="AF435" s="290">
        <f t="shared" si="464"/>
        <v>0</v>
      </c>
      <c r="AG435" s="290">
        <f t="shared" si="435"/>
        <v>0</v>
      </c>
      <c r="AH435" s="291">
        <f t="shared" si="436"/>
        <v>0</v>
      </c>
      <c r="AI435" s="290">
        <f t="shared" si="465"/>
        <v>0</v>
      </c>
      <c r="AJ435" s="304">
        <f t="shared" si="466"/>
        <v>429</v>
      </c>
      <c r="AK435" s="289">
        <f t="shared" si="467"/>
        <v>36</v>
      </c>
      <c r="AL435" s="290">
        <f t="shared" si="437"/>
        <v>0</v>
      </c>
      <c r="AM435" s="290">
        <f t="shared" si="468"/>
        <v>0</v>
      </c>
      <c r="AN435" s="290">
        <f t="shared" si="438"/>
        <v>0</v>
      </c>
      <c r="AO435" s="291">
        <f t="shared" si="439"/>
        <v>0</v>
      </c>
      <c r="AP435" s="292">
        <f t="shared" si="469"/>
        <v>0</v>
      </c>
      <c r="AQ435" s="307">
        <f t="shared" si="470"/>
        <v>429</v>
      </c>
      <c r="AR435" s="289">
        <f t="shared" si="471"/>
        <v>36</v>
      </c>
      <c r="AS435" s="290">
        <f t="shared" si="440"/>
        <v>0</v>
      </c>
      <c r="AT435" s="290">
        <f t="shared" si="472"/>
        <v>0</v>
      </c>
      <c r="AU435" s="290">
        <f t="shared" si="441"/>
        <v>0</v>
      </c>
      <c r="AV435" s="291">
        <f t="shared" si="442"/>
        <v>0</v>
      </c>
      <c r="AW435" s="290">
        <f t="shared" si="473"/>
        <v>0</v>
      </c>
      <c r="AX435" s="304">
        <f t="shared" si="474"/>
        <v>429</v>
      </c>
      <c r="AY435" s="289">
        <f t="shared" si="475"/>
        <v>36</v>
      </c>
      <c r="AZ435" s="290">
        <f t="shared" si="443"/>
        <v>0</v>
      </c>
      <c r="BA435" s="290">
        <f t="shared" si="476"/>
        <v>0</v>
      </c>
      <c r="BB435" s="290">
        <f t="shared" si="444"/>
        <v>0</v>
      </c>
      <c r="BC435" s="291">
        <f t="shared" si="445"/>
        <v>0</v>
      </c>
      <c r="BD435" s="292">
        <f t="shared" si="477"/>
        <v>0</v>
      </c>
      <c r="BE435" s="307">
        <f t="shared" si="478"/>
        <v>429</v>
      </c>
      <c r="BF435" s="289">
        <f t="shared" si="479"/>
        <v>36</v>
      </c>
      <c r="BG435" s="290">
        <f t="shared" si="446"/>
        <v>0</v>
      </c>
      <c r="BH435" s="290">
        <f t="shared" si="480"/>
        <v>0</v>
      </c>
      <c r="BI435" s="290">
        <f t="shared" si="447"/>
        <v>0</v>
      </c>
      <c r="BJ435" s="291">
        <f t="shared" si="448"/>
        <v>0</v>
      </c>
      <c r="BK435" s="290">
        <f t="shared" si="481"/>
        <v>0</v>
      </c>
      <c r="BL435" s="304">
        <f t="shared" si="482"/>
        <v>429</v>
      </c>
      <c r="BM435" s="289">
        <f t="shared" si="483"/>
        <v>36</v>
      </c>
      <c r="BN435" s="290">
        <f t="shared" si="449"/>
        <v>0</v>
      </c>
      <c r="BO435" s="290">
        <f t="shared" si="484"/>
        <v>0</v>
      </c>
      <c r="BP435" s="290">
        <f t="shared" si="450"/>
        <v>0</v>
      </c>
      <c r="BQ435" s="291">
        <f t="shared" si="451"/>
        <v>0</v>
      </c>
      <c r="BR435" s="292">
        <f t="shared" si="485"/>
        <v>0</v>
      </c>
    </row>
    <row r="436" spans="1:70">
      <c r="A436" s="288">
        <v>430</v>
      </c>
      <c r="B436" s="289">
        <f t="shared" si="421"/>
        <v>36</v>
      </c>
      <c r="C436" s="290">
        <f t="shared" si="422"/>
        <v>0</v>
      </c>
      <c r="D436" s="290">
        <f t="shared" si="486"/>
        <v>0</v>
      </c>
      <c r="E436" s="290">
        <f t="shared" si="423"/>
        <v>0</v>
      </c>
      <c r="F436" s="291">
        <f t="shared" si="424"/>
        <v>0</v>
      </c>
      <c r="G436" s="290">
        <f t="shared" si="487"/>
        <v>0</v>
      </c>
      <c r="H436" s="289">
        <f t="shared" si="452"/>
        <v>430</v>
      </c>
      <c r="I436" s="289">
        <f t="shared" si="453"/>
        <v>36</v>
      </c>
      <c r="J436" s="290">
        <f t="shared" si="425"/>
        <v>0</v>
      </c>
      <c r="K436" s="290">
        <f t="shared" si="488"/>
        <v>0</v>
      </c>
      <c r="L436" s="290">
        <f t="shared" si="426"/>
        <v>0</v>
      </c>
      <c r="M436" s="291">
        <f t="shared" si="427"/>
        <v>0</v>
      </c>
      <c r="N436" s="292">
        <f t="shared" si="489"/>
        <v>0</v>
      </c>
      <c r="O436" s="307">
        <f t="shared" si="454"/>
        <v>430</v>
      </c>
      <c r="P436" s="289">
        <f t="shared" si="455"/>
        <v>36</v>
      </c>
      <c r="Q436" s="290">
        <f t="shared" si="428"/>
        <v>0</v>
      </c>
      <c r="R436" s="290">
        <f t="shared" si="456"/>
        <v>0</v>
      </c>
      <c r="S436" s="290">
        <f t="shared" si="429"/>
        <v>0</v>
      </c>
      <c r="T436" s="291">
        <f t="shared" si="430"/>
        <v>0</v>
      </c>
      <c r="U436" s="290">
        <f t="shared" si="457"/>
        <v>0</v>
      </c>
      <c r="V436" s="304">
        <f t="shared" si="458"/>
        <v>430</v>
      </c>
      <c r="W436" s="289">
        <f t="shared" si="459"/>
        <v>36</v>
      </c>
      <c r="X436" s="290">
        <f t="shared" si="431"/>
        <v>0</v>
      </c>
      <c r="Y436" s="290">
        <f t="shared" si="460"/>
        <v>0</v>
      </c>
      <c r="Z436" s="290">
        <f t="shared" si="432"/>
        <v>0</v>
      </c>
      <c r="AA436" s="291">
        <f t="shared" si="433"/>
        <v>0</v>
      </c>
      <c r="AB436" s="292">
        <f t="shared" si="461"/>
        <v>0</v>
      </c>
      <c r="AC436" s="307">
        <f t="shared" si="462"/>
        <v>430</v>
      </c>
      <c r="AD436" s="289">
        <f t="shared" si="463"/>
        <v>36</v>
      </c>
      <c r="AE436" s="290">
        <f t="shared" si="434"/>
        <v>0</v>
      </c>
      <c r="AF436" s="290">
        <f t="shared" si="464"/>
        <v>0</v>
      </c>
      <c r="AG436" s="290">
        <f t="shared" si="435"/>
        <v>0</v>
      </c>
      <c r="AH436" s="291">
        <f t="shared" si="436"/>
        <v>0</v>
      </c>
      <c r="AI436" s="290">
        <f t="shared" si="465"/>
        <v>0</v>
      </c>
      <c r="AJ436" s="304">
        <f t="shared" si="466"/>
        <v>430</v>
      </c>
      <c r="AK436" s="289">
        <f t="shared" si="467"/>
        <v>36</v>
      </c>
      <c r="AL436" s="290">
        <f t="shared" si="437"/>
        <v>0</v>
      </c>
      <c r="AM436" s="290">
        <f t="shared" si="468"/>
        <v>0</v>
      </c>
      <c r="AN436" s="290">
        <f t="shared" si="438"/>
        <v>0</v>
      </c>
      <c r="AO436" s="291">
        <f t="shared" si="439"/>
        <v>0</v>
      </c>
      <c r="AP436" s="292">
        <f t="shared" si="469"/>
        <v>0</v>
      </c>
      <c r="AQ436" s="307">
        <f t="shared" si="470"/>
        <v>430</v>
      </c>
      <c r="AR436" s="289">
        <f t="shared" si="471"/>
        <v>36</v>
      </c>
      <c r="AS436" s="290">
        <f t="shared" si="440"/>
        <v>0</v>
      </c>
      <c r="AT436" s="290">
        <f t="shared" si="472"/>
        <v>0</v>
      </c>
      <c r="AU436" s="290">
        <f t="shared" si="441"/>
        <v>0</v>
      </c>
      <c r="AV436" s="291">
        <f t="shared" si="442"/>
        <v>0</v>
      </c>
      <c r="AW436" s="290">
        <f t="shared" si="473"/>
        <v>0</v>
      </c>
      <c r="AX436" s="304">
        <f t="shared" si="474"/>
        <v>430</v>
      </c>
      <c r="AY436" s="289">
        <f t="shared" si="475"/>
        <v>36</v>
      </c>
      <c r="AZ436" s="290">
        <f t="shared" si="443"/>
        <v>0</v>
      </c>
      <c r="BA436" s="290">
        <f t="shared" si="476"/>
        <v>0</v>
      </c>
      <c r="BB436" s="290">
        <f t="shared" si="444"/>
        <v>0</v>
      </c>
      <c r="BC436" s="291">
        <f t="shared" si="445"/>
        <v>0</v>
      </c>
      <c r="BD436" s="292">
        <f t="shared" si="477"/>
        <v>0</v>
      </c>
      <c r="BE436" s="307">
        <f t="shared" si="478"/>
        <v>430</v>
      </c>
      <c r="BF436" s="289">
        <f t="shared" si="479"/>
        <v>36</v>
      </c>
      <c r="BG436" s="290">
        <f t="shared" si="446"/>
        <v>0</v>
      </c>
      <c r="BH436" s="290">
        <f t="shared" si="480"/>
        <v>0</v>
      </c>
      <c r="BI436" s="290">
        <f t="shared" si="447"/>
        <v>0</v>
      </c>
      <c r="BJ436" s="291">
        <f t="shared" si="448"/>
        <v>0</v>
      </c>
      <c r="BK436" s="290">
        <f t="shared" si="481"/>
        <v>0</v>
      </c>
      <c r="BL436" s="304">
        <f t="shared" si="482"/>
        <v>430</v>
      </c>
      <c r="BM436" s="289">
        <f t="shared" si="483"/>
        <v>36</v>
      </c>
      <c r="BN436" s="290">
        <f t="shared" si="449"/>
        <v>0</v>
      </c>
      <c r="BO436" s="290">
        <f t="shared" si="484"/>
        <v>0</v>
      </c>
      <c r="BP436" s="290">
        <f t="shared" si="450"/>
        <v>0</v>
      </c>
      <c r="BQ436" s="291">
        <f t="shared" si="451"/>
        <v>0</v>
      </c>
      <c r="BR436" s="292">
        <f t="shared" si="485"/>
        <v>0</v>
      </c>
    </row>
    <row r="437" spans="1:70">
      <c r="A437" s="288">
        <v>431</v>
      </c>
      <c r="B437" s="289">
        <f t="shared" si="421"/>
        <v>36</v>
      </c>
      <c r="C437" s="290">
        <f t="shared" si="422"/>
        <v>0</v>
      </c>
      <c r="D437" s="290">
        <f t="shared" si="486"/>
        <v>0</v>
      </c>
      <c r="E437" s="290">
        <f t="shared" si="423"/>
        <v>0</v>
      </c>
      <c r="F437" s="291">
        <f t="shared" si="424"/>
        <v>0</v>
      </c>
      <c r="G437" s="290">
        <f t="shared" si="487"/>
        <v>0</v>
      </c>
      <c r="H437" s="289">
        <f t="shared" si="452"/>
        <v>431</v>
      </c>
      <c r="I437" s="289">
        <f t="shared" si="453"/>
        <v>36</v>
      </c>
      <c r="J437" s="290">
        <f t="shared" si="425"/>
        <v>0</v>
      </c>
      <c r="K437" s="290">
        <f t="shared" si="488"/>
        <v>0</v>
      </c>
      <c r="L437" s="290">
        <f t="shared" si="426"/>
        <v>0</v>
      </c>
      <c r="M437" s="291">
        <f t="shared" si="427"/>
        <v>0</v>
      </c>
      <c r="N437" s="292">
        <f t="shared" si="489"/>
        <v>0</v>
      </c>
      <c r="O437" s="307">
        <f t="shared" si="454"/>
        <v>431</v>
      </c>
      <c r="P437" s="289">
        <f t="shared" si="455"/>
        <v>36</v>
      </c>
      <c r="Q437" s="290">
        <f t="shared" si="428"/>
        <v>0</v>
      </c>
      <c r="R437" s="290">
        <f t="shared" si="456"/>
        <v>0</v>
      </c>
      <c r="S437" s="290">
        <f t="shared" si="429"/>
        <v>0</v>
      </c>
      <c r="T437" s="291">
        <f t="shared" si="430"/>
        <v>0</v>
      </c>
      <c r="U437" s="290">
        <f t="shared" si="457"/>
        <v>0</v>
      </c>
      <c r="V437" s="304">
        <f t="shared" si="458"/>
        <v>431</v>
      </c>
      <c r="W437" s="289">
        <f t="shared" si="459"/>
        <v>36</v>
      </c>
      <c r="X437" s="290">
        <f t="shared" si="431"/>
        <v>0</v>
      </c>
      <c r="Y437" s="290">
        <f t="shared" si="460"/>
        <v>0</v>
      </c>
      <c r="Z437" s="290">
        <f t="shared" si="432"/>
        <v>0</v>
      </c>
      <c r="AA437" s="291">
        <f t="shared" si="433"/>
        <v>0</v>
      </c>
      <c r="AB437" s="292">
        <f t="shared" si="461"/>
        <v>0</v>
      </c>
      <c r="AC437" s="307">
        <f t="shared" si="462"/>
        <v>431</v>
      </c>
      <c r="AD437" s="289">
        <f t="shared" si="463"/>
        <v>36</v>
      </c>
      <c r="AE437" s="290">
        <f t="shared" si="434"/>
        <v>0</v>
      </c>
      <c r="AF437" s="290">
        <f t="shared" si="464"/>
        <v>0</v>
      </c>
      <c r="AG437" s="290">
        <f t="shared" si="435"/>
        <v>0</v>
      </c>
      <c r="AH437" s="291">
        <f t="shared" si="436"/>
        <v>0</v>
      </c>
      <c r="AI437" s="290">
        <f t="shared" si="465"/>
        <v>0</v>
      </c>
      <c r="AJ437" s="304">
        <f t="shared" si="466"/>
        <v>431</v>
      </c>
      <c r="AK437" s="289">
        <f t="shared" si="467"/>
        <v>36</v>
      </c>
      <c r="AL437" s="290">
        <f t="shared" si="437"/>
        <v>0</v>
      </c>
      <c r="AM437" s="290">
        <f t="shared" si="468"/>
        <v>0</v>
      </c>
      <c r="AN437" s="290">
        <f t="shared" si="438"/>
        <v>0</v>
      </c>
      <c r="AO437" s="291">
        <f t="shared" si="439"/>
        <v>0</v>
      </c>
      <c r="AP437" s="292">
        <f t="shared" si="469"/>
        <v>0</v>
      </c>
      <c r="AQ437" s="307">
        <f t="shared" si="470"/>
        <v>431</v>
      </c>
      <c r="AR437" s="289">
        <f t="shared" si="471"/>
        <v>36</v>
      </c>
      <c r="AS437" s="290">
        <f t="shared" si="440"/>
        <v>0</v>
      </c>
      <c r="AT437" s="290">
        <f t="shared" si="472"/>
        <v>0</v>
      </c>
      <c r="AU437" s="290">
        <f t="shared" si="441"/>
        <v>0</v>
      </c>
      <c r="AV437" s="291">
        <f t="shared" si="442"/>
        <v>0</v>
      </c>
      <c r="AW437" s="290">
        <f t="shared" si="473"/>
        <v>0</v>
      </c>
      <c r="AX437" s="304">
        <f t="shared" si="474"/>
        <v>431</v>
      </c>
      <c r="AY437" s="289">
        <f t="shared" si="475"/>
        <v>36</v>
      </c>
      <c r="AZ437" s="290">
        <f t="shared" si="443"/>
        <v>0</v>
      </c>
      <c r="BA437" s="290">
        <f t="shared" si="476"/>
        <v>0</v>
      </c>
      <c r="BB437" s="290">
        <f t="shared" si="444"/>
        <v>0</v>
      </c>
      <c r="BC437" s="291">
        <f t="shared" si="445"/>
        <v>0</v>
      </c>
      <c r="BD437" s="292">
        <f t="shared" si="477"/>
        <v>0</v>
      </c>
      <c r="BE437" s="307">
        <f t="shared" si="478"/>
        <v>431</v>
      </c>
      <c r="BF437" s="289">
        <f t="shared" si="479"/>
        <v>36</v>
      </c>
      <c r="BG437" s="290">
        <f t="shared" si="446"/>
        <v>0</v>
      </c>
      <c r="BH437" s="290">
        <f t="shared" si="480"/>
        <v>0</v>
      </c>
      <c r="BI437" s="290">
        <f t="shared" si="447"/>
        <v>0</v>
      </c>
      <c r="BJ437" s="291">
        <f t="shared" si="448"/>
        <v>0</v>
      </c>
      <c r="BK437" s="290">
        <f t="shared" si="481"/>
        <v>0</v>
      </c>
      <c r="BL437" s="304">
        <f t="shared" si="482"/>
        <v>431</v>
      </c>
      <c r="BM437" s="289">
        <f t="shared" si="483"/>
        <v>36</v>
      </c>
      <c r="BN437" s="290">
        <f t="shared" si="449"/>
        <v>0</v>
      </c>
      <c r="BO437" s="290">
        <f t="shared" si="484"/>
        <v>0</v>
      </c>
      <c r="BP437" s="290">
        <f t="shared" si="450"/>
        <v>0</v>
      </c>
      <c r="BQ437" s="291">
        <f t="shared" si="451"/>
        <v>0</v>
      </c>
      <c r="BR437" s="292">
        <f t="shared" si="485"/>
        <v>0</v>
      </c>
    </row>
    <row r="438" spans="1:70">
      <c r="A438" s="288">
        <v>432</v>
      </c>
      <c r="B438" s="289">
        <f t="shared" si="421"/>
        <v>36</v>
      </c>
      <c r="C438" s="290">
        <f t="shared" si="422"/>
        <v>0</v>
      </c>
      <c r="D438" s="290">
        <f t="shared" si="486"/>
        <v>0</v>
      </c>
      <c r="E438" s="290">
        <f t="shared" si="423"/>
        <v>0</v>
      </c>
      <c r="F438" s="291">
        <f t="shared" si="424"/>
        <v>0</v>
      </c>
      <c r="G438" s="290">
        <f t="shared" si="487"/>
        <v>0</v>
      </c>
      <c r="H438" s="289">
        <f t="shared" si="452"/>
        <v>432</v>
      </c>
      <c r="I438" s="289">
        <f t="shared" si="453"/>
        <v>36</v>
      </c>
      <c r="J438" s="290">
        <f t="shared" si="425"/>
        <v>0</v>
      </c>
      <c r="K438" s="290">
        <f t="shared" si="488"/>
        <v>0</v>
      </c>
      <c r="L438" s="290">
        <f t="shared" si="426"/>
        <v>0</v>
      </c>
      <c r="M438" s="291">
        <f t="shared" si="427"/>
        <v>0</v>
      </c>
      <c r="N438" s="292">
        <f t="shared" si="489"/>
        <v>0</v>
      </c>
      <c r="O438" s="307">
        <f t="shared" si="454"/>
        <v>432</v>
      </c>
      <c r="P438" s="289">
        <f t="shared" si="455"/>
        <v>36</v>
      </c>
      <c r="Q438" s="290">
        <f t="shared" si="428"/>
        <v>0</v>
      </c>
      <c r="R438" s="290">
        <f t="shared" si="456"/>
        <v>0</v>
      </c>
      <c r="S438" s="290">
        <f t="shared" si="429"/>
        <v>0</v>
      </c>
      <c r="T438" s="291">
        <f t="shared" si="430"/>
        <v>0</v>
      </c>
      <c r="U438" s="290">
        <f t="shared" si="457"/>
        <v>0</v>
      </c>
      <c r="V438" s="304">
        <f t="shared" si="458"/>
        <v>432</v>
      </c>
      <c r="W438" s="289">
        <f t="shared" si="459"/>
        <v>36</v>
      </c>
      <c r="X438" s="290">
        <f t="shared" si="431"/>
        <v>0</v>
      </c>
      <c r="Y438" s="290">
        <f t="shared" si="460"/>
        <v>0</v>
      </c>
      <c r="Z438" s="290">
        <f t="shared" si="432"/>
        <v>0</v>
      </c>
      <c r="AA438" s="291">
        <f t="shared" si="433"/>
        <v>0</v>
      </c>
      <c r="AB438" s="292">
        <f t="shared" si="461"/>
        <v>0</v>
      </c>
      <c r="AC438" s="307">
        <f t="shared" si="462"/>
        <v>432</v>
      </c>
      <c r="AD438" s="289">
        <f t="shared" si="463"/>
        <v>36</v>
      </c>
      <c r="AE438" s="290">
        <f t="shared" si="434"/>
        <v>0</v>
      </c>
      <c r="AF438" s="290">
        <f t="shared" si="464"/>
        <v>0</v>
      </c>
      <c r="AG438" s="290">
        <f t="shared" si="435"/>
        <v>0</v>
      </c>
      <c r="AH438" s="291">
        <f t="shared" si="436"/>
        <v>0</v>
      </c>
      <c r="AI438" s="290">
        <f t="shared" si="465"/>
        <v>0</v>
      </c>
      <c r="AJ438" s="304">
        <f t="shared" si="466"/>
        <v>432</v>
      </c>
      <c r="AK438" s="289">
        <f t="shared" si="467"/>
        <v>36</v>
      </c>
      <c r="AL438" s="290">
        <f t="shared" si="437"/>
        <v>0</v>
      </c>
      <c r="AM438" s="290">
        <f t="shared" si="468"/>
        <v>0</v>
      </c>
      <c r="AN438" s="290">
        <f t="shared" si="438"/>
        <v>0</v>
      </c>
      <c r="AO438" s="291">
        <f t="shared" si="439"/>
        <v>0</v>
      </c>
      <c r="AP438" s="292">
        <f t="shared" si="469"/>
        <v>0</v>
      </c>
      <c r="AQ438" s="307">
        <f t="shared" si="470"/>
        <v>432</v>
      </c>
      <c r="AR438" s="289">
        <f t="shared" si="471"/>
        <v>36</v>
      </c>
      <c r="AS438" s="290">
        <f t="shared" si="440"/>
        <v>0</v>
      </c>
      <c r="AT438" s="290">
        <f t="shared" si="472"/>
        <v>0</v>
      </c>
      <c r="AU438" s="290">
        <f t="shared" si="441"/>
        <v>0</v>
      </c>
      <c r="AV438" s="291">
        <f t="shared" si="442"/>
        <v>0</v>
      </c>
      <c r="AW438" s="290">
        <f t="shared" si="473"/>
        <v>0</v>
      </c>
      <c r="AX438" s="304">
        <f t="shared" si="474"/>
        <v>432</v>
      </c>
      <c r="AY438" s="289">
        <f t="shared" si="475"/>
        <v>36</v>
      </c>
      <c r="AZ438" s="290">
        <f t="shared" si="443"/>
        <v>0</v>
      </c>
      <c r="BA438" s="290">
        <f t="shared" si="476"/>
        <v>0</v>
      </c>
      <c r="BB438" s="290">
        <f t="shared" si="444"/>
        <v>0</v>
      </c>
      <c r="BC438" s="291">
        <f t="shared" si="445"/>
        <v>0</v>
      </c>
      <c r="BD438" s="292">
        <f t="shared" si="477"/>
        <v>0</v>
      </c>
      <c r="BE438" s="307">
        <f t="shared" si="478"/>
        <v>432</v>
      </c>
      <c r="BF438" s="289">
        <f t="shared" si="479"/>
        <v>36</v>
      </c>
      <c r="BG438" s="290">
        <f t="shared" si="446"/>
        <v>0</v>
      </c>
      <c r="BH438" s="290">
        <f t="shared" si="480"/>
        <v>0</v>
      </c>
      <c r="BI438" s="290">
        <f t="shared" si="447"/>
        <v>0</v>
      </c>
      <c r="BJ438" s="291">
        <f t="shared" si="448"/>
        <v>0</v>
      </c>
      <c r="BK438" s="290">
        <f t="shared" si="481"/>
        <v>0</v>
      </c>
      <c r="BL438" s="304">
        <f t="shared" si="482"/>
        <v>432</v>
      </c>
      <c r="BM438" s="289">
        <f t="shared" si="483"/>
        <v>36</v>
      </c>
      <c r="BN438" s="290">
        <f t="shared" si="449"/>
        <v>0</v>
      </c>
      <c r="BO438" s="290">
        <f t="shared" si="484"/>
        <v>0</v>
      </c>
      <c r="BP438" s="290">
        <f t="shared" si="450"/>
        <v>0</v>
      </c>
      <c r="BQ438" s="291">
        <f t="shared" si="451"/>
        <v>0</v>
      </c>
      <c r="BR438" s="292">
        <f t="shared" si="485"/>
        <v>0</v>
      </c>
    </row>
    <row r="439" spans="1:70">
      <c r="A439" s="288">
        <v>433</v>
      </c>
      <c r="B439" s="289">
        <f t="shared" si="421"/>
        <v>37</v>
      </c>
      <c r="C439" s="290">
        <f t="shared" si="422"/>
        <v>0</v>
      </c>
      <c r="D439" s="290">
        <f t="shared" si="486"/>
        <v>0</v>
      </c>
      <c r="E439" s="290">
        <f t="shared" si="423"/>
        <v>0</v>
      </c>
      <c r="F439" s="291">
        <f t="shared" si="424"/>
        <v>0</v>
      </c>
      <c r="G439" s="290">
        <f t="shared" si="487"/>
        <v>0</v>
      </c>
      <c r="H439" s="289">
        <f t="shared" si="452"/>
        <v>433</v>
      </c>
      <c r="I439" s="289">
        <f t="shared" si="453"/>
        <v>37</v>
      </c>
      <c r="J439" s="290">
        <f t="shared" si="425"/>
        <v>0</v>
      </c>
      <c r="K439" s="290">
        <f t="shared" si="488"/>
        <v>0</v>
      </c>
      <c r="L439" s="290">
        <f t="shared" si="426"/>
        <v>0</v>
      </c>
      <c r="M439" s="291">
        <f t="shared" si="427"/>
        <v>0</v>
      </c>
      <c r="N439" s="292">
        <f t="shared" si="489"/>
        <v>0</v>
      </c>
      <c r="O439" s="307">
        <f t="shared" si="454"/>
        <v>433</v>
      </c>
      <c r="P439" s="289">
        <f t="shared" si="455"/>
        <v>37</v>
      </c>
      <c r="Q439" s="290">
        <f t="shared" si="428"/>
        <v>0</v>
      </c>
      <c r="R439" s="290">
        <f t="shared" si="456"/>
        <v>0</v>
      </c>
      <c r="S439" s="290">
        <f t="shared" si="429"/>
        <v>0</v>
      </c>
      <c r="T439" s="291">
        <f t="shared" si="430"/>
        <v>0</v>
      </c>
      <c r="U439" s="290">
        <f t="shared" si="457"/>
        <v>0</v>
      </c>
      <c r="V439" s="304">
        <f t="shared" si="458"/>
        <v>433</v>
      </c>
      <c r="W439" s="289">
        <f t="shared" si="459"/>
        <v>37</v>
      </c>
      <c r="X439" s="290">
        <f t="shared" si="431"/>
        <v>0</v>
      </c>
      <c r="Y439" s="290">
        <f t="shared" si="460"/>
        <v>0</v>
      </c>
      <c r="Z439" s="290">
        <f t="shared" si="432"/>
        <v>0</v>
      </c>
      <c r="AA439" s="291">
        <f t="shared" si="433"/>
        <v>0</v>
      </c>
      <c r="AB439" s="292">
        <f t="shared" si="461"/>
        <v>0</v>
      </c>
      <c r="AC439" s="307">
        <f t="shared" si="462"/>
        <v>433</v>
      </c>
      <c r="AD439" s="289">
        <f t="shared" si="463"/>
        <v>37</v>
      </c>
      <c r="AE439" s="290">
        <f t="shared" si="434"/>
        <v>0</v>
      </c>
      <c r="AF439" s="290">
        <f t="shared" si="464"/>
        <v>0</v>
      </c>
      <c r="AG439" s="290">
        <f t="shared" si="435"/>
        <v>0</v>
      </c>
      <c r="AH439" s="291">
        <f t="shared" si="436"/>
        <v>0</v>
      </c>
      <c r="AI439" s="290">
        <f t="shared" si="465"/>
        <v>0</v>
      </c>
      <c r="AJ439" s="304">
        <f t="shared" si="466"/>
        <v>433</v>
      </c>
      <c r="AK439" s="289">
        <f t="shared" si="467"/>
        <v>37</v>
      </c>
      <c r="AL439" s="290">
        <f t="shared" si="437"/>
        <v>0</v>
      </c>
      <c r="AM439" s="290">
        <f t="shared" si="468"/>
        <v>0</v>
      </c>
      <c r="AN439" s="290">
        <f t="shared" si="438"/>
        <v>0</v>
      </c>
      <c r="AO439" s="291">
        <f t="shared" si="439"/>
        <v>0</v>
      </c>
      <c r="AP439" s="292">
        <f t="shared" si="469"/>
        <v>0</v>
      </c>
      <c r="AQ439" s="307">
        <f t="shared" si="470"/>
        <v>433</v>
      </c>
      <c r="AR439" s="289">
        <f t="shared" si="471"/>
        <v>37</v>
      </c>
      <c r="AS439" s="290">
        <f t="shared" si="440"/>
        <v>0</v>
      </c>
      <c r="AT439" s="290">
        <f t="shared" si="472"/>
        <v>0</v>
      </c>
      <c r="AU439" s="290">
        <f t="shared" si="441"/>
        <v>0</v>
      </c>
      <c r="AV439" s="291">
        <f t="shared" si="442"/>
        <v>0</v>
      </c>
      <c r="AW439" s="290">
        <f t="shared" si="473"/>
        <v>0</v>
      </c>
      <c r="AX439" s="304">
        <f t="shared" si="474"/>
        <v>433</v>
      </c>
      <c r="AY439" s="289">
        <f t="shared" si="475"/>
        <v>37</v>
      </c>
      <c r="AZ439" s="290">
        <f t="shared" si="443"/>
        <v>0</v>
      </c>
      <c r="BA439" s="290">
        <f t="shared" si="476"/>
        <v>0</v>
      </c>
      <c r="BB439" s="290">
        <f t="shared" si="444"/>
        <v>0</v>
      </c>
      <c r="BC439" s="291">
        <f t="shared" si="445"/>
        <v>0</v>
      </c>
      <c r="BD439" s="292">
        <f t="shared" si="477"/>
        <v>0</v>
      </c>
      <c r="BE439" s="307">
        <f t="shared" si="478"/>
        <v>433</v>
      </c>
      <c r="BF439" s="289">
        <f t="shared" si="479"/>
        <v>37</v>
      </c>
      <c r="BG439" s="290">
        <f t="shared" si="446"/>
        <v>0</v>
      </c>
      <c r="BH439" s="290">
        <f t="shared" si="480"/>
        <v>0</v>
      </c>
      <c r="BI439" s="290">
        <f t="shared" si="447"/>
        <v>0</v>
      </c>
      <c r="BJ439" s="291">
        <f t="shared" si="448"/>
        <v>0</v>
      </c>
      <c r="BK439" s="290">
        <f t="shared" si="481"/>
        <v>0</v>
      </c>
      <c r="BL439" s="304">
        <f t="shared" si="482"/>
        <v>433</v>
      </c>
      <c r="BM439" s="289">
        <f t="shared" si="483"/>
        <v>37</v>
      </c>
      <c r="BN439" s="290">
        <f t="shared" si="449"/>
        <v>0</v>
      </c>
      <c r="BO439" s="290">
        <f t="shared" si="484"/>
        <v>0</v>
      </c>
      <c r="BP439" s="290">
        <f t="shared" si="450"/>
        <v>0</v>
      </c>
      <c r="BQ439" s="291">
        <f t="shared" si="451"/>
        <v>0</v>
      </c>
      <c r="BR439" s="292">
        <f t="shared" si="485"/>
        <v>0</v>
      </c>
    </row>
    <row r="440" spans="1:70">
      <c r="A440" s="288">
        <v>434</v>
      </c>
      <c r="B440" s="289">
        <f t="shared" si="421"/>
        <v>37</v>
      </c>
      <c r="C440" s="290">
        <f t="shared" si="422"/>
        <v>0</v>
      </c>
      <c r="D440" s="290">
        <f t="shared" si="486"/>
        <v>0</v>
      </c>
      <c r="E440" s="290">
        <f t="shared" si="423"/>
        <v>0</v>
      </c>
      <c r="F440" s="291">
        <f t="shared" si="424"/>
        <v>0</v>
      </c>
      <c r="G440" s="290">
        <f t="shared" si="487"/>
        <v>0</v>
      </c>
      <c r="H440" s="289">
        <f t="shared" si="452"/>
        <v>434</v>
      </c>
      <c r="I440" s="289">
        <f t="shared" si="453"/>
        <v>37</v>
      </c>
      <c r="J440" s="290">
        <f t="shared" si="425"/>
        <v>0</v>
      </c>
      <c r="K440" s="290">
        <f t="shared" si="488"/>
        <v>0</v>
      </c>
      <c r="L440" s="290">
        <f t="shared" si="426"/>
        <v>0</v>
      </c>
      <c r="M440" s="291">
        <f t="shared" si="427"/>
        <v>0</v>
      </c>
      <c r="N440" s="292">
        <f t="shared" si="489"/>
        <v>0</v>
      </c>
      <c r="O440" s="307">
        <f t="shared" si="454"/>
        <v>434</v>
      </c>
      <c r="P440" s="289">
        <f t="shared" si="455"/>
        <v>37</v>
      </c>
      <c r="Q440" s="290">
        <f t="shared" si="428"/>
        <v>0</v>
      </c>
      <c r="R440" s="290">
        <f t="shared" si="456"/>
        <v>0</v>
      </c>
      <c r="S440" s="290">
        <f t="shared" si="429"/>
        <v>0</v>
      </c>
      <c r="T440" s="291">
        <f t="shared" si="430"/>
        <v>0</v>
      </c>
      <c r="U440" s="290">
        <f t="shared" si="457"/>
        <v>0</v>
      </c>
      <c r="V440" s="304">
        <f t="shared" si="458"/>
        <v>434</v>
      </c>
      <c r="W440" s="289">
        <f t="shared" si="459"/>
        <v>37</v>
      </c>
      <c r="X440" s="290">
        <f t="shared" si="431"/>
        <v>0</v>
      </c>
      <c r="Y440" s="290">
        <f t="shared" si="460"/>
        <v>0</v>
      </c>
      <c r="Z440" s="290">
        <f t="shared" si="432"/>
        <v>0</v>
      </c>
      <c r="AA440" s="291">
        <f t="shared" si="433"/>
        <v>0</v>
      </c>
      <c r="AB440" s="292">
        <f t="shared" si="461"/>
        <v>0</v>
      </c>
      <c r="AC440" s="307">
        <f t="shared" si="462"/>
        <v>434</v>
      </c>
      <c r="AD440" s="289">
        <f t="shared" si="463"/>
        <v>37</v>
      </c>
      <c r="AE440" s="290">
        <f t="shared" si="434"/>
        <v>0</v>
      </c>
      <c r="AF440" s="290">
        <f t="shared" si="464"/>
        <v>0</v>
      </c>
      <c r="AG440" s="290">
        <f t="shared" si="435"/>
        <v>0</v>
      </c>
      <c r="AH440" s="291">
        <f t="shared" si="436"/>
        <v>0</v>
      </c>
      <c r="AI440" s="290">
        <f t="shared" si="465"/>
        <v>0</v>
      </c>
      <c r="AJ440" s="304">
        <f t="shared" si="466"/>
        <v>434</v>
      </c>
      <c r="AK440" s="289">
        <f t="shared" si="467"/>
        <v>37</v>
      </c>
      <c r="AL440" s="290">
        <f t="shared" si="437"/>
        <v>0</v>
      </c>
      <c r="AM440" s="290">
        <f t="shared" si="468"/>
        <v>0</v>
      </c>
      <c r="AN440" s="290">
        <f t="shared" si="438"/>
        <v>0</v>
      </c>
      <c r="AO440" s="291">
        <f t="shared" si="439"/>
        <v>0</v>
      </c>
      <c r="AP440" s="292">
        <f t="shared" si="469"/>
        <v>0</v>
      </c>
      <c r="AQ440" s="307">
        <f t="shared" si="470"/>
        <v>434</v>
      </c>
      <c r="AR440" s="289">
        <f t="shared" si="471"/>
        <v>37</v>
      </c>
      <c r="AS440" s="290">
        <f t="shared" si="440"/>
        <v>0</v>
      </c>
      <c r="AT440" s="290">
        <f t="shared" si="472"/>
        <v>0</v>
      </c>
      <c r="AU440" s="290">
        <f t="shared" si="441"/>
        <v>0</v>
      </c>
      <c r="AV440" s="291">
        <f t="shared" si="442"/>
        <v>0</v>
      </c>
      <c r="AW440" s="290">
        <f t="shared" si="473"/>
        <v>0</v>
      </c>
      <c r="AX440" s="304">
        <f t="shared" si="474"/>
        <v>434</v>
      </c>
      <c r="AY440" s="289">
        <f t="shared" si="475"/>
        <v>37</v>
      </c>
      <c r="AZ440" s="290">
        <f t="shared" si="443"/>
        <v>0</v>
      </c>
      <c r="BA440" s="290">
        <f t="shared" si="476"/>
        <v>0</v>
      </c>
      <c r="BB440" s="290">
        <f t="shared" si="444"/>
        <v>0</v>
      </c>
      <c r="BC440" s="291">
        <f t="shared" si="445"/>
        <v>0</v>
      </c>
      <c r="BD440" s="292">
        <f t="shared" si="477"/>
        <v>0</v>
      </c>
      <c r="BE440" s="307">
        <f t="shared" si="478"/>
        <v>434</v>
      </c>
      <c r="BF440" s="289">
        <f t="shared" si="479"/>
        <v>37</v>
      </c>
      <c r="BG440" s="290">
        <f t="shared" si="446"/>
        <v>0</v>
      </c>
      <c r="BH440" s="290">
        <f t="shared" si="480"/>
        <v>0</v>
      </c>
      <c r="BI440" s="290">
        <f t="shared" si="447"/>
        <v>0</v>
      </c>
      <c r="BJ440" s="291">
        <f t="shared" si="448"/>
        <v>0</v>
      </c>
      <c r="BK440" s="290">
        <f t="shared" si="481"/>
        <v>0</v>
      </c>
      <c r="BL440" s="304">
        <f t="shared" si="482"/>
        <v>434</v>
      </c>
      <c r="BM440" s="289">
        <f t="shared" si="483"/>
        <v>37</v>
      </c>
      <c r="BN440" s="290">
        <f t="shared" si="449"/>
        <v>0</v>
      </c>
      <c r="BO440" s="290">
        <f t="shared" si="484"/>
        <v>0</v>
      </c>
      <c r="BP440" s="290">
        <f t="shared" si="450"/>
        <v>0</v>
      </c>
      <c r="BQ440" s="291">
        <f t="shared" si="451"/>
        <v>0</v>
      </c>
      <c r="BR440" s="292">
        <f t="shared" si="485"/>
        <v>0</v>
      </c>
    </row>
    <row r="441" spans="1:70">
      <c r="A441" s="288">
        <v>435</v>
      </c>
      <c r="B441" s="289">
        <f t="shared" si="421"/>
        <v>37</v>
      </c>
      <c r="C441" s="290">
        <f t="shared" si="422"/>
        <v>0</v>
      </c>
      <c r="D441" s="290">
        <f t="shared" si="486"/>
        <v>0</v>
      </c>
      <c r="E441" s="290">
        <f t="shared" si="423"/>
        <v>0</v>
      </c>
      <c r="F441" s="291">
        <f t="shared" si="424"/>
        <v>0</v>
      </c>
      <c r="G441" s="290">
        <f t="shared" si="487"/>
        <v>0</v>
      </c>
      <c r="H441" s="289">
        <f t="shared" si="452"/>
        <v>435</v>
      </c>
      <c r="I441" s="289">
        <f t="shared" si="453"/>
        <v>37</v>
      </c>
      <c r="J441" s="290">
        <f t="shared" si="425"/>
        <v>0</v>
      </c>
      <c r="K441" s="290">
        <f t="shared" si="488"/>
        <v>0</v>
      </c>
      <c r="L441" s="290">
        <f t="shared" si="426"/>
        <v>0</v>
      </c>
      <c r="M441" s="291">
        <f t="shared" si="427"/>
        <v>0</v>
      </c>
      <c r="N441" s="292">
        <f t="shared" si="489"/>
        <v>0</v>
      </c>
      <c r="O441" s="307">
        <f t="shared" si="454"/>
        <v>435</v>
      </c>
      <c r="P441" s="289">
        <f t="shared" si="455"/>
        <v>37</v>
      </c>
      <c r="Q441" s="290">
        <f t="shared" si="428"/>
        <v>0</v>
      </c>
      <c r="R441" s="290">
        <f t="shared" si="456"/>
        <v>0</v>
      </c>
      <c r="S441" s="290">
        <f t="shared" si="429"/>
        <v>0</v>
      </c>
      <c r="T441" s="291">
        <f t="shared" si="430"/>
        <v>0</v>
      </c>
      <c r="U441" s="290">
        <f t="shared" si="457"/>
        <v>0</v>
      </c>
      <c r="V441" s="304">
        <f t="shared" si="458"/>
        <v>435</v>
      </c>
      <c r="W441" s="289">
        <f t="shared" si="459"/>
        <v>37</v>
      </c>
      <c r="X441" s="290">
        <f t="shared" si="431"/>
        <v>0</v>
      </c>
      <c r="Y441" s="290">
        <f t="shared" si="460"/>
        <v>0</v>
      </c>
      <c r="Z441" s="290">
        <f t="shared" si="432"/>
        <v>0</v>
      </c>
      <c r="AA441" s="291">
        <f t="shared" si="433"/>
        <v>0</v>
      </c>
      <c r="AB441" s="292">
        <f t="shared" si="461"/>
        <v>0</v>
      </c>
      <c r="AC441" s="307">
        <f t="shared" si="462"/>
        <v>435</v>
      </c>
      <c r="AD441" s="289">
        <f t="shared" si="463"/>
        <v>37</v>
      </c>
      <c r="AE441" s="290">
        <f t="shared" si="434"/>
        <v>0</v>
      </c>
      <c r="AF441" s="290">
        <f t="shared" si="464"/>
        <v>0</v>
      </c>
      <c r="AG441" s="290">
        <f t="shared" si="435"/>
        <v>0</v>
      </c>
      <c r="AH441" s="291">
        <f t="shared" si="436"/>
        <v>0</v>
      </c>
      <c r="AI441" s="290">
        <f t="shared" si="465"/>
        <v>0</v>
      </c>
      <c r="AJ441" s="304">
        <f t="shared" si="466"/>
        <v>435</v>
      </c>
      <c r="AK441" s="289">
        <f t="shared" si="467"/>
        <v>37</v>
      </c>
      <c r="AL441" s="290">
        <f t="shared" si="437"/>
        <v>0</v>
      </c>
      <c r="AM441" s="290">
        <f t="shared" si="468"/>
        <v>0</v>
      </c>
      <c r="AN441" s="290">
        <f t="shared" si="438"/>
        <v>0</v>
      </c>
      <c r="AO441" s="291">
        <f t="shared" si="439"/>
        <v>0</v>
      </c>
      <c r="AP441" s="292">
        <f t="shared" si="469"/>
        <v>0</v>
      </c>
      <c r="AQ441" s="307">
        <f t="shared" si="470"/>
        <v>435</v>
      </c>
      <c r="AR441" s="289">
        <f t="shared" si="471"/>
        <v>37</v>
      </c>
      <c r="AS441" s="290">
        <f t="shared" si="440"/>
        <v>0</v>
      </c>
      <c r="AT441" s="290">
        <f t="shared" si="472"/>
        <v>0</v>
      </c>
      <c r="AU441" s="290">
        <f t="shared" si="441"/>
        <v>0</v>
      </c>
      <c r="AV441" s="291">
        <f t="shared" si="442"/>
        <v>0</v>
      </c>
      <c r="AW441" s="290">
        <f t="shared" si="473"/>
        <v>0</v>
      </c>
      <c r="AX441" s="304">
        <f t="shared" si="474"/>
        <v>435</v>
      </c>
      <c r="AY441" s="289">
        <f t="shared" si="475"/>
        <v>37</v>
      </c>
      <c r="AZ441" s="290">
        <f t="shared" si="443"/>
        <v>0</v>
      </c>
      <c r="BA441" s="290">
        <f t="shared" si="476"/>
        <v>0</v>
      </c>
      <c r="BB441" s="290">
        <f t="shared" si="444"/>
        <v>0</v>
      </c>
      <c r="BC441" s="291">
        <f t="shared" si="445"/>
        <v>0</v>
      </c>
      <c r="BD441" s="292">
        <f t="shared" si="477"/>
        <v>0</v>
      </c>
      <c r="BE441" s="307">
        <f t="shared" si="478"/>
        <v>435</v>
      </c>
      <c r="BF441" s="289">
        <f t="shared" si="479"/>
        <v>37</v>
      </c>
      <c r="BG441" s="290">
        <f t="shared" si="446"/>
        <v>0</v>
      </c>
      <c r="BH441" s="290">
        <f t="shared" si="480"/>
        <v>0</v>
      </c>
      <c r="BI441" s="290">
        <f t="shared" si="447"/>
        <v>0</v>
      </c>
      <c r="BJ441" s="291">
        <f t="shared" si="448"/>
        <v>0</v>
      </c>
      <c r="BK441" s="290">
        <f t="shared" si="481"/>
        <v>0</v>
      </c>
      <c r="BL441" s="304">
        <f t="shared" si="482"/>
        <v>435</v>
      </c>
      <c r="BM441" s="289">
        <f t="shared" si="483"/>
        <v>37</v>
      </c>
      <c r="BN441" s="290">
        <f t="shared" si="449"/>
        <v>0</v>
      </c>
      <c r="BO441" s="290">
        <f t="shared" si="484"/>
        <v>0</v>
      </c>
      <c r="BP441" s="290">
        <f t="shared" si="450"/>
        <v>0</v>
      </c>
      <c r="BQ441" s="291">
        <f t="shared" si="451"/>
        <v>0</v>
      </c>
      <c r="BR441" s="292">
        <f t="shared" si="485"/>
        <v>0</v>
      </c>
    </row>
    <row r="442" spans="1:70">
      <c r="A442" s="288">
        <v>436</v>
      </c>
      <c r="B442" s="289">
        <f t="shared" si="421"/>
        <v>37</v>
      </c>
      <c r="C442" s="290">
        <f t="shared" si="422"/>
        <v>0</v>
      </c>
      <c r="D442" s="290">
        <f t="shared" si="486"/>
        <v>0</v>
      </c>
      <c r="E442" s="290">
        <f t="shared" si="423"/>
        <v>0</v>
      </c>
      <c r="F442" s="291">
        <f t="shared" si="424"/>
        <v>0</v>
      </c>
      <c r="G442" s="290">
        <f t="shared" si="487"/>
        <v>0</v>
      </c>
      <c r="H442" s="289">
        <f t="shared" si="452"/>
        <v>436</v>
      </c>
      <c r="I442" s="289">
        <f t="shared" si="453"/>
        <v>37</v>
      </c>
      <c r="J442" s="290">
        <f t="shared" si="425"/>
        <v>0</v>
      </c>
      <c r="K442" s="290">
        <f t="shared" si="488"/>
        <v>0</v>
      </c>
      <c r="L442" s="290">
        <f t="shared" si="426"/>
        <v>0</v>
      </c>
      <c r="M442" s="291">
        <f t="shared" si="427"/>
        <v>0</v>
      </c>
      <c r="N442" s="292">
        <f t="shared" si="489"/>
        <v>0</v>
      </c>
      <c r="O442" s="307">
        <f t="shared" si="454"/>
        <v>436</v>
      </c>
      <c r="P442" s="289">
        <f t="shared" si="455"/>
        <v>37</v>
      </c>
      <c r="Q442" s="290">
        <f t="shared" si="428"/>
        <v>0</v>
      </c>
      <c r="R442" s="290">
        <f t="shared" si="456"/>
        <v>0</v>
      </c>
      <c r="S442" s="290">
        <f t="shared" si="429"/>
        <v>0</v>
      </c>
      <c r="T442" s="291">
        <f t="shared" si="430"/>
        <v>0</v>
      </c>
      <c r="U442" s="290">
        <f t="shared" si="457"/>
        <v>0</v>
      </c>
      <c r="V442" s="304">
        <f t="shared" si="458"/>
        <v>436</v>
      </c>
      <c r="W442" s="289">
        <f t="shared" si="459"/>
        <v>37</v>
      </c>
      <c r="X442" s="290">
        <f t="shared" si="431"/>
        <v>0</v>
      </c>
      <c r="Y442" s="290">
        <f t="shared" si="460"/>
        <v>0</v>
      </c>
      <c r="Z442" s="290">
        <f t="shared" si="432"/>
        <v>0</v>
      </c>
      <c r="AA442" s="291">
        <f t="shared" si="433"/>
        <v>0</v>
      </c>
      <c r="AB442" s="292">
        <f t="shared" si="461"/>
        <v>0</v>
      </c>
      <c r="AC442" s="307">
        <f t="shared" si="462"/>
        <v>436</v>
      </c>
      <c r="AD442" s="289">
        <f t="shared" si="463"/>
        <v>37</v>
      </c>
      <c r="AE442" s="290">
        <f t="shared" si="434"/>
        <v>0</v>
      </c>
      <c r="AF442" s="290">
        <f t="shared" si="464"/>
        <v>0</v>
      </c>
      <c r="AG442" s="290">
        <f t="shared" si="435"/>
        <v>0</v>
      </c>
      <c r="AH442" s="291">
        <f t="shared" si="436"/>
        <v>0</v>
      </c>
      <c r="AI442" s="290">
        <f t="shared" si="465"/>
        <v>0</v>
      </c>
      <c r="AJ442" s="304">
        <f t="shared" si="466"/>
        <v>436</v>
      </c>
      <c r="AK442" s="289">
        <f t="shared" si="467"/>
        <v>37</v>
      </c>
      <c r="AL442" s="290">
        <f t="shared" si="437"/>
        <v>0</v>
      </c>
      <c r="AM442" s="290">
        <f t="shared" si="468"/>
        <v>0</v>
      </c>
      <c r="AN442" s="290">
        <f t="shared" si="438"/>
        <v>0</v>
      </c>
      <c r="AO442" s="291">
        <f t="shared" si="439"/>
        <v>0</v>
      </c>
      <c r="AP442" s="292">
        <f t="shared" si="469"/>
        <v>0</v>
      </c>
      <c r="AQ442" s="307">
        <f t="shared" si="470"/>
        <v>436</v>
      </c>
      <c r="AR442" s="289">
        <f t="shared" si="471"/>
        <v>37</v>
      </c>
      <c r="AS442" s="290">
        <f t="shared" si="440"/>
        <v>0</v>
      </c>
      <c r="AT442" s="290">
        <f t="shared" si="472"/>
        <v>0</v>
      </c>
      <c r="AU442" s="290">
        <f t="shared" si="441"/>
        <v>0</v>
      </c>
      <c r="AV442" s="291">
        <f t="shared" si="442"/>
        <v>0</v>
      </c>
      <c r="AW442" s="290">
        <f t="shared" si="473"/>
        <v>0</v>
      </c>
      <c r="AX442" s="304">
        <f t="shared" si="474"/>
        <v>436</v>
      </c>
      <c r="AY442" s="289">
        <f t="shared" si="475"/>
        <v>37</v>
      </c>
      <c r="AZ442" s="290">
        <f t="shared" si="443"/>
        <v>0</v>
      </c>
      <c r="BA442" s="290">
        <f t="shared" si="476"/>
        <v>0</v>
      </c>
      <c r="BB442" s="290">
        <f t="shared" si="444"/>
        <v>0</v>
      </c>
      <c r="BC442" s="291">
        <f t="shared" si="445"/>
        <v>0</v>
      </c>
      <c r="BD442" s="292">
        <f t="shared" si="477"/>
        <v>0</v>
      </c>
      <c r="BE442" s="307">
        <f t="shared" si="478"/>
        <v>436</v>
      </c>
      <c r="BF442" s="289">
        <f t="shared" si="479"/>
        <v>37</v>
      </c>
      <c r="BG442" s="290">
        <f t="shared" si="446"/>
        <v>0</v>
      </c>
      <c r="BH442" s="290">
        <f t="shared" si="480"/>
        <v>0</v>
      </c>
      <c r="BI442" s="290">
        <f t="shared" si="447"/>
        <v>0</v>
      </c>
      <c r="BJ442" s="291">
        <f t="shared" si="448"/>
        <v>0</v>
      </c>
      <c r="BK442" s="290">
        <f t="shared" si="481"/>
        <v>0</v>
      </c>
      <c r="BL442" s="304">
        <f t="shared" si="482"/>
        <v>436</v>
      </c>
      <c r="BM442" s="289">
        <f t="shared" si="483"/>
        <v>37</v>
      </c>
      <c r="BN442" s="290">
        <f t="shared" si="449"/>
        <v>0</v>
      </c>
      <c r="BO442" s="290">
        <f t="shared" si="484"/>
        <v>0</v>
      </c>
      <c r="BP442" s="290">
        <f t="shared" si="450"/>
        <v>0</v>
      </c>
      <c r="BQ442" s="291">
        <f t="shared" si="451"/>
        <v>0</v>
      </c>
      <c r="BR442" s="292">
        <f t="shared" si="485"/>
        <v>0</v>
      </c>
    </row>
    <row r="443" spans="1:70">
      <c r="A443" s="288">
        <v>437</v>
      </c>
      <c r="B443" s="289">
        <f t="shared" si="421"/>
        <v>37</v>
      </c>
      <c r="C443" s="290">
        <f t="shared" si="422"/>
        <v>0</v>
      </c>
      <c r="D443" s="290">
        <f t="shared" si="486"/>
        <v>0</v>
      </c>
      <c r="E443" s="290">
        <f t="shared" si="423"/>
        <v>0</v>
      </c>
      <c r="F443" s="291">
        <f t="shared" si="424"/>
        <v>0</v>
      </c>
      <c r="G443" s="290">
        <f t="shared" si="487"/>
        <v>0</v>
      </c>
      <c r="H443" s="289">
        <f t="shared" si="452"/>
        <v>437</v>
      </c>
      <c r="I443" s="289">
        <f t="shared" si="453"/>
        <v>37</v>
      </c>
      <c r="J443" s="290">
        <f t="shared" si="425"/>
        <v>0</v>
      </c>
      <c r="K443" s="290">
        <f t="shared" si="488"/>
        <v>0</v>
      </c>
      <c r="L443" s="290">
        <f t="shared" si="426"/>
        <v>0</v>
      </c>
      <c r="M443" s="291">
        <f t="shared" si="427"/>
        <v>0</v>
      </c>
      <c r="N443" s="292">
        <f t="shared" si="489"/>
        <v>0</v>
      </c>
      <c r="O443" s="307">
        <f t="shared" si="454"/>
        <v>437</v>
      </c>
      <c r="P443" s="289">
        <f t="shared" si="455"/>
        <v>37</v>
      </c>
      <c r="Q443" s="290">
        <f t="shared" si="428"/>
        <v>0</v>
      </c>
      <c r="R443" s="290">
        <f t="shared" si="456"/>
        <v>0</v>
      </c>
      <c r="S443" s="290">
        <f t="shared" si="429"/>
        <v>0</v>
      </c>
      <c r="T443" s="291">
        <f t="shared" si="430"/>
        <v>0</v>
      </c>
      <c r="U443" s="290">
        <f t="shared" si="457"/>
        <v>0</v>
      </c>
      <c r="V443" s="304">
        <f t="shared" si="458"/>
        <v>437</v>
      </c>
      <c r="W443" s="289">
        <f t="shared" si="459"/>
        <v>37</v>
      </c>
      <c r="X443" s="290">
        <f t="shared" si="431"/>
        <v>0</v>
      </c>
      <c r="Y443" s="290">
        <f t="shared" si="460"/>
        <v>0</v>
      </c>
      <c r="Z443" s="290">
        <f t="shared" si="432"/>
        <v>0</v>
      </c>
      <c r="AA443" s="291">
        <f t="shared" si="433"/>
        <v>0</v>
      </c>
      <c r="AB443" s="292">
        <f t="shared" si="461"/>
        <v>0</v>
      </c>
      <c r="AC443" s="307">
        <f t="shared" si="462"/>
        <v>437</v>
      </c>
      <c r="AD443" s="289">
        <f t="shared" si="463"/>
        <v>37</v>
      </c>
      <c r="AE443" s="290">
        <f t="shared" si="434"/>
        <v>0</v>
      </c>
      <c r="AF443" s="290">
        <f t="shared" si="464"/>
        <v>0</v>
      </c>
      <c r="AG443" s="290">
        <f t="shared" si="435"/>
        <v>0</v>
      </c>
      <c r="AH443" s="291">
        <f t="shared" si="436"/>
        <v>0</v>
      </c>
      <c r="AI443" s="290">
        <f t="shared" si="465"/>
        <v>0</v>
      </c>
      <c r="AJ443" s="304">
        <f t="shared" si="466"/>
        <v>437</v>
      </c>
      <c r="AK443" s="289">
        <f t="shared" si="467"/>
        <v>37</v>
      </c>
      <c r="AL443" s="290">
        <f t="shared" si="437"/>
        <v>0</v>
      </c>
      <c r="AM443" s="290">
        <f t="shared" si="468"/>
        <v>0</v>
      </c>
      <c r="AN443" s="290">
        <f t="shared" si="438"/>
        <v>0</v>
      </c>
      <c r="AO443" s="291">
        <f t="shared" si="439"/>
        <v>0</v>
      </c>
      <c r="AP443" s="292">
        <f t="shared" si="469"/>
        <v>0</v>
      </c>
      <c r="AQ443" s="307">
        <f t="shared" si="470"/>
        <v>437</v>
      </c>
      <c r="AR443" s="289">
        <f t="shared" si="471"/>
        <v>37</v>
      </c>
      <c r="AS443" s="290">
        <f t="shared" si="440"/>
        <v>0</v>
      </c>
      <c r="AT443" s="290">
        <f t="shared" si="472"/>
        <v>0</v>
      </c>
      <c r="AU443" s="290">
        <f t="shared" si="441"/>
        <v>0</v>
      </c>
      <c r="AV443" s="291">
        <f t="shared" si="442"/>
        <v>0</v>
      </c>
      <c r="AW443" s="290">
        <f t="shared" si="473"/>
        <v>0</v>
      </c>
      <c r="AX443" s="304">
        <f t="shared" si="474"/>
        <v>437</v>
      </c>
      <c r="AY443" s="289">
        <f t="shared" si="475"/>
        <v>37</v>
      </c>
      <c r="AZ443" s="290">
        <f t="shared" si="443"/>
        <v>0</v>
      </c>
      <c r="BA443" s="290">
        <f t="shared" si="476"/>
        <v>0</v>
      </c>
      <c r="BB443" s="290">
        <f t="shared" si="444"/>
        <v>0</v>
      </c>
      <c r="BC443" s="291">
        <f t="shared" si="445"/>
        <v>0</v>
      </c>
      <c r="BD443" s="292">
        <f t="shared" si="477"/>
        <v>0</v>
      </c>
      <c r="BE443" s="307">
        <f t="shared" si="478"/>
        <v>437</v>
      </c>
      <c r="BF443" s="289">
        <f t="shared" si="479"/>
        <v>37</v>
      </c>
      <c r="BG443" s="290">
        <f t="shared" si="446"/>
        <v>0</v>
      </c>
      <c r="BH443" s="290">
        <f t="shared" si="480"/>
        <v>0</v>
      </c>
      <c r="BI443" s="290">
        <f t="shared" si="447"/>
        <v>0</v>
      </c>
      <c r="BJ443" s="291">
        <f t="shared" si="448"/>
        <v>0</v>
      </c>
      <c r="BK443" s="290">
        <f t="shared" si="481"/>
        <v>0</v>
      </c>
      <c r="BL443" s="304">
        <f t="shared" si="482"/>
        <v>437</v>
      </c>
      <c r="BM443" s="289">
        <f t="shared" si="483"/>
        <v>37</v>
      </c>
      <c r="BN443" s="290">
        <f t="shared" si="449"/>
        <v>0</v>
      </c>
      <c r="BO443" s="290">
        <f t="shared" si="484"/>
        <v>0</v>
      </c>
      <c r="BP443" s="290">
        <f t="shared" si="450"/>
        <v>0</v>
      </c>
      <c r="BQ443" s="291">
        <f t="shared" si="451"/>
        <v>0</v>
      </c>
      <c r="BR443" s="292">
        <f t="shared" si="485"/>
        <v>0</v>
      </c>
    </row>
    <row r="444" spans="1:70">
      <c r="A444" s="288">
        <v>438</v>
      </c>
      <c r="B444" s="289">
        <f t="shared" si="421"/>
        <v>37</v>
      </c>
      <c r="C444" s="290">
        <f t="shared" si="422"/>
        <v>0</v>
      </c>
      <c r="D444" s="290">
        <f t="shared" si="486"/>
        <v>0</v>
      </c>
      <c r="E444" s="290">
        <f t="shared" si="423"/>
        <v>0</v>
      </c>
      <c r="F444" s="291">
        <f t="shared" si="424"/>
        <v>0</v>
      </c>
      <c r="G444" s="290">
        <f t="shared" si="487"/>
        <v>0</v>
      </c>
      <c r="H444" s="289">
        <f t="shared" si="452"/>
        <v>438</v>
      </c>
      <c r="I444" s="289">
        <f t="shared" si="453"/>
        <v>37</v>
      </c>
      <c r="J444" s="290">
        <f t="shared" si="425"/>
        <v>0</v>
      </c>
      <c r="K444" s="290">
        <f t="shared" si="488"/>
        <v>0</v>
      </c>
      <c r="L444" s="290">
        <f t="shared" si="426"/>
        <v>0</v>
      </c>
      <c r="M444" s="291">
        <f t="shared" si="427"/>
        <v>0</v>
      </c>
      <c r="N444" s="292">
        <f t="shared" si="489"/>
        <v>0</v>
      </c>
      <c r="O444" s="307">
        <f t="shared" si="454"/>
        <v>438</v>
      </c>
      <c r="P444" s="289">
        <f t="shared" si="455"/>
        <v>37</v>
      </c>
      <c r="Q444" s="290">
        <f t="shared" si="428"/>
        <v>0</v>
      </c>
      <c r="R444" s="290">
        <f t="shared" si="456"/>
        <v>0</v>
      </c>
      <c r="S444" s="290">
        <f t="shared" si="429"/>
        <v>0</v>
      </c>
      <c r="T444" s="291">
        <f t="shared" si="430"/>
        <v>0</v>
      </c>
      <c r="U444" s="290">
        <f t="shared" si="457"/>
        <v>0</v>
      </c>
      <c r="V444" s="304">
        <f t="shared" si="458"/>
        <v>438</v>
      </c>
      <c r="W444" s="289">
        <f t="shared" si="459"/>
        <v>37</v>
      </c>
      <c r="X444" s="290">
        <f t="shared" si="431"/>
        <v>0</v>
      </c>
      <c r="Y444" s="290">
        <f t="shared" si="460"/>
        <v>0</v>
      </c>
      <c r="Z444" s="290">
        <f t="shared" si="432"/>
        <v>0</v>
      </c>
      <c r="AA444" s="291">
        <f t="shared" si="433"/>
        <v>0</v>
      </c>
      <c r="AB444" s="292">
        <f t="shared" si="461"/>
        <v>0</v>
      </c>
      <c r="AC444" s="307">
        <f t="shared" si="462"/>
        <v>438</v>
      </c>
      <c r="AD444" s="289">
        <f t="shared" si="463"/>
        <v>37</v>
      </c>
      <c r="AE444" s="290">
        <f t="shared" si="434"/>
        <v>0</v>
      </c>
      <c r="AF444" s="290">
        <f t="shared" si="464"/>
        <v>0</v>
      </c>
      <c r="AG444" s="290">
        <f t="shared" si="435"/>
        <v>0</v>
      </c>
      <c r="AH444" s="291">
        <f t="shared" si="436"/>
        <v>0</v>
      </c>
      <c r="AI444" s="290">
        <f t="shared" si="465"/>
        <v>0</v>
      </c>
      <c r="AJ444" s="304">
        <f t="shared" si="466"/>
        <v>438</v>
      </c>
      <c r="AK444" s="289">
        <f t="shared" si="467"/>
        <v>37</v>
      </c>
      <c r="AL444" s="290">
        <f t="shared" si="437"/>
        <v>0</v>
      </c>
      <c r="AM444" s="290">
        <f t="shared" si="468"/>
        <v>0</v>
      </c>
      <c r="AN444" s="290">
        <f t="shared" si="438"/>
        <v>0</v>
      </c>
      <c r="AO444" s="291">
        <f t="shared" si="439"/>
        <v>0</v>
      </c>
      <c r="AP444" s="292">
        <f t="shared" si="469"/>
        <v>0</v>
      </c>
      <c r="AQ444" s="307">
        <f t="shared" si="470"/>
        <v>438</v>
      </c>
      <c r="AR444" s="289">
        <f t="shared" si="471"/>
        <v>37</v>
      </c>
      <c r="AS444" s="290">
        <f t="shared" si="440"/>
        <v>0</v>
      </c>
      <c r="AT444" s="290">
        <f t="shared" si="472"/>
        <v>0</v>
      </c>
      <c r="AU444" s="290">
        <f t="shared" si="441"/>
        <v>0</v>
      </c>
      <c r="AV444" s="291">
        <f t="shared" si="442"/>
        <v>0</v>
      </c>
      <c r="AW444" s="290">
        <f t="shared" si="473"/>
        <v>0</v>
      </c>
      <c r="AX444" s="304">
        <f t="shared" si="474"/>
        <v>438</v>
      </c>
      <c r="AY444" s="289">
        <f t="shared" si="475"/>
        <v>37</v>
      </c>
      <c r="AZ444" s="290">
        <f t="shared" si="443"/>
        <v>0</v>
      </c>
      <c r="BA444" s="290">
        <f t="shared" si="476"/>
        <v>0</v>
      </c>
      <c r="BB444" s="290">
        <f t="shared" si="444"/>
        <v>0</v>
      </c>
      <c r="BC444" s="291">
        <f t="shared" si="445"/>
        <v>0</v>
      </c>
      <c r="BD444" s="292">
        <f t="shared" si="477"/>
        <v>0</v>
      </c>
      <c r="BE444" s="307">
        <f t="shared" si="478"/>
        <v>438</v>
      </c>
      <c r="BF444" s="289">
        <f t="shared" si="479"/>
        <v>37</v>
      </c>
      <c r="BG444" s="290">
        <f t="shared" si="446"/>
        <v>0</v>
      </c>
      <c r="BH444" s="290">
        <f t="shared" si="480"/>
        <v>0</v>
      </c>
      <c r="BI444" s="290">
        <f t="shared" si="447"/>
        <v>0</v>
      </c>
      <c r="BJ444" s="291">
        <f t="shared" si="448"/>
        <v>0</v>
      </c>
      <c r="BK444" s="290">
        <f t="shared" si="481"/>
        <v>0</v>
      </c>
      <c r="BL444" s="304">
        <f t="shared" si="482"/>
        <v>438</v>
      </c>
      <c r="BM444" s="289">
        <f t="shared" si="483"/>
        <v>37</v>
      </c>
      <c r="BN444" s="290">
        <f t="shared" si="449"/>
        <v>0</v>
      </c>
      <c r="BO444" s="290">
        <f t="shared" si="484"/>
        <v>0</v>
      </c>
      <c r="BP444" s="290">
        <f t="shared" si="450"/>
        <v>0</v>
      </c>
      <c r="BQ444" s="291">
        <f t="shared" si="451"/>
        <v>0</v>
      </c>
      <c r="BR444" s="292">
        <f t="shared" si="485"/>
        <v>0</v>
      </c>
    </row>
    <row r="445" spans="1:70">
      <c r="A445" s="288">
        <v>439</v>
      </c>
      <c r="B445" s="289">
        <f t="shared" si="421"/>
        <v>37</v>
      </c>
      <c r="C445" s="290">
        <f t="shared" si="422"/>
        <v>0</v>
      </c>
      <c r="D445" s="290">
        <f t="shared" si="486"/>
        <v>0</v>
      </c>
      <c r="E445" s="290">
        <f t="shared" si="423"/>
        <v>0</v>
      </c>
      <c r="F445" s="291">
        <f t="shared" si="424"/>
        <v>0</v>
      </c>
      <c r="G445" s="290">
        <f t="shared" si="487"/>
        <v>0</v>
      </c>
      <c r="H445" s="289">
        <f t="shared" si="452"/>
        <v>439</v>
      </c>
      <c r="I445" s="289">
        <f t="shared" si="453"/>
        <v>37</v>
      </c>
      <c r="J445" s="290">
        <f t="shared" si="425"/>
        <v>0</v>
      </c>
      <c r="K445" s="290">
        <f t="shared" si="488"/>
        <v>0</v>
      </c>
      <c r="L445" s="290">
        <f t="shared" si="426"/>
        <v>0</v>
      </c>
      <c r="M445" s="291">
        <f t="shared" si="427"/>
        <v>0</v>
      </c>
      <c r="N445" s="292">
        <f t="shared" si="489"/>
        <v>0</v>
      </c>
      <c r="O445" s="307">
        <f t="shared" si="454"/>
        <v>439</v>
      </c>
      <c r="P445" s="289">
        <f t="shared" si="455"/>
        <v>37</v>
      </c>
      <c r="Q445" s="290">
        <f t="shared" si="428"/>
        <v>0</v>
      </c>
      <c r="R445" s="290">
        <f t="shared" si="456"/>
        <v>0</v>
      </c>
      <c r="S445" s="290">
        <f t="shared" si="429"/>
        <v>0</v>
      </c>
      <c r="T445" s="291">
        <f t="shared" si="430"/>
        <v>0</v>
      </c>
      <c r="U445" s="290">
        <f t="shared" si="457"/>
        <v>0</v>
      </c>
      <c r="V445" s="304">
        <f t="shared" si="458"/>
        <v>439</v>
      </c>
      <c r="W445" s="289">
        <f t="shared" si="459"/>
        <v>37</v>
      </c>
      <c r="X445" s="290">
        <f t="shared" si="431"/>
        <v>0</v>
      </c>
      <c r="Y445" s="290">
        <f t="shared" si="460"/>
        <v>0</v>
      </c>
      <c r="Z445" s="290">
        <f t="shared" si="432"/>
        <v>0</v>
      </c>
      <c r="AA445" s="291">
        <f t="shared" si="433"/>
        <v>0</v>
      </c>
      <c r="AB445" s="292">
        <f t="shared" si="461"/>
        <v>0</v>
      </c>
      <c r="AC445" s="307">
        <f t="shared" si="462"/>
        <v>439</v>
      </c>
      <c r="AD445" s="289">
        <f t="shared" si="463"/>
        <v>37</v>
      </c>
      <c r="AE445" s="290">
        <f t="shared" si="434"/>
        <v>0</v>
      </c>
      <c r="AF445" s="290">
        <f t="shared" si="464"/>
        <v>0</v>
      </c>
      <c r="AG445" s="290">
        <f t="shared" si="435"/>
        <v>0</v>
      </c>
      <c r="AH445" s="291">
        <f t="shared" si="436"/>
        <v>0</v>
      </c>
      <c r="AI445" s="290">
        <f t="shared" si="465"/>
        <v>0</v>
      </c>
      <c r="AJ445" s="304">
        <f t="shared" si="466"/>
        <v>439</v>
      </c>
      <c r="AK445" s="289">
        <f t="shared" si="467"/>
        <v>37</v>
      </c>
      <c r="AL445" s="290">
        <f t="shared" si="437"/>
        <v>0</v>
      </c>
      <c r="AM445" s="290">
        <f t="shared" si="468"/>
        <v>0</v>
      </c>
      <c r="AN445" s="290">
        <f t="shared" si="438"/>
        <v>0</v>
      </c>
      <c r="AO445" s="291">
        <f t="shared" si="439"/>
        <v>0</v>
      </c>
      <c r="AP445" s="292">
        <f t="shared" si="469"/>
        <v>0</v>
      </c>
      <c r="AQ445" s="307">
        <f t="shared" si="470"/>
        <v>439</v>
      </c>
      <c r="AR445" s="289">
        <f t="shared" si="471"/>
        <v>37</v>
      </c>
      <c r="AS445" s="290">
        <f t="shared" si="440"/>
        <v>0</v>
      </c>
      <c r="AT445" s="290">
        <f t="shared" si="472"/>
        <v>0</v>
      </c>
      <c r="AU445" s="290">
        <f t="shared" si="441"/>
        <v>0</v>
      </c>
      <c r="AV445" s="291">
        <f t="shared" si="442"/>
        <v>0</v>
      </c>
      <c r="AW445" s="290">
        <f t="shared" si="473"/>
        <v>0</v>
      </c>
      <c r="AX445" s="304">
        <f t="shared" si="474"/>
        <v>439</v>
      </c>
      <c r="AY445" s="289">
        <f t="shared" si="475"/>
        <v>37</v>
      </c>
      <c r="AZ445" s="290">
        <f t="shared" si="443"/>
        <v>0</v>
      </c>
      <c r="BA445" s="290">
        <f t="shared" si="476"/>
        <v>0</v>
      </c>
      <c r="BB445" s="290">
        <f t="shared" si="444"/>
        <v>0</v>
      </c>
      <c r="BC445" s="291">
        <f t="shared" si="445"/>
        <v>0</v>
      </c>
      <c r="BD445" s="292">
        <f t="shared" si="477"/>
        <v>0</v>
      </c>
      <c r="BE445" s="307">
        <f t="shared" si="478"/>
        <v>439</v>
      </c>
      <c r="BF445" s="289">
        <f t="shared" si="479"/>
        <v>37</v>
      </c>
      <c r="BG445" s="290">
        <f t="shared" si="446"/>
        <v>0</v>
      </c>
      <c r="BH445" s="290">
        <f t="shared" si="480"/>
        <v>0</v>
      </c>
      <c r="BI445" s="290">
        <f t="shared" si="447"/>
        <v>0</v>
      </c>
      <c r="BJ445" s="291">
        <f t="shared" si="448"/>
        <v>0</v>
      </c>
      <c r="BK445" s="290">
        <f t="shared" si="481"/>
        <v>0</v>
      </c>
      <c r="BL445" s="304">
        <f t="shared" si="482"/>
        <v>439</v>
      </c>
      <c r="BM445" s="289">
        <f t="shared" si="483"/>
        <v>37</v>
      </c>
      <c r="BN445" s="290">
        <f t="shared" si="449"/>
        <v>0</v>
      </c>
      <c r="BO445" s="290">
        <f t="shared" si="484"/>
        <v>0</v>
      </c>
      <c r="BP445" s="290">
        <f t="shared" si="450"/>
        <v>0</v>
      </c>
      <c r="BQ445" s="291">
        <f t="shared" si="451"/>
        <v>0</v>
      </c>
      <c r="BR445" s="292">
        <f t="shared" si="485"/>
        <v>0</v>
      </c>
    </row>
    <row r="446" spans="1:70">
      <c r="A446" s="288">
        <v>440</v>
      </c>
      <c r="B446" s="289">
        <f t="shared" si="421"/>
        <v>37</v>
      </c>
      <c r="C446" s="290">
        <f t="shared" si="422"/>
        <v>0</v>
      </c>
      <c r="D446" s="290">
        <f t="shared" si="486"/>
        <v>0</v>
      </c>
      <c r="E446" s="290">
        <f t="shared" si="423"/>
        <v>0</v>
      </c>
      <c r="F446" s="291">
        <f t="shared" si="424"/>
        <v>0</v>
      </c>
      <c r="G446" s="290">
        <f t="shared" si="487"/>
        <v>0</v>
      </c>
      <c r="H446" s="289">
        <f t="shared" si="452"/>
        <v>440</v>
      </c>
      <c r="I446" s="289">
        <f t="shared" si="453"/>
        <v>37</v>
      </c>
      <c r="J446" s="290">
        <f t="shared" si="425"/>
        <v>0</v>
      </c>
      <c r="K446" s="290">
        <f t="shared" si="488"/>
        <v>0</v>
      </c>
      <c r="L446" s="290">
        <f t="shared" si="426"/>
        <v>0</v>
      </c>
      <c r="M446" s="291">
        <f t="shared" si="427"/>
        <v>0</v>
      </c>
      <c r="N446" s="292">
        <f t="shared" si="489"/>
        <v>0</v>
      </c>
      <c r="O446" s="307">
        <f t="shared" si="454"/>
        <v>440</v>
      </c>
      <c r="P446" s="289">
        <f t="shared" si="455"/>
        <v>37</v>
      </c>
      <c r="Q446" s="290">
        <f t="shared" si="428"/>
        <v>0</v>
      </c>
      <c r="R446" s="290">
        <f t="shared" si="456"/>
        <v>0</v>
      </c>
      <c r="S446" s="290">
        <f t="shared" si="429"/>
        <v>0</v>
      </c>
      <c r="T446" s="291">
        <f t="shared" si="430"/>
        <v>0</v>
      </c>
      <c r="U446" s="290">
        <f t="shared" si="457"/>
        <v>0</v>
      </c>
      <c r="V446" s="304">
        <f t="shared" si="458"/>
        <v>440</v>
      </c>
      <c r="W446" s="289">
        <f t="shared" si="459"/>
        <v>37</v>
      </c>
      <c r="X446" s="290">
        <f t="shared" si="431"/>
        <v>0</v>
      </c>
      <c r="Y446" s="290">
        <f t="shared" si="460"/>
        <v>0</v>
      </c>
      <c r="Z446" s="290">
        <f t="shared" si="432"/>
        <v>0</v>
      </c>
      <c r="AA446" s="291">
        <f t="shared" si="433"/>
        <v>0</v>
      </c>
      <c r="AB446" s="292">
        <f t="shared" si="461"/>
        <v>0</v>
      </c>
      <c r="AC446" s="307">
        <f t="shared" si="462"/>
        <v>440</v>
      </c>
      <c r="AD446" s="289">
        <f t="shared" si="463"/>
        <v>37</v>
      </c>
      <c r="AE446" s="290">
        <f t="shared" si="434"/>
        <v>0</v>
      </c>
      <c r="AF446" s="290">
        <f t="shared" si="464"/>
        <v>0</v>
      </c>
      <c r="AG446" s="290">
        <f t="shared" si="435"/>
        <v>0</v>
      </c>
      <c r="AH446" s="291">
        <f t="shared" si="436"/>
        <v>0</v>
      </c>
      <c r="AI446" s="290">
        <f t="shared" si="465"/>
        <v>0</v>
      </c>
      <c r="AJ446" s="304">
        <f t="shared" si="466"/>
        <v>440</v>
      </c>
      <c r="AK446" s="289">
        <f t="shared" si="467"/>
        <v>37</v>
      </c>
      <c r="AL446" s="290">
        <f t="shared" si="437"/>
        <v>0</v>
      </c>
      <c r="AM446" s="290">
        <f t="shared" si="468"/>
        <v>0</v>
      </c>
      <c r="AN446" s="290">
        <f t="shared" si="438"/>
        <v>0</v>
      </c>
      <c r="AO446" s="291">
        <f t="shared" si="439"/>
        <v>0</v>
      </c>
      <c r="AP446" s="292">
        <f t="shared" si="469"/>
        <v>0</v>
      </c>
      <c r="AQ446" s="307">
        <f t="shared" si="470"/>
        <v>440</v>
      </c>
      <c r="AR446" s="289">
        <f t="shared" si="471"/>
        <v>37</v>
      </c>
      <c r="AS446" s="290">
        <f t="shared" si="440"/>
        <v>0</v>
      </c>
      <c r="AT446" s="290">
        <f t="shared" si="472"/>
        <v>0</v>
      </c>
      <c r="AU446" s="290">
        <f t="shared" si="441"/>
        <v>0</v>
      </c>
      <c r="AV446" s="291">
        <f t="shared" si="442"/>
        <v>0</v>
      </c>
      <c r="AW446" s="290">
        <f t="shared" si="473"/>
        <v>0</v>
      </c>
      <c r="AX446" s="304">
        <f t="shared" si="474"/>
        <v>440</v>
      </c>
      <c r="AY446" s="289">
        <f t="shared" si="475"/>
        <v>37</v>
      </c>
      <c r="AZ446" s="290">
        <f t="shared" si="443"/>
        <v>0</v>
      </c>
      <c r="BA446" s="290">
        <f t="shared" si="476"/>
        <v>0</v>
      </c>
      <c r="BB446" s="290">
        <f t="shared" si="444"/>
        <v>0</v>
      </c>
      <c r="BC446" s="291">
        <f t="shared" si="445"/>
        <v>0</v>
      </c>
      <c r="BD446" s="292">
        <f t="shared" si="477"/>
        <v>0</v>
      </c>
      <c r="BE446" s="307">
        <f t="shared" si="478"/>
        <v>440</v>
      </c>
      <c r="BF446" s="289">
        <f t="shared" si="479"/>
        <v>37</v>
      </c>
      <c r="BG446" s="290">
        <f t="shared" si="446"/>
        <v>0</v>
      </c>
      <c r="BH446" s="290">
        <f t="shared" si="480"/>
        <v>0</v>
      </c>
      <c r="BI446" s="290">
        <f t="shared" si="447"/>
        <v>0</v>
      </c>
      <c r="BJ446" s="291">
        <f t="shared" si="448"/>
        <v>0</v>
      </c>
      <c r="BK446" s="290">
        <f t="shared" si="481"/>
        <v>0</v>
      </c>
      <c r="BL446" s="304">
        <f t="shared" si="482"/>
        <v>440</v>
      </c>
      <c r="BM446" s="289">
        <f t="shared" si="483"/>
        <v>37</v>
      </c>
      <c r="BN446" s="290">
        <f t="shared" si="449"/>
        <v>0</v>
      </c>
      <c r="BO446" s="290">
        <f t="shared" si="484"/>
        <v>0</v>
      </c>
      <c r="BP446" s="290">
        <f t="shared" si="450"/>
        <v>0</v>
      </c>
      <c r="BQ446" s="291">
        <f t="shared" si="451"/>
        <v>0</v>
      </c>
      <c r="BR446" s="292">
        <f t="shared" si="485"/>
        <v>0</v>
      </c>
    </row>
    <row r="447" spans="1:70">
      <c r="A447" s="288">
        <v>441</v>
      </c>
      <c r="B447" s="289">
        <f t="shared" si="421"/>
        <v>37</v>
      </c>
      <c r="C447" s="290">
        <f t="shared" si="422"/>
        <v>0</v>
      </c>
      <c r="D447" s="290">
        <f t="shared" si="486"/>
        <v>0</v>
      </c>
      <c r="E447" s="290">
        <f t="shared" si="423"/>
        <v>0</v>
      </c>
      <c r="F447" s="291">
        <f t="shared" si="424"/>
        <v>0</v>
      </c>
      <c r="G447" s="290">
        <f t="shared" si="487"/>
        <v>0</v>
      </c>
      <c r="H447" s="289">
        <f t="shared" si="452"/>
        <v>441</v>
      </c>
      <c r="I447" s="289">
        <f t="shared" si="453"/>
        <v>37</v>
      </c>
      <c r="J447" s="290">
        <f t="shared" si="425"/>
        <v>0</v>
      </c>
      <c r="K447" s="290">
        <f t="shared" si="488"/>
        <v>0</v>
      </c>
      <c r="L447" s="290">
        <f t="shared" si="426"/>
        <v>0</v>
      </c>
      <c r="M447" s="291">
        <f t="shared" si="427"/>
        <v>0</v>
      </c>
      <c r="N447" s="292">
        <f t="shared" si="489"/>
        <v>0</v>
      </c>
      <c r="O447" s="307">
        <f t="shared" si="454"/>
        <v>441</v>
      </c>
      <c r="P447" s="289">
        <f t="shared" si="455"/>
        <v>37</v>
      </c>
      <c r="Q447" s="290">
        <f t="shared" si="428"/>
        <v>0</v>
      </c>
      <c r="R447" s="290">
        <f t="shared" si="456"/>
        <v>0</v>
      </c>
      <c r="S447" s="290">
        <f t="shared" si="429"/>
        <v>0</v>
      </c>
      <c r="T447" s="291">
        <f t="shared" si="430"/>
        <v>0</v>
      </c>
      <c r="U447" s="290">
        <f t="shared" si="457"/>
        <v>0</v>
      </c>
      <c r="V447" s="304">
        <f t="shared" si="458"/>
        <v>441</v>
      </c>
      <c r="W447" s="289">
        <f t="shared" si="459"/>
        <v>37</v>
      </c>
      <c r="X447" s="290">
        <f t="shared" si="431"/>
        <v>0</v>
      </c>
      <c r="Y447" s="290">
        <f t="shared" si="460"/>
        <v>0</v>
      </c>
      <c r="Z447" s="290">
        <f t="shared" si="432"/>
        <v>0</v>
      </c>
      <c r="AA447" s="291">
        <f t="shared" si="433"/>
        <v>0</v>
      </c>
      <c r="AB447" s="292">
        <f t="shared" si="461"/>
        <v>0</v>
      </c>
      <c r="AC447" s="307">
        <f t="shared" si="462"/>
        <v>441</v>
      </c>
      <c r="AD447" s="289">
        <f t="shared" si="463"/>
        <v>37</v>
      </c>
      <c r="AE447" s="290">
        <f t="shared" si="434"/>
        <v>0</v>
      </c>
      <c r="AF447" s="290">
        <f t="shared" si="464"/>
        <v>0</v>
      </c>
      <c r="AG447" s="290">
        <f t="shared" si="435"/>
        <v>0</v>
      </c>
      <c r="AH447" s="291">
        <f t="shared" si="436"/>
        <v>0</v>
      </c>
      <c r="AI447" s="290">
        <f t="shared" si="465"/>
        <v>0</v>
      </c>
      <c r="AJ447" s="304">
        <f t="shared" si="466"/>
        <v>441</v>
      </c>
      <c r="AK447" s="289">
        <f t="shared" si="467"/>
        <v>37</v>
      </c>
      <c r="AL447" s="290">
        <f t="shared" si="437"/>
        <v>0</v>
      </c>
      <c r="AM447" s="290">
        <f t="shared" si="468"/>
        <v>0</v>
      </c>
      <c r="AN447" s="290">
        <f t="shared" si="438"/>
        <v>0</v>
      </c>
      <c r="AO447" s="291">
        <f t="shared" si="439"/>
        <v>0</v>
      </c>
      <c r="AP447" s="292">
        <f t="shared" si="469"/>
        <v>0</v>
      </c>
      <c r="AQ447" s="307">
        <f t="shared" si="470"/>
        <v>441</v>
      </c>
      <c r="AR447" s="289">
        <f t="shared" si="471"/>
        <v>37</v>
      </c>
      <c r="AS447" s="290">
        <f t="shared" si="440"/>
        <v>0</v>
      </c>
      <c r="AT447" s="290">
        <f t="shared" si="472"/>
        <v>0</v>
      </c>
      <c r="AU447" s="290">
        <f t="shared" si="441"/>
        <v>0</v>
      </c>
      <c r="AV447" s="291">
        <f t="shared" si="442"/>
        <v>0</v>
      </c>
      <c r="AW447" s="290">
        <f t="shared" si="473"/>
        <v>0</v>
      </c>
      <c r="AX447" s="304">
        <f t="shared" si="474"/>
        <v>441</v>
      </c>
      <c r="AY447" s="289">
        <f t="shared" si="475"/>
        <v>37</v>
      </c>
      <c r="AZ447" s="290">
        <f t="shared" si="443"/>
        <v>0</v>
      </c>
      <c r="BA447" s="290">
        <f t="shared" si="476"/>
        <v>0</v>
      </c>
      <c r="BB447" s="290">
        <f t="shared" si="444"/>
        <v>0</v>
      </c>
      <c r="BC447" s="291">
        <f t="shared" si="445"/>
        <v>0</v>
      </c>
      <c r="BD447" s="292">
        <f t="shared" si="477"/>
        <v>0</v>
      </c>
      <c r="BE447" s="307">
        <f t="shared" si="478"/>
        <v>441</v>
      </c>
      <c r="BF447" s="289">
        <f t="shared" si="479"/>
        <v>37</v>
      </c>
      <c r="BG447" s="290">
        <f t="shared" si="446"/>
        <v>0</v>
      </c>
      <c r="BH447" s="290">
        <f t="shared" si="480"/>
        <v>0</v>
      </c>
      <c r="BI447" s="290">
        <f t="shared" si="447"/>
        <v>0</v>
      </c>
      <c r="BJ447" s="291">
        <f t="shared" si="448"/>
        <v>0</v>
      </c>
      <c r="BK447" s="290">
        <f t="shared" si="481"/>
        <v>0</v>
      </c>
      <c r="BL447" s="304">
        <f t="shared" si="482"/>
        <v>441</v>
      </c>
      <c r="BM447" s="289">
        <f t="shared" si="483"/>
        <v>37</v>
      </c>
      <c r="BN447" s="290">
        <f t="shared" si="449"/>
        <v>0</v>
      </c>
      <c r="BO447" s="290">
        <f t="shared" si="484"/>
        <v>0</v>
      </c>
      <c r="BP447" s="290">
        <f t="shared" si="450"/>
        <v>0</v>
      </c>
      <c r="BQ447" s="291">
        <f t="shared" si="451"/>
        <v>0</v>
      </c>
      <c r="BR447" s="292">
        <f t="shared" si="485"/>
        <v>0</v>
      </c>
    </row>
    <row r="448" spans="1:70">
      <c r="A448" s="288">
        <v>442</v>
      </c>
      <c r="B448" s="289">
        <f t="shared" si="421"/>
        <v>37</v>
      </c>
      <c r="C448" s="290">
        <f t="shared" si="422"/>
        <v>0</v>
      </c>
      <c r="D448" s="290">
        <f t="shared" si="486"/>
        <v>0</v>
      </c>
      <c r="E448" s="290">
        <f t="shared" si="423"/>
        <v>0</v>
      </c>
      <c r="F448" s="291">
        <f t="shared" si="424"/>
        <v>0</v>
      </c>
      <c r="G448" s="290">
        <f t="shared" si="487"/>
        <v>0</v>
      </c>
      <c r="H448" s="289">
        <f t="shared" si="452"/>
        <v>442</v>
      </c>
      <c r="I448" s="289">
        <f t="shared" si="453"/>
        <v>37</v>
      </c>
      <c r="J448" s="290">
        <f t="shared" si="425"/>
        <v>0</v>
      </c>
      <c r="K448" s="290">
        <f t="shared" si="488"/>
        <v>0</v>
      </c>
      <c r="L448" s="290">
        <f t="shared" si="426"/>
        <v>0</v>
      </c>
      <c r="M448" s="291">
        <f t="shared" si="427"/>
        <v>0</v>
      </c>
      <c r="N448" s="292">
        <f t="shared" si="489"/>
        <v>0</v>
      </c>
      <c r="O448" s="307">
        <f t="shared" si="454"/>
        <v>442</v>
      </c>
      <c r="P448" s="289">
        <f t="shared" si="455"/>
        <v>37</v>
      </c>
      <c r="Q448" s="290">
        <f t="shared" si="428"/>
        <v>0</v>
      </c>
      <c r="R448" s="290">
        <f t="shared" si="456"/>
        <v>0</v>
      </c>
      <c r="S448" s="290">
        <f t="shared" si="429"/>
        <v>0</v>
      </c>
      <c r="T448" s="291">
        <f t="shared" si="430"/>
        <v>0</v>
      </c>
      <c r="U448" s="290">
        <f t="shared" si="457"/>
        <v>0</v>
      </c>
      <c r="V448" s="304">
        <f t="shared" si="458"/>
        <v>442</v>
      </c>
      <c r="W448" s="289">
        <f t="shared" si="459"/>
        <v>37</v>
      </c>
      <c r="X448" s="290">
        <f t="shared" si="431"/>
        <v>0</v>
      </c>
      <c r="Y448" s="290">
        <f t="shared" si="460"/>
        <v>0</v>
      </c>
      <c r="Z448" s="290">
        <f t="shared" si="432"/>
        <v>0</v>
      </c>
      <c r="AA448" s="291">
        <f t="shared" si="433"/>
        <v>0</v>
      </c>
      <c r="AB448" s="292">
        <f t="shared" si="461"/>
        <v>0</v>
      </c>
      <c r="AC448" s="307">
        <f t="shared" si="462"/>
        <v>442</v>
      </c>
      <c r="AD448" s="289">
        <f t="shared" si="463"/>
        <v>37</v>
      </c>
      <c r="AE448" s="290">
        <f t="shared" si="434"/>
        <v>0</v>
      </c>
      <c r="AF448" s="290">
        <f t="shared" si="464"/>
        <v>0</v>
      </c>
      <c r="AG448" s="290">
        <f t="shared" si="435"/>
        <v>0</v>
      </c>
      <c r="AH448" s="291">
        <f t="shared" si="436"/>
        <v>0</v>
      </c>
      <c r="AI448" s="290">
        <f t="shared" si="465"/>
        <v>0</v>
      </c>
      <c r="AJ448" s="304">
        <f t="shared" si="466"/>
        <v>442</v>
      </c>
      <c r="AK448" s="289">
        <f t="shared" si="467"/>
        <v>37</v>
      </c>
      <c r="AL448" s="290">
        <f t="shared" si="437"/>
        <v>0</v>
      </c>
      <c r="AM448" s="290">
        <f t="shared" si="468"/>
        <v>0</v>
      </c>
      <c r="AN448" s="290">
        <f t="shared" si="438"/>
        <v>0</v>
      </c>
      <c r="AO448" s="291">
        <f t="shared" si="439"/>
        <v>0</v>
      </c>
      <c r="AP448" s="292">
        <f t="shared" si="469"/>
        <v>0</v>
      </c>
      <c r="AQ448" s="307">
        <f t="shared" si="470"/>
        <v>442</v>
      </c>
      <c r="AR448" s="289">
        <f t="shared" si="471"/>
        <v>37</v>
      </c>
      <c r="AS448" s="290">
        <f t="shared" si="440"/>
        <v>0</v>
      </c>
      <c r="AT448" s="290">
        <f t="shared" si="472"/>
        <v>0</v>
      </c>
      <c r="AU448" s="290">
        <f t="shared" si="441"/>
        <v>0</v>
      </c>
      <c r="AV448" s="291">
        <f t="shared" si="442"/>
        <v>0</v>
      </c>
      <c r="AW448" s="290">
        <f t="shared" si="473"/>
        <v>0</v>
      </c>
      <c r="AX448" s="304">
        <f t="shared" si="474"/>
        <v>442</v>
      </c>
      <c r="AY448" s="289">
        <f t="shared" si="475"/>
        <v>37</v>
      </c>
      <c r="AZ448" s="290">
        <f t="shared" si="443"/>
        <v>0</v>
      </c>
      <c r="BA448" s="290">
        <f t="shared" si="476"/>
        <v>0</v>
      </c>
      <c r="BB448" s="290">
        <f t="shared" si="444"/>
        <v>0</v>
      </c>
      <c r="BC448" s="291">
        <f t="shared" si="445"/>
        <v>0</v>
      </c>
      <c r="BD448" s="292">
        <f t="shared" si="477"/>
        <v>0</v>
      </c>
      <c r="BE448" s="307">
        <f t="shared" si="478"/>
        <v>442</v>
      </c>
      <c r="BF448" s="289">
        <f t="shared" si="479"/>
        <v>37</v>
      </c>
      <c r="BG448" s="290">
        <f t="shared" si="446"/>
        <v>0</v>
      </c>
      <c r="BH448" s="290">
        <f t="shared" si="480"/>
        <v>0</v>
      </c>
      <c r="BI448" s="290">
        <f t="shared" si="447"/>
        <v>0</v>
      </c>
      <c r="BJ448" s="291">
        <f t="shared" si="448"/>
        <v>0</v>
      </c>
      <c r="BK448" s="290">
        <f t="shared" si="481"/>
        <v>0</v>
      </c>
      <c r="BL448" s="304">
        <f t="shared" si="482"/>
        <v>442</v>
      </c>
      <c r="BM448" s="289">
        <f t="shared" si="483"/>
        <v>37</v>
      </c>
      <c r="BN448" s="290">
        <f t="shared" si="449"/>
        <v>0</v>
      </c>
      <c r="BO448" s="290">
        <f t="shared" si="484"/>
        <v>0</v>
      </c>
      <c r="BP448" s="290">
        <f t="shared" si="450"/>
        <v>0</v>
      </c>
      <c r="BQ448" s="291">
        <f t="shared" si="451"/>
        <v>0</v>
      </c>
      <c r="BR448" s="292">
        <f t="shared" si="485"/>
        <v>0</v>
      </c>
    </row>
    <row r="449" spans="1:70">
      <c r="A449" s="288">
        <v>443</v>
      </c>
      <c r="B449" s="289">
        <f t="shared" si="421"/>
        <v>37</v>
      </c>
      <c r="C449" s="290">
        <f t="shared" si="422"/>
        <v>0</v>
      </c>
      <c r="D449" s="290">
        <f t="shared" si="486"/>
        <v>0</v>
      </c>
      <c r="E449" s="290">
        <f t="shared" si="423"/>
        <v>0</v>
      </c>
      <c r="F449" s="291">
        <f t="shared" si="424"/>
        <v>0</v>
      </c>
      <c r="G449" s="290">
        <f t="shared" si="487"/>
        <v>0</v>
      </c>
      <c r="H449" s="289">
        <f t="shared" si="452"/>
        <v>443</v>
      </c>
      <c r="I449" s="289">
        <f t="shared" si="453"/>
        <v>37</v>
      </c>
      <c r="J449" s="290">
        <f t="shared" si="425"/>
        <v>0</v>
      </c>
      <c r="K449" s="290">
        <f t="shared" si="488"/>
        <v>0</v>
      </c>
      <c r="L449" s="290">
        <f t="shared" si="426"/>
        <v>0</v>
      </c>
      <c r="M449" s="291">
        <f t="shared" si="427"/>
        <v>0</v>
      </c>
      <c r="N449" s="292">
        <f t="shared" si="489"/>
        <v>0</v>
      </c>
      <c r="O449" s="307">
        <f t="shared" si="454"/>
        <v>443</v>
      </c>
      <c r="P449" s="289">
        <f t="shared" si="455"/>
        <v>37</v>
      </c>
      <c r="Q449" s="290">
        <f t="shared" si="428"/>
        <v>0</v>
      </c>
      <c r="R449" s="290">
        <f t="shared" si="456"/>
        <v>0</v>
      </c>
      <c r="S449" s="290">
        <f t="shared" si="429"/>
        <v>0</v>
      </c>
      <c r="T449" s="291">
        <f t="shared" si="430"/>
        <v>0</v>
      </c>
      <c r="U449" s="290">
        <f t="shared" si="457"/>
        <v>0</v>
      </c>
      <c r="V449" s="304">
        <f t="shared" si="458"/>
        <v>443</v>
      </c>
      <c r="W449" s="289">
        <f t="shared" si="459"/>
        <v>37</v>
      </c>
      <c r="X449" s="290">
        <f t="shared" si="431"/>
        <v>0</v>
      </c>
      <c r="Y449" s="290">
        <f t="shared" si="460"/>
        <v>0</v>
      </c>
      <c r="Z449" s="290">
        <f t="shared" si="432"/>
        <v>0</v>
      </c>
      <c r="AA449" s="291">
        <f t="shared" si="433"/>
        <v>0</v>
      </c>
      <c r="AB449" s="292">
        <f t="shared" si="461"/>
        <v>0</v>
      </c>
      <c r="AC449" s="307">
        <f t="shared" si="462"/>
        <v>443</v>
      </c>
      <c r="AD449" s="289">
        <f t="shared" si="463"/>
        <v>37</v>
      </c>
      <c r="AE449" s="290">
        <f t="shared" si="434"/>
        <v>0</v>
      </c>
      <c r="AF449" s="290">
        <f t="shared" si="464"/>
        <v>0</v>
      </c>
      <c r="AG449" s="290">
        <f t="shared" si="435"/>
        <v>0</v>
      </c>
      <c r="AH449" s="291">
        <f t="shared" si="436"/>
        <v>0</v>
      </c>
      <c r="AI449" s="290">
        <f t="shared" si="465"/>
        <v>0</v>
      </c>
      <c r="AJ449" s="304">
        <f t="shared" si="466"/>
        <v>443</v>
      </c>
      <c r="AK449" s="289">
        <f t="shared" si="467"/>
        <v>37</v>
      </c>
      <c r="AL449" s="290">
        <f t="shared" si="437"/>
        <v>0</v>
      </c>
      <c r="AM449" s="290">
        <f t="shared" si="468"/>
        <v>0</v>
      </c>
      <c r="AN449" s="290">
        <f t="shared" si="438"/>
        <v>0</v>
      </c>
      <c r="AO449" s="291">
        <f t="shared" si="439"/>
        <v>0</v>
      </c>
      <c r="AP449" s="292">
        <f t="shared" si="469"/>
        <v>0</v>
      </c>
      <c r="AQ449" s="307">
        <f t="shared" si="470"/>
        <v>443</v>
      </c>
      <c r="AR449" s="289">
        <f t="shared" si="471"/>
        <v>37</v>
      </c>
      <c r="AS449" s="290">
        <f t="shared" si="440"/>
        <v>0</v>
      </c>
      <c r="AT449" s="290">
        <f t="shared" si="472"/>
        <v>0</v>
      </c>
      <c r="AU449" s="290">
        <f t="shared" si="441"/>
        <v>0</v>
      </c>
      <c r="AV449" s="291">
        <f t="shared" si="442"/>
        <v>0</v>
      </c>
      <c r="AW449" s="290">
        <f t="shared" si="473"/>
        <v>0</v>
      </c>
      <c r="AX449" s="304">
        <f t="shared" si="474"/>
        <v>443</v>
      </c>
      <c r="AY449" s="289">
        <f t="shared" si="475"/>
        <v>37</v>
      </c>
      <c r="AZ449" s="290">
        <f t="shared" si="443"/>
        <v>0</v>
      </c>
      <c r="BA449" s="290">
        <f t="shared" si="476"/>
        <v>0</v>
      </c>
      <c r="BB449" s="290">
        <f t="shared" si="444"/>
        <v>0</v>
      </c>
      <c r="BC449" s="291">
        <f t="shared" si="445"/>
        <v>0</v>
      </c>
      <c r="BD449" s="292">
        <f t="shared" si="477"/>
        <v>0</v>
      </c>
      <c r="BE449" s="307">
        <f t="shared" si="478"/>
        <v>443</v>
      </c>
      <c r="BF449" s="289">
        <f t="shared" si="479"/>
        <v>37</v>
      </c>
      <c r="BG449" s="290">
        <f t="shared" si="446"/>
        <v>0</v>
      </c>
      <c r="BH449" s="290">
        <f t="shared" si="480"/>
        <v>0</v>
      </c>
      <c r="BI449" s="290">
        <f t="shared" si="447"/>
        <v>0</v>
      </c>
      <c r="BJ449" s="291">
        <f t="shared" si="448"/>
        <v>0</v>
      </c>
      <c r="BK449" s="290">
        <f t="shared" si="481"/>
        <v>0</v>
      </c>
      <c r="BL449" s="304">
        <f t="shared" si="482"/>
        <v>443</v>
      </c>
      <c r="BM449" s="289">
        <f t="shared" si="483"/>
        <v>37</v>
      </c>
      <c r="BN449" s="290">
        <f t="shared" si="449"/>
        <v>0</v>
      </c>
      <c r="BO449" s="290">
        <f t="shared" si="484"/>
        <v>0</v>
      </c>
      <c r="BP449" s="290">
        <f t="shared" si="450"/>
        <v>0</v>
      </c>
      <c r="BQ449" s="291">
        <f t="shared" si="451"/>
        <v>0</v>
      </c>
      <c r="BR449" s="292">
        <f t="shared" si="485"/>
        <v>0</v>
      </c>
    </row>
    <row r="450" spans="1:70">
      <c r="A450" s="288">
        <v>444</v>
      </c>
      <c r="B450" s="289">
        <f t="shared" si="421"/>
        <v>37</v>
      </c>
      <c r="C450" s="290">
        <f t="shared" si="422"/>
        <v>0</v>
      </c>
      <c r="D450" s="290">
        <f t="shared" si="486"/>
        <v>0</v>
      </c>
      <c r="E450" s="290">
        <f t="shared" si="423"/>
        <v>0</v>
      </c>
      <c r="F450" s="291">
        <f t="shared" si="424"/>
        <v>0</v>
      </c>
      <c r="G450" s="290">
        <f t="shared" si="487"/>
        <v>0</v>
      </c>
      <c r="H450" s="289">
        <f t="shared" si="452"/>
        <v>444</v>
      </c>
      <c r="I450" s="289">
        <f t="shared" si="453"/>
        <v>37</v>
      </c>
      <c r="J450" s="290">
        <f t="shared" si="425"/>
        <v>0</v>
      </c>
      <c r="K450" s="290">
        <f t="shared" si="488"/>
        <v>0</v>
      </c>
      <c r="L450" s="290">
        <f t="shared" si="426"/>
        <v>0</v>
      </c>
      <c r="M450" s="291">
        <f t="shared" si="427"/>
        <v>0</v>
      </c>
      <c r="N450" s="292">
        <f t="shared" si="489"/>
        <v>0</v>
      </c>
      <c r="O450" s="307">
        <f t="shared" si="454"/>
        <v>444</v>
      </c>
      <c r="P450" s="289">
        <f t="shared" si="455"/>
        <v>37</v>
      </c>
      <c r="Q450" s="290">
        <f t="shared" si="428"/>
        <v>0</v>
      </c>
      <c r="R450" s="290">
        <f t="shared" si="456"/>
        <v>0</v>
      </c>
      <c r="S450" s="290">
        <f t="shared" si="429"/>
        <v>0</v>
      </c>
      <c r="T450" s="291">
        <f t="shared" si="430"/>
        <v>0</v>
      </c>
      <c r="U450" s="290">
        <f t="shared" si="457"/>
        <v>0</v>
      </c>
      <c r="V450" s="304">
        <f t="shared" si="458"/>
        <v>444</v>
      </c>
      <c r="W450" s="289">
        <f t="shared" si="459"/>
        <v>37</v>
      </c>
      <c r="X450" s="290">
        <f t="shared" si="431"/>
        <v>0</v>
      </c>
      <c r="Y450" s="290">
        <f t="shared" si="460"/>
        <v>0</v>
      </c>
      <c r="Z450" s="290">
        <f t="shared" si="432"/>
        <v>0</v>
      </c>
      <c r="AA450" s="291">
        <f t="shared" si="433"/>
        <v>0</v>
      </c>
      <c r="AB450" s="292">
        <f t="shared" si="461"/>
        <v>0</v>
      </c>
      <c r="AC450" s="307">
        <f t="shared" si="462"/>
        <v>444</v>
      </c>
      <c r="AD450" s="289">
        <f t="shared" si="463"/>
        <v>37</v>
      </c>
      <c r="AE450" s="290">
        <f t="shared" si="434"/>
        <v>0</v>
      </c>
      <c r="AF450" s="290">
        <f t="shared" si="464"/>
        <v>0</v>
      </c>
      <c r="AG450" s="290">
        <f t="shared" si="435"/>
        <v>0</v>
      </c>
      <c r="AH450" s="291">
        <f t="shared" si="436"/>
        <v>0</v>
      </c>
      <c r="AI450" s="290">
        <f t="shared" si="465"/>
        <v>0</v>
      </c>
      <c r="AJ450" s="304">
        <f t="shared" si="466"/>
        <v>444</v>
      </c>
      <c r="AK450" s="289">
        <f t="shared" si="467"/>
        <v>37</v>
      </c>
      <c r="AL450" s="290">
        <f t="shared" si="437"/>
        <v>0</v>
      </c>
      <c r="AM450" s="290">
        <f t="shared" si="468"/>
        <v>0</v>
      </c>
      <c r="AN450" s="290">
        <f t="shared" si="438"/>
        <v>0</v>
      </c>
      <c r="AO450" s="291">
        <f t="shared" si="439"/>
        <v>0</v>
      </c>
      <c r="AP450" s="292">
        <f t="shared" si="469"/>
        <v>0</v>
      </c>
      <c r="AQ450" s="307">
        <f t="shared" si="470"/>
        <v>444</v>
      </c>
      <c r="AR450" s="289">
        <f t="shared" si="471"/>
        <v>37</v>
      </c>
      <c r="AS450" s="290">
        <f t="shared" si="440"/>
        <v>0</v>
      </c>
      <c r="AT450" s="290">
        <f t="shared" si="472"/>
        <v>0</v>
      </c>
      <c r="AU450" s="290">
        <f t="shared" si="441"/>
        <v>0</v>
      </c>
      <c r="AV450" s="291">
        <f t="shared" si="442"/>
        <v>0</v>
      </c>
      <c r="AW450" s="290">
        <f t="shared" si="473"/>
        <v>0</v>
      </c>
      <c r="AX450" s="304">
        <f t="shared" si="474"/>
        <v>444</v>
      </c>
      <c r="AY450" s="289">
        <f t="shared" si="475"/>
        <v>37</v>
      </c>
      <c r="AZ450" s="290">
        <f t="shared" si="443"/>
        <v>0</v>
      </c>
      <c r="BA450" s="290">
        <f t="shared" si="476"/>
        <v>0</v>
      </c>
      <c r="BB450" s="290">
        <f t="shared" si="444"/>
        <v>0</v>
      </c>
      <c r="BC450" s="291">
        <f t="shared" si="445"/>
        <v>0</v>
      </c>
      <c r="BD450" s="292">
        <f t="shared" si="477"/>
        <v>0</v>
      </c>
      <c r="BE450" s="307">
        <f t="shared" si="478"/>
        <v>444</v>
      </c>
      <c r="BF450" s="289">
        <f t="shared" si="479"/>
        <v>37</v>
      </c>
      <c r="BG450" s="290">
        <f t="shared" si="446"/>
        <v>0</v>
      </c>
      <c r="BH450" s="290">
        <f t="shared" si="480"/>
        <v>0</v>
      </c>
      <c r="BI450" s="290">
        <f t="shared" si="447"/>
        <v>0</v>
      </c>
      <c r="BJ450" s="291">
        <f t="shared" si="448"/>
        <v>0</v>
      </c>
      <c r="BK450" s="290">
        <f t="shared" si="481"/>
        <v>0</v>
      </c>
      <c r="BL450" s="304">
        <f t="shared" si="482"/>
        <v>444</v>
      </c>
      <c r="BM450" s="289">
        <f t="shared" si="483"/>
        <v>37</v>
      </c>
      <c r="BN450" s="290">
        <f t="shared" si="449"/>
        <v>0</v>
      </c>
      <c r="BO450" s="290">
        <f t="shared" si="484"/>
        <v>0</v>
      </c>
      <c r="BP450" s="290">
        <f t="shared" si="450"/>
        <v>0</v>
      </c>
      <c r="BQ450" s="291">
        <f t="shared" si="451"/>
        <v>0</v>
      </c>
      <c r="BR450" s="292">
        <f t="shared" si="485"/>
        <v>0</v>
      </c>
    </row>
    <row r="451" spans="1:70">
      <c r="A451" s="288">
        <v>445</v>
      </c>
      <c r="B451" s="289">
        <f t="shared" si="421"/>
        <v>38</v>
      </c>
      <c r="C451" s="290">
        <f t="shared" si="422"/>
        <v>0</v>
      </c>
      <c r="D451" s="290">
        <f t="shared" si="486"/>
        <v>0</v>
      </c>
      <c r="E451" s="290">
        <f t="shared" si="423"/>
        <v>0</v>
      </c>
      <c r="F451" s="291">
        <f t="shared" si="424"/>
        <v>0</v>
      </c>
      <c r="G451" s="290">
        <f t="shared" si="487"/>
        <v>0</v>
      </c>
      <c r="H451" s="289">
        <f t="shared" si="452"/>
        <v>445</v>
      </c>
      <c r="I451" s="289">
        <f t="shared" si="453"/>
        <v>38</v>
      </c>
      <c r="J451" s="290">
        <f t="shared" si="425"/>
        <v>0</v>
      </c>
      <c r="K451" s="290">
        <f t="shared" si="488"/>
        <v>0</v>
      </c>
      <c r="L451" s="290">
        <f t="shared" si="426"/>
        <v>0</v>
      </c>
      <c r="M451" s="291">
        <f t="shared" si="427"/>
        <v>0</v>
      </c>
      <c r="N451" s="292">
        <f t="shared" si="489"/>
        <v>0</v>
      </c>
      <c r="O451" s="307">
        <f t="shared" si="454"/>
        <v>445</v>
      </c>
      <c r="P451" s="289">
        <f t="shared" si="455"/>
        <v>38</v>
      </c>
      <c r="Q451" s="290">
        <f t="shared" si="428"/>
        <v>0</v>
      </c>
      <c r="R451" s="290">
        <f t="shared" si="456"/>
        <v>0</v>
      </c>
      <c r="S451" s="290">
        <f t="shared" si="429"/>
        <v>0</v>
      </c>
      <c r="T451" s="291">
        <f t="shared" si="430"/>
        <v>0</v>
      </c>
      <c r="U451" s="290">
        <f t="shared" si="457"/>
        <v>0</v>
      </c>
      <c r="V451" s="304">
        <f t="shared" si="458"/>
        <v>445</v>
      </c>
      <c r="W451" s="289">
        <f t="shared" si="459"/>
        <v>38</v>
      </c>
      <c r="X451" s="290">
        <f t="shared" si="431"/>
        <v>0</v>
      </c>
      <c r="Y451" s="290">
        <f t="shared" si="460"/>
        <v>0</v>
      </c>
      <c r="Z451" s="290">
        <f t="shared" si="432"/>
        <v>0</v>
      </c>
      <c r="AA451" s="291">
        <f t="shared" si="433"/>
        <v>0</v>
      </c>
      <c r="AB451" s="292">
        <f t="shared" si="461"/>
        <v>0</v>
      </c>
      <c r="AC451" s="307">
        <f t="shared" si="462"/>
        <v>445</v>
      </c>
      <c r="AD451" s="289">
        <f t="shared" si="463"/>
        <v>38</v>
      </c>
      <c r="AE451" s="290">
        <f t="shared" si="434"/>
        <v>0</v>
      </c>
      <c r="AF451" s="290">
        <f t="shared" si="464"/>
        <v>0</v>
      </c>
      <c r="AG451" s="290">
        <f t="shared" si="435"/>
        <v>0</v>
      </c>
      <c r="AH451" s="291">
        <f t="shared" si="436"/>
        <v>0</v>
      </c>
      <c r="AI451" s="290">
        <f t="shared" si="465"/>
        <v>0</v>
      </c>
      <c r="AJ451" s="304">
        <f t="shared" si="466"/>
        <v>445</v>
      </c>
      <c r="AK451" s="289">
        <f t="shared" si="467"/>
        <v>38</v>
      </c>
      <c r="AL451" s="290">
        <f t="shared" si="437"/>
        <v>0</v>
      </c>
      <c r="AM451" s="290">
        <f t="shared" si="468"/>
        <v>0</v>
      </c>
      <c r="AN451" s="290">
        <f t="shared" si="438"/>
        <v>0</v>
      </c>
      <c r="AO451" s="291">
        <f t="shared" si="439"/>
        <v>0</v>
      </c>
      <c r="AP451" s="292">
        <f t="shared" si="469"/>
        <v>0</v>
      </c>
      <c r="AQ451" s="307">
        <f t="shared" si="470"/>
        <v>445</v>
      </c>
      <c r="AR451" s="289">
        <f t="shared" si="471"/>
        <v>38</v>
      </c>
      <c r="AS451" s="290">
        <f t="shared" si="440"/>
        <v>0</v>
      </c>
      <c r="AT451" s="290">
        <f t="shared" si="472"/>
        <v>0</v>
      </c>
      <c r="AU451" s="290">
        <f t="shared" si="441"/>
        <v>0</v>
      </c>
      <c r="AV451" s="291">
        <f t="shared" si="442"/>
        <v>0</v>
      </c>
      <c r="AW451" s="290">
        <f t="shared" si="473"/>
        <v>0</v>
      </c>
      <c r="AX451" s="304">
        <f t="shared" si="474"/>
        <v>445</v>
      </c>
      <c r="AY451" s="289">
        <f t="shared" si="475"/>
        <v>38</v>
      </c>
      <c r="AZ451" s="290">
        <f t="shared" si="443"/>
        <v>0</v>
      </c>
      <c r="BA451" s="290">
        <f t="shared" si="476"/>
        <v>0</v>
      </c>
      <c r="BB451" s="290">
        <f t="shared" si="444"/>
        <v>0</v>
      </c>
      <c r="BC451" s="291">
        <f t="shared" si="445"/>
        <v>0</v>
      </c>
      <c r="BD451" s="292">
        <f t="shared" si="477"/>
        <v>0</v>
      </c>
      <c r="BE451" s="307">
        <f t="shared" si="478"/>
        <v>445</v>
      </c>
      <c r="BF451" s="289">
        <f t="shared" si="479"/>
        <v>38</v>
      </c>
      <c r="BG451" s="290">
        <f t="shared" si="446"/>
        <v>0</v>
      </c>
      <c r="BH451" s="290">
        <f t="shared" si="480"/>
        <v>0</v>
      </c>
      <c r="BI451" s="290">
        <f t="shared" si="447"/>
        <v>0</v>
      </c>
      <c r="BJ451" s="291">
        <f t="shared" si="448"/>
        <v>0</v>
      </c>
      <c r="BK451" s="290">
        <f t="shared" si="481"/>
        <v>0</v>
      </c>
      <c r="BL451" s="304">
        <f t="shared" si="482"/>
        <v>445</v>
      </c>
      <c r="BM451" s="289">
        <f t="shared" si="483"/>
        <v>38</v>
      </c>
      <c r="BN451" s="290">
        <f t="shared" si="449"/>
        <v>0</v>
      </c>
      <c r="BO451" s="290">
        <f t="shared" si="484"/>
        <v>0</v>
      </c>
      <c r="BP451" s="290">
        <f t="shared" si="450"/>
        <v>0</v>
      </c>
      <c r="BQ451" s="291">
        <f t="shared" si="451"/>
        <v>0</v>
      </c>
      <c r="BR451" s="292">
        <f t="shared" si="485"/>
        <v>0</v>
      </c>
    </row>
    <row r="452" spans="1:70">
      <c r="A452" s="288">
        <v>446</v>
      </c>
      <c r="B452" s="289">
        <f t="shared" si="421"/>
        <v>38</v>
      </c>
      <c r="C452" s="290">
        <f t="shared" si="422"/>
        <v>0</v>
      </c>
      <c r="D452" s="290">
        <f t="shared" si="486"/>
        <v>0</v>
      </c>
      <c r="E452" s="290">
        <f t="shared" si="423"/>
        <v>0</v>
      </c>
      <c r="F452" s="291">
        <f t="shared" si="424"/>
        <v>0</v>
      </c>
      <c r="G452" s="290">
        <f t="shared" si="487"/>
        <v>0</v>
      </c>
      <c r="H452" s="289">
        <f t="shared" si="452"/>
        <v>446</v>
      </c>
      <c r="I452" s="289">
        <f t="shared" si="453"/>
        <v>38</v>
      </c>
      <c r="J452" s="290">
        <f t="shared" si="425"/>
        <v>0</v>
      </c>
      <c r="K452" s="290">
        <f t="shared" si="488"/>
        <v>0</v>
      </c>
      <c r="L452" s="290">
        <f t="shared" si="426"/>
        <v>0</v>
      </c>
      <c r="M452" s="291">
        <f t="shared" si="427"/>
        <v>0</v>
      </c>
      <c r="N452" s="292">
        <f t="shared" si="489"/>
        <v>0</v>
      </c>
      <c r="O452" s="307">
        <f t="shared" si="454"/>
        <v>446</v>
      </c>
      <c r="P452" s="289">
        <f t="shared" si="455"/>
        <v>38</v>
      </c>
      <c r="Q452" s="290">
        <f t="shared" si="428"/>
        <v>0</v>
      </c>
      <c r="R452" s="290">
        <f t="shared" si="456"/>
        <v>0</v>
      </c>
      <c r="S452" s="290">
        <f t="shared" si="429"/>
        <v>0</v>
      </c>
      <c r="T452" s="291">
        <f t="shared" si="430"/>
        <v>0</v>
      </c>
      <c r="U452" s="290">
        <f t="shared" si="457"/>
        <v>0</v>
      </c>
      <c r="V452" s="304">
        <f t="shared" si="458"/>
        <v>446</v>
      </c>
      <c r="W452" s="289">
        <f t="shared" si="459"/>
        <v>38</v>
      </c>
      <c r="X452" s="290">
        <f t="shared" si="431"/>
        <v>0</v>
      </c>
      <c r="Y452" s="290">
        <f t="shared" si="460"/>
        <v>0</v>
      </c>
      <c r="Z452" s="290">
        <f t="shared" si="432"/>
        <v>0</v>
      </c>
      <c r="AA452" s="291">
        <f t="shared" si="433"/>
        <v>0</v>
      </c>
      <c r="AB452" s="292">
        <f t="shared" si="461"/>
        <v>0</v>
      </c>
      <c r="AC452" s="307">
        <f t="shared" si="462"/>
        <v>446</v>
      </c>
      <c r="AD452" s="289">
        <f t="shared" si="463"/>
        <v>38</v>
      </c>
      <c r="AE452" s="290">
        <f t="shared" si="434"/>
        <v>0</v>
      </c>
      <c r="AF452" s="290">
        <f t="shared" si="464"/>
        <v>0</v>
      </c>
      <c r="AG452" s="290">
        <f t="shared" si="435"/>
        <v>0</v>
      </c>
      <c r="AH452" s="291">
        <f t="shared" si="436"/>
        <v>0</v>
      </c>
      <c r="AI452" s="290">
        <f t="shared" si="465"/>
        <v>0</v>
      </c>
      <c r="AJ452" s="304">
        <f t="shared" si="466"/>
        <v>446</v>
      </c>
      <c r="AK452" s="289">
        <f t="shared" si="467"/>
        <v>38</v>
      </c>
      <c r="AL452" s="290">
        <f t="shared" si="437"/>
        <v>0</v>
      </c>
      <c r="AM452" s="290">
        <f t="shared" si="468"/>
        <v>0</v>
      </c>
      <c r="AN452" s="290">
        <f t="shared" si="438"/>
        <v>0</v>
      </c>
      <c r="AO452" s="291">
        <f t="shared" si="439"/>
        <v>0</v>
      </c>
      <c r="AP452" s="292">
        <f t="shared" si="469"/>
        <v>0</v>
      </c>
      <c r="AQ452" s="307">
        <f t="shared" si="470"/>
        <v>446</v>
      </c>
      <c r="AR452" s="289">
        <f t="shared" si="471"/>
        <v>38</v>
      </c>
      <c r="AS452" s="290">
        <f t="shared" si="440"/>
        <v>0</v>
      </c>
      <c r="AT452" s="290">
        <f t="shared" si="472"/>
        <v>0</v>
      </c>
      <c r="AU452" s="290">
        <f t="shared" si="441"/>
        <v>0</v>
      </c>
      <c r="AV452" s="291">
        <f t="shared" si="442"/>
        <v>0</v>
      </c>
      <c r="AW452" s="290">
        <f t="shared" si="473"/>
        <v>0</v>
      </c>
      <c r="AX452" s="304">
        <f t="shared" si="474"/>
        <v>446</v>
      </c>
      <c r="AY452" s="289">
        <f t="shared" si="475"/>
        <v>38</v>
      </c>
      <c r="AZ452" s="290">
        <f t="shared" si="443"/>
        <v>0</v>
      </c>
      <c r="BA452" s="290">
        <f t="shared" si="476"/>
        <v>0</v>
      </c>
      <c r="BB452" s="290">
        <f t="shared" si="444"/>
        <v>0</v>
      </c>
      <c r="BC452" s="291">
        <f t="shared" si="445"/>
        <v>0</v>
      </c>
      <c r="BD452" s="292">
        <f t="shared" si="477"/>
        <v>0</v>
      </c>
      <c r="BE452" s="307">
        <f t="shared" si="478"/>
        <v>446</v>
      </c>
      <c r="BF452" s="289">
        <f t="shared" si="479"/>
        <v>38</v>
      </c>
      <c r="BG452" s="290">
        <f t="shared" si="446"/>
        <v>0</v>
      </c>
      <c r="BH452" s="290">
        <f t="shared" si="480"/>
        <v>0</v>
      </c>
      <c r="BI452" s="290">
        <f t="shared" si="447"/>
        <v>0</v>
      </c>
      <c r="BJ452" s="291">
        <f t="shared" si="448"/>
        <v>0</v>
      </c>
      <c r="BK452" s="290">
        <f t="shared" si="481"/>
        <v>0</v>
      </c>
      <c r="BL452" s="304">
        <f t="shared" si="482"/>
        <v>446</v>
      </c>
      <c r="BM452" s="289">
        <f t="shared" si="483"/>
        <v>38</v>
      </c>
      <c r="BN452" s="290">
        <f t="shared" si="449"/>
        <v>0</v>
      </c>
      <c r="BO452" s="290">
        <f t="shared" si="484"/>
        <v>0</v>
      </c>
      <c r="BP452" s="290">
        <f t="shared" si="450"/>
        <v>0</v>
      </c>
      <c r="BQ452" s="291">
        <f t="shared" si="451"/>
        <v>0</v>
      </c>
      <c r="BR452" s="292">
        <f t="shared" si="485"/>
        <v>0</v>
      </c>
    </row>
    <row r="453" spans="1:70">
      <c r="A453" s="288">
        <v>447</v>
      </c>
      <c r="B453" s="289">
        <f t="shared" si="421"/>
        <v>38</v>
      </c>
      <c r="C453" s="290">
        <f t="shared" si="422"/>
        <v>0</v>
      </c>
      <c r="D453" s="290">
        <f t="shared" si="486"/>
        <v>0</v>
      </c>
      <c r="E453" s="290">
        <f t="shared" si="423"/>
        <v>0</v>
      </c>
      <c r="F453" s="291">
        <f t="shared" si="424"/>
        <v>0</v>
      </c>
      <c r="G453" s="290">
        <f t="shared" si="487"/>
        <v>0</v>
      </c>
      <c r="H453" s="289">
        <f t="shared" si="452"/>
        <v>447</v>
      </c>
      <c r="I453" s="289">
        <f t="shared" si="453"/>
        <v>38</v>
      </c>
      <c r="J453" s="290">
        <f t="shared" si="425"/>
        <v>0</v>
      </c>
      <c r="K453" s="290">
        <f t="shared" si="488"/>
        <v>0</v>
      </c>
      <c r="L453" s="290">
        <f t="shared" si="426"/>
        <v>0</v>
      </c>
      <c r="M453" s="291">
        <f t="shared" si="427"/>
        <v>0</v>
      </c>
      <c r="N453" s="292">
        <f t="shared" si="489"/>
        <v>0</v>
      </c>
      <c r="O453" s="307">
        <f t="shared" si="454"/>
        <v>447</v>
      </c>
      <c r="P453" s="289">
        <f t="shared" si="455"/>
        <v>38</v>
      </c>
      <c r="Q453" s="290">
        <f t="shared" si="428"/>
        <v>0</v>
      </c>
      <c r="R453" s="290">
        <f t="shared" si="456"/>
        <v>0</v>
      </c>
      <c r="S453" s="290">
        <f t="shared" si="429"/>
        <v>0</v>
      </c>
      <c r="T453" s="291">
        <f t="shared" si="430"/>
        <v>0</v>
      </c>
      <c r="U453" s="290">
        <f t="shared" si="457"/>
        <v>0</v>
      </c>
      <c r="V453" s="304">
        <f t="shared" si="458"/>
        <v>447</v>
      </c>
      <c r="W453" s="289">
        <f t="shared" si="459"/>
        <v>38</v>
      </c>
      <c r="X453" s="290">
        <f t="shared" si="431"/>
        <v>0</v>
      </c>
      <c r="Y453" s="290">
        <f t="shared" si="460"/>
        <v>0</v>
      </c>
      <c r="Z453" s="290">
        <f t="shared" si="432"/>
        <v>0</v>
      </c>
      <c r="AA453" s="291">
        <f t="shared" si="433"/>
        <v>0</v>
      </c>
      <c r="AB453" s="292">
        <f t="shared" si="461"/>
        <v>0</v>
      </c>
      <c r="AC453" s="307">
        <f t="shared" si="462"/>
        <v>447</v>
      </c>
      <c r="AD453" s="289">
        <f t="shared" si="463"/>
        <v>38</v>
      </c>
      <c r="AE453" s="290">
        <f t="shared" si="434"/>
        <v>0</v>
      </c>
      <c r="AF453" s="290">
        <f t="shared" si="464"/>
        <v>0</v>
      </c>
      <c r="AG453" s="290">
        <f t="shared" si="435"/>
        <v>0</v>
      </c>
      <c r="AH453" s="291">
        <f t="shared" si="436"/>
        <v>0</v>
      </c>
      <c r="AI453" s="290">
        <f t="shared" si="465"/>
        <v>0</v>
      </c>
      <c r="AJ453" s="304">
        <f t="shared" si="466"/>
        <v>447</v>
      </c>
      <c r="AK453" s="289">
        <f t="shared" si="467"/>
        <v>38</v>
      </c>
      <c r="AL453" s="290">
        <f t="shared" si="437"/>
        <v>0</v>
      </c>
      <c r="AM453" s="290">
        <f t="shared" si="468"/>
        <v>0</v>
      </c>
      <c r="AN453" s="290">
        <f t="shared" si="438"/>
        <v>0</v>
      </c>
      <c r="AO453" s="291">
        <f t="shared" si="439"/>
        <v>0</v>
      </c>
      <c r="AP453" s="292">
        <f t="shared" si="469"/>
        <v>0</v>
      </c>
      <c r="AQ453" s="307">
        <f t="shared" si="470"/>
        <v>447</v>
      </c>
      <c r="AR453" s="289">
        <f t="shared" si="471"/>
        <v>38</v>
      </c>
      <c r="AS453" s="290">
        <f t="shared" si="440"/>
        <v>0</v>
      </c>
      <c r="AT453" s="290">
        <f t="shared" si="472"/>
        <v>0</v>
      </c>
      <c r="AU453" s="290">
        <f t="shared" si="441"/>
        <v>0</v>
      </c>
      <c r="AV453" s="291">
        <f t="shared" si="442"/>
        <v>0</v>
      </c>
      <c r="AW453" s="290">
        <f t="shared" si="473"/>
        <v>0</v>
      </c>
      <c r="AX453" s="304">
        <f t="shared" si="474"/>
        <v>447</v>
      </c>
      <c r="AY453" s="289">
        <f t="shared" si="475"/>
        <v>38</v>
      </c>
      <c r="AZ453" s="290">
        <f t="shared" si="443"/>
        <v>0</v>
      </c>
      <c r="BA453" s="290">
        <f t="shared" si="476"/>
        <v>0</v>
      </c>
      <c r="BB453" s="290">
        <f t="shared" si="444"/>
        <v>0</v>
      </c>
      <c r="BC453" s="291">
        <f t="shared" si="445"/>
        <v>0</v>
      </c>
      <c r="BD453" s="292">
        <f t="shared" si="477"/>
        <v>0</v>
      </c>
      <c r="BE453" s="307">
        <f t="shared" si="478"/>
        <v>447</v>
      </c>
      <c r="BF453" s="289">
        <f t="shared" si="479"/>
        <v>38</v>
      </c>
      <c r="BG453" s="290">
        <f t="shared" si="446"/>
        <v>0</v>
      </c>
      <c r="BH453" s="290">
        <f t="shared" si="480"/>
        <v>0</v>
      </c>
      <c r="BI453" s="290">
        <f t="shared" si="447"/>
        <v>0</v>
      </c>
      <c r="BJ453" s="291">
        <f t="shared" si="448"/>
        <v>0</v>
      </c>
      <c r="BK453" s="290">
        <f t="shared" si="481"/>
        <v>0</v>
      </c>
      <c r="BL453" s="304">
        <f t="shared" si="482"/>
        <v>447</v>
      </c>
      <c r="BM453" s="289">
        <f t="shared" si="483"/>
        <v>38</v>
      </c>
      <c r="BN453" s="290">
        <f t="shared" si="449"/>
        <v>0</v>
      </c>
      <c r="BO453" s="290">
        <f t="shared" si="484"/>
        <v>0</v>
      </c>
      <c r="BP453" s="290">
        <f t="shared" si="450"/>
        <v>0</v>
      </c>
      <c r="BQ453" s="291">
        <f t="shared" si="451"/>
        <v>0</v>
      </c>
      <c r="BR453" s="292">
        <f t="shared" si="485"/>
        <v>0</v>
      </c>
    </row>
    <row r="454" spans="1:70">
      <c r="A454" s="288">
        <v>448</v>
      </c>
      <c r="B454" s="289">
        <f t="shared" ref="B454:B517" si="490">ROUNDDOWN((A454-1)/12,0)+1</f>
        <v>38</v>
      </c>
      <c r="C454" s="290">
        <f t="shared" ref="C454:C517" si="491">IF(A454=0,FINANCINGA_A_PRINCIPAL,G453)</f>
        <v>0</v>
      </c>
      <c r="D454" s="290">
        <f t="shared" si="486"/>
        <v>0</v>
      </c>
      <c r="E454" s="290">
        <f t="shared" ref="E454:E517" si="492">IF(A454=0,0,C454*(FINANCINGA_A_RATE/12))</f>
        <v>0</v>
      </c>
      <c r="F454" s="291">
        <f t="shared" ref="F454:F517" si="493">IF(OR(A454=0,A454&gt;12*FINANCINGA_A_TERM),0,
IF(A454=12*FINANCINGA_A_TERM,C454,
-(PMT(FINANCINGA_A_RATE/12,FINANCINGA_A_TERM*12,FINANCINGA_A_PRINCIPAL,0,0)+E454)))</f>
        <v>0</v>
      </c>
      <c r="G454" s="290">
        <f t="shared" si="487"/>
        <v>0</v>
      </c>
      <c r="H454" s="289">
        <f t="shared" si="452"/>
        <v>448</v>
      </c>
      <c r="I454" s="289">
        <f t="shared" si="453"/>
        <v>38</v>
      </c>
      <c r="J454" s="290">
        <f t="shared" ref="J454:J517" si="494">IF(H454=0,FINANCINGB_A_PRINCIPAL,N453)</f>
        <v>0</v>
      </c>
      <c r="K454" s="290">
        <f t="shared" si="488"/>
        <v>0</v>
      </c>
      <c r="L454" s="290">
        <f t="shared" ref="L454:L517" si="495">IF(H454=0,0,J454*(FINANCINGB_A_RATE/12))</f>
        <v>0</v>
      </c>
      <c r="M454" s="291">
        <f t="shared" ref="M454:M517" si="496">IF(OR(H454=0,H454&gt;12*FINANCINGB_A_TERM),0,
IF(H454=12*FINANCINGB_A_TERM,J454,
-(PMT(FINANCINGB_A_RATE/12,FINANCINGB_A_TERM*12,FINANCINGB_A_PRINCIPAL,0,0)+L454)))</f>
        <v>0</v>
      </c>
      <c r="N454" s="292">
        <f t="shared" si="489"/>
        <v>0</v>
      </c>
      <c r="O454" s="307">
        <f t="shared" si="454"/>
        <v>448</v>
      </c>
      <c r="P454" s="289">
        <f t="shared" si="455"/>
        <v>38</v>
      </c>
      <c r="Q454" s="290">
        <f t="shared" ref="Q454:Q517" si="497">IF(O454=0,FINANCINGA_B_PRINCIPAL,U453)</f>
        <v>0</v>
      </c>
      <c r="R454" s="290">
        <f t="shared" si="456"/>
        <v>0</v>
      </c>
      <c r="S454" s="290">
        <f t="shared" ref="S454:S517" si="498">IF(O454=0,0,Q454*(FINANCINGA_B_RATE/12))</f>
        <v>0</v>
      </c>
      <c r="T454" s="291">
        <f t="shared" ref="T454:T517" si="499">IF(OR(O454=0,O454&gt;12*FINANCINGA_B_TERM),0,
IF(O454=12*FINANCINGA_B_TERM,Q454,
-(PMT(FINANCINGA_B_RATE/12,FINANCINGA_B_TERM*12,FINANCINGA_B_PRINCIPAL,0,0)+S454)))</f>
        <v>0</v>
      </c>
      <c r="U454" s="290">
        <f t="shared" si="457"/>
        <v>0</v>
      </c>
      <c r="V454" s="304">
        <f t="shared" si="458"/>
        <v>448</v>
      </c>
      <c r="W454" s="289">
        <f t="shared" si="459"/>
        <v>38</v>
      </c>
      <c r="X454" s="290">
        <f t="shared" ref="X454:X517" si="500">IF(V454=0,FINANCINGB_B_PRINCIPAL,AB453)</f>
        <v>0</v>
      </c>
      <c r="Y454" s="290">
        <f t="shared" si="460"/>
        <v>0</v>
      </c>
      <c r="Z454" s="290">
        <f t="shared" ref="Z454:Z517" si="501">IF(V454=0,0,X454*(FINANCINGB_B_RATE/12))</f>
        <v>0</v>
      </c>
      <c r="AA454" s="291">
        <f t="shared" ref="AA454:AA517" si="502">IF(OR(V454=0,V454&gt;12*FINANCINGB_B_TERM),0,
IF(V454=12*FINANCINGB_B_TERM,X454,
-(PMT(FINANCINGB_B_RATE/12,FINANCINGB_B_TERM*12,FINANCINGB_B_PRINCIPAL,0,0)+Z454)))</f>
        <v>0</v>
      </c>
      <c r="AB454" s="292">
        <f t="shared" si="461"/>
        <v>0</v>
      </c>
      <c r="AC454" s="307">
        <f t="shared" si="462"/>
        <v>448</v>
      </c>
      <c r="AD454" s="289">
        <f t="shared" si="463"/>
        <v>38</v>
      </c>
      <c r="AE454" s="290">
        <f t="shared" ref="AE454:AE517" si="503">IF(AC454=0,FINANCINGA_C_PRINCIPAL,AI453)</f>
        <v>0</v>
      </c>
      <c r="AF454" s="290">
        <f t="shared" si="464"/>
        <v>0</v>
      </c>
      <c r="AG454" s="290">
        <f t="shared" ref="AG454:AG517" si="504">IF(AC454=0,0,AE454*(FINANCINGA_C_RATE/12))</f>
        <v>0</v>
      </c>
      <c r="AH454" s="291">
        <f t="shared" ref="AH454:AH517" si="505">IF(OR(AC454=0,AC454&gt;12*FINANCINGA_C_TERM),0,
IF(AC454=12*FINANCINGA_C_TERM,AE454,
-(PMT(FINANCINGA_C_RATE/12,FINANCINGA_C_TERM*12,FINANCINGA_C_PRINCIPAL,0,0)+AG454)))</f>
        <v>0</v>
      </c>
      <c r="AI454" s="290">
        <f t="shared" si="465"/>
        <v>0</v>
      </c>
      <c r="AJ454" s="304">
        <f t="shared" si="466"/>
        <v>448</v>
      </c>
      <c r="AK454" s="289">
        <f t="shared" si="467"/>
        <v>38</v>
      </c>
      <c r="AL454" s="290">
        <f t="shared" ref="AL454:AL517" si="506">IF(AJ454=0,FINANCINGB_C_PRINCIPAL,AP453)</f>
        <v>0</v>
      </c>
      <c r="AM454" s="290">
        <f t="shared" si="468"/>
        <v>0</v>
      </c>
      <c r="AN454" s="290">
        <f t="shared" ref="AN454:AN517" si="507">IF(AJ454=0,0,AL454*(FINANCINGB_C_RATE/12))</f>
        <v>0</v>
      </c>
      <c r="AO454" s="291">
        <f t="shared" ref="AO454:AO517" si="508">IF(OR(AJ454=0,AJ454&gt;12*FINANCINGB_C_TERM),0,
IF(AJ454=12*FINANCINGB_C_TERM,AL454,
-(PMT(FINANCINGB_C_RATE/12,FINANCINGB_C_TERM*12,FINANCINGB_C_PRINCIPAL,0,0)+AN454)))</f>
        <v>0</v>
      </c>
      <c r="AP454" s="292">
        <f t="shared" si="469"/>
        <v>0</v>
      </c>
      <c r="AQ454" s="307">
        <f t="shared" si="470"/>
        <v>448</v>
      </c>
      <c r="AR454" s="289">
        <f t="shared" si="471"/>
        <v>38</v>
      </c>
      <c r="AS454" s="290">
        <f t="shared" ref="AS454:AS517" si="509">IF(AQ454=0,FINANCINGA_D_PRINCIPAL,AW453)</f>
        <v>0</v>
      </c>
      <c r="AT454" s="290">
        <f t="shared" si="472"/>
        <v>0</v>
      </c>
      <c r="AU454" s="290">
        <f t="shared" ref="AU454:AU517" si="510">IF(AQ454=0,0,AS454*(FINANCINGA_D_RATE/12))</f>
        <v>0</v>
      </c>
      <c r="AV454" s="291">
        <f t="shared" ref="AV454:AV517" si="511">IF(OR(AQ454=0,AQ454&gt;12*FINANCINGA_D_TERM),0,
IF(AQ454=12*FINANCINGA_D_TERM,AS454,
-(PMT(FINANCINGA_D_RATE/12,FINANCINGA_D_TERM*12,FINANCINGA_D_PRINCIPAL,0,0)+AU454)))</f>
        <v>0</v>
      </c>
      <c r="AW454" s="290">
        <f t="shared" si="473"/>
        <v>0</v>
      </c>
      <c r="AX454" s="304">
        <f t="shared" si="474"/>
        <v>448</v>
      </c>
      <c r="AY454" s="289">
        <f t="shared" si="475"/>
        <v>38</v>
      </c>
      <c r="AZ454" s="290">
        <f t="shared" ref="AZ454:AZ517" si="512">IF(AX454=0,FINANCINGB_D_PRINCIPAL,BD453)</f>
        <v>0</v>
      </c>
      <c r="BA454" s="290">
        <f t="shared" si="476"/>
        <v>0</v>
      </c>
      <c r="BB454" s="290">
        <f t="shared" ref="BB454:BB517" si="513">IF(AX454=0,0,AZ454*(FINANCINGB_D_RATE/12))</f>
        <v>0</v>
      </c>
      <c r="BC454" s="291">
        <f t="shared" ref="BC454:BC517" si="514">IF(OR(AX454=0,AX454&gt;12*FINANCINGB_D_TERM),0,
IF(AX454=12*FINANCINGB_D_TERM,AZ454,
-(PMT(FINANCINGB_D_RATE/12,FINANCINGB_D_TERM*12,FINANCINGB_D_PRINCIPAL,0,0)+BB454)))</f>
        <v>0</v>
      </c>
      <c r="BD454" s="292">
        <f t="shared" si="477"/>
        <v>0</v>
      </c>
      <c r="BE454" s="307">
        <f t="shared" si="478"/>
        <v>448</v>
      </c>
      <c r="BF454" s="289">
        <f t="shared" si="479"/>
        <v>38</v>
      </c>
      <c r="BG454" s="290">
        <f t="shared" ref="BG454:BG517" si="515">IF(BE454=0,FINANCINGA_E_PRINCIPAL,BK453)</f>
        <v>0</v>
      </c>
      <c r="BH454" s="290">
        <f t="shared" si="480"/>
        <v>0</v>
      </c>
      <c r="BI454" s="290">
        <f t="shared" ref="BI454:BI517" si="516">IF(BE454=0,0,BG454*(FINANCINGA_E_RATE/12))</f>
        <v>0</v>
      </c>
      <c r="BJ454" s="291">
        <f t="shared" ref="BJ454:BJ517" si="517">IF(OR(BE454=0,BE454&gt;12*FINANCINGA_E_TERM),0,
IF(BE454=12*FINANCINGA_E_TERM,BG454,
-(PMT(FINANCINGA_E_RATE/12,FINANCINGA_E_TERM*12,FINANCINGA_E_PRINCIPAL,0,0)+BI454)))</f>
        <v>0</v>
      </c>
      <c r="BK454" s="290">
        <f t="shared" si="481"/>
        <v>0</v>
      </c>
      <c r="BL454" s="304">
        <f t="shared" si="482"/>
        <v>448</v>
      </c>
      <c r="BM454" s="289">
        <f t="shared" si="483"/>
        <v>38</v>
      </c>
      <c r="BN454" s="290">
        <f t="shared" ref="BN454:BN517" si="518">IF(BL454=0,FINANCINGB_E_PRINCIPAL,BR453)</f>
        <v>0</v>
      </c>
      <c r="BO454" s="290">
        <f t="shared" si="484"/>
        <v>0</v>
      </c>
      <c r="BP454" s="290">
        <f t="shared" ref="BP454:BP517" si="519">IF(BL454=0,0,BN454*(FINANCINGB_E_RATE/12))</f>
        <v>0</v>
      </c>
      <c r="BQ454" s="291">
        <f t="shared" ref="BQ454:BQ517" si="520">IF(OR(BL454=0,BL454&gt;12*FINANCINGB_E_TERM),0,
IF(BL454=12*FINANCINGB_E_TERM,BN454,
-(PMT(FINANCINGB_E_RATE/12,FINANCINGB_E_TERM*12,FINANCINGB_E_PRINCIPAL,0,0)+BP454)))</f>
        <v>0</v>
      </c>
      <c r="BR454" s="292">
        <f t="shared" si="485"/>
        <v>0</v>
      </c>
    </row>
    <row r="455" spans="1:70">
      <c r="A455" s="288">
        <v>449</v>
      </c>
      <c r="B455" s="289">
        <f t="shared" si="490"/>
        <v>38</v>
      </c>
      <c r="C455" s="290">
        <f t="shared" si="491"/>
        <v>0</v>
      </c>
      <c r="D455" s="290">
        <f t="shared" si="486"/>
        <v>0</v>
      </c>
      <c r="E455" s="290">
        <f t="shared" si="492"/>
        <v>0</v>
      </c>
      <c r="F455" s="291">
        <f t="shared" si="493"/>
        <v>0</v>
      </c>
      <c r="G455" s="290">
        <f t="shared" si="487"/>
        <v>0</v>
      </c>
      <c r="H455" s="289">
        <f t="shared" ref="H455:H518" si="521">$A455</f>
        <v>449</v>
      </c>
      <c r="I455" s="289">
        <f t="shared" ref="I455:I518" si="522">$B455</f>
        <v>38</v>
      </c>
      <c r="J455" s="290">
        <f t="shared" si="494"/>
        <v>0</v>
      </c>
      <c r="K455" s="290">
        <f t="shared" si="488"/>
        <v>0</v>
      </c>
      <c r="L455" s="290">
        <f t="shared" si="495"/>
        <v>0</v>
      </c>
      <c r="M455" s="291">
        <f t="shared" si="496"/>
        <v>0</v>
      </c>
      <c r="N455" s="292">
        <f t="shared" si="489"/>
        <v>0</v>
      </c>
      <c r="O455" s="307">
        <f t="shared" ref="O455:O518" si="523">$A455</f>
        <v>449</v>
      </c>
      <c r="P455" s="289">
        <f t="shared" ref="P455:P518" si="524">$B455</f>
        <v>38</v>
      </c>
      <c r="Q455" s="290">
        <f t="shared" si="497"/>
        <v>0</v>
      </c>
      <c r="R455" s="290">
        <f t="shared" ref="R455:R518" si="525">SUM(S455:T455)</f>
        <v>0</v>
      </c>
      <c r="S455" s="290">
        <f t="shared" si="498"/>
        <v>0</v>
      </c>
      <c r="T455" s="291">
        <f t="shared" si="499"/>
        <v>0</v>
      </c>
      <c r="U455" s="290">
        <f t="shared" ref="U455:U518" si="526">Q455-T455</f>
        <v>0</v>
      </c>
      <c r="V455" s="304">
        <f t="shared" ref="V455:V518" si="527">$A455</f>
        <v>449</v>
      </c>
      <c r="W455" s="289">
        <f t="shared" ref="W455:W518" si="528">$B455</f>
        <v>38</v>
      </c>
      <c r="X455" s="290">
        <f t="shared" si="500"/>
        <v>0</v>
      </c>
      <c r="Y455" s="290">
        <f t="shared" ref="Y455:Y518" si="529">SUM(Z455:AA455)</f>
        <v>0</v>
      </c>
      <c r="Z455" s="290">
        <f t="shared" si="501"/>
        <v>0</v>
      </c>
      <c r="AA455" s="291">
        <f t="shared" si="502"/>
        <v>0</v>
      </c>
      <c r="AB455" s="292">
        <f t="shared" ref="AB455:AB518" si="530">X455-AA455</f>
        <v>0</v>
      </c>
      <c r="AC455" s="307">
        <f t="shared" ref="AC455:AC518" si="531">$A455</f>
        <v>449</v>
      </c>
      <c r="AD455" s="289">
        <f t="shared" ref="AD455:AD518" si="532">$B455</f>
        <v>38</v>
      </c>
      <c r="AE455" s="290">
        <f t="shared" si="503"/>
        <v>0</v>
      </c>
      <c r="AF455" s="290">
        <f t="shared" ref="AF455:AF518" si="533">SUM(AG455:AH455)</f>
        <v>0</v>
      </c>
      <c r="AG455" s="290">
        <f t="shared" si="504"/>
        <v>0</v>
      </c>
      <c r="AH455" s="291">
        <f t="shared" si="505"/>
        <v>0</v>
      </c>
      <c r="AI455" s="290">
        <f t="shared" ref="AI455:AI518" si="534">AE455-AH455</f>
        <v>0</v>
      </c>
      <c r="AJ455" s="304">
        <f t="shared" ref="AJ455:AJ518" si="535">$A455</f>
        <v>449</v>
      </c>
      <c r="AK455" s="289">
        <f t="shared" ref="AK455:AK518" si="536">$B455</f>
        <v>38</v>
      </c>
      <c r="AL455" s="290">
        <f t="shared" si="506"/>
        <v>0</v>
      </c>
      <c r="AM455" s="290">
        <f t="shared" ref="AM455:AM518" si="537">SUM(AN455:AO455)</f>
        <v>0</v>
      </c>
      <c r="AN455" s="290">
        <f t="shared" si="507"/>
        <v>0</v>
      </c>
      <c r="AO455" s="291">
        <f t="shared" si="508"/>
        <v>0</v>
      </c>
      <c r="AP455" s="292">
        <f t="shared" ref="AP455:AP518" si="538">AL455-AO455</f>
        <v>0</v>
      </c>
      <c r="AQ455" s="307">
        <f t="shared" ref="AQ455:AQ518" si="539">$A455</f>
        <v>449</v>
      </c>
      <c r="AR455" s="289">
        <f t="shared" ref="AR455:AR518" si="540">$B455</f>
        <v>38</v>
      </c>
      <c r="AS455" s="290">
        <f t="shared" si="509"/>
        <v>0</v>
      </c>
      <c r="AT455" s="290">
        <f t="shared" ref="AT455:AT518" si="541">SUM(AU455:AV455)</f>
        <v>0</v>
      </c>
      <c r="AU455" s="290">
        <f t="shared" si="510"/>
        <v>0</v>
      </c>
      <c r="AV455" s="291">
        <f t="shared" si="511"/>
        <v>0</v>
      </c>
      <c r="AW455" s="290">
        <f t="shared" ref="AW455:AW518" si="542">AS455-AV455</f>
        <v>0</v>
      </c>
      <c r="AX455" s="304">
        <f t="shared" ref="AX455:AX518" si="543">$A455</f>
        <v>449</v>
      </c>
      <c r="AY455" s="289">
        <f t="shared" ref="AY455:AY518" si="544">$B455</f>
        <v>38</v>
      </c>
      <c r="AZ455" s="290">
        <f t="shared" si="512"/>
        <v>0</v>
      </c>
      <c r="BA455" s="290">
        <f t="shared" ref="BA455:BA518" si="545">SUM(BB455:BC455)</f>
        <v>0</v>
      </c>
      <c r="BB455" s="290">
        <f t="shared" si="513"/>
        <v>0</v>
      </c>
      <c r="BC455" s="291">
        <f t="shared" si="514"/>
        <v>0</v>
      </c>
      <c r="BD455" s="292">
        <f t="shared" ref="BD455:BD518" si="546">AZ455-BC455</f>
        <v>0</v>
      </c>
      <c r="BE455" s="307">
        <f t="shared" ref="BE455:BE518" si="547">$A455</f>
        <v>449</v>
      </c>
      <c r="BF455" s="289">
        <f t="shared" ref="BF455:BF518" si="548">$B455</f>
        <v>38</v>
      </c>
      <c r="BG455" s="290">
        <f t="shared" si="515"/>
        <v>0</v>
      </c>
      <c r="BH455" s="290">
        <f t="shared" ref="BH455:BH518" si="549">SUM(BI455:BJ455)</f>
        <v>0</v>
      </c>
      <c r="BI455" s="290">
        <f t="shared" si="516"/>
        <v>0</v>
      </c>
      <c r="BJ455" s="291">
        <f t="shared" si="517"/>
        <v>0</v>
      </c>
      <c r="BK455" s="290">
        <f t="shared" ref="BK455:BK518" si="550">BG455-BJ455</f>
        <v>0</v>
      </c>
      <c r="BL455" s="304">
        <f t="shared" ref="BL455:BL518" si="551">$A455</f>
        <v>449</v>
      </c>
      <c r="BM455" s="289">
        <f t="shared" ref="BM455:BM518" si="552">$B455</f>
        <v>38</v>
      </c>
      <c r="BN455" s="290">
        <f t="shared" si="518"/>
        <v>0</v>
      </c>
      <c r="BO455" s="290">
        <f t="shared" ref="BO455:BO518" si="553">SUM(BP455:BQ455)</f>
        <v>0</v>
      </c>
      <c r="BP455" s="290">
        <f t="shared" si="519"/>
        <v>0</v>
      </c>
      <c r="BQ455" s="291">
        <f t="shared" si="520"/>
        <v>0</v>
      </c>
      <c r="BR455" s="292">
        <f t="shared" ref="BR455:BR518" si="554">BN455-BQ455</f>
        <v>0</v>
      </c>
    </row>
    <row r="456" spans="1:70">
      <c r="A456" s="288">
        <v>450</v>
      </c>
      <c r="B456" s="289">
        <f t="shared" si="490"/>
        <v>38</v>
      </c>
      <c r="C456" s="290">
        <f t="shared" si="491"/>
        <v>0</v>
      </c>
      <c r="D456" s="290">
        <f t="shared" si="486"/>
        <v>0</v>
      </c>
      <c r="E456" s="290">
        <f t="shared" si="492"/>
        <v>0</v>
      </c>
      <c r="F456" s="291">
        <f t="shared" si="493"/>
        <v>0</v>
      </c>
      <c r="G456" s="290">
        <f t="shared" si="487"/>
        <v>0</v>
      </c>
      <c r="H456" s="289">
        <f t="shared" si="521"/>
        <v>450</v>
      </c>
      <c r="I456" s="289">
        <f t="shared" si="522"/>
        <v>38</v>
      </c>
      <c r="J456" s="290">
        <f t="shared" si="494"/>
        <v>0</v>
      </c>
      <c r="K456" s="290">
        <f t="shared" si="488"/>
        <v>0</v>
      </c>
      <c r="L456" s="290">
        <f t="shared" si="495"/>
        <v>0</v>
      </c>
      <c r="M456" s="291">
        <f t="shared" si="496"/>
        <v>0</v>
      </c>
      <c r="N456" s="292">
        <f t="shared" si="489"/>
        <v>0</v>
      </c>
      <c r="O456" s="307">
        <f t="shared" si="523"/>
        <v>450</v>
      </c>
      <c r="P456" s="289">
        <f t="shared" si="524"/>
        <v>38</v>
      </c>
      <c r="Q456" s="290">
        <f t="shared" si="497"/>
        <v>0</v>
      </c>
      <c r="R456" s="290">
        <f t="shared" si="525"/>
        <v>0</v>
      </c>
      <c r="S456" s="290">
        <f t="shared" si="498"/>
        <v>0</v>
      </c>
      <c r="T456" s="291">
        <f t="shared" si="499"/>
        <v>0</v>
      </c>
      <c r="U456" s="290">
        <f t="shared" si="526"/>
        <v>0</v>
      </c>
      <c r="V456" s="304">
        <f t="shared" si="527"/>
        <v>450</v>
      </c>
      <c r="W456" s="289">
        <f t="shared" si="528"/>
        <v>38</v>
      </c>
      <c r="X456" s="290">
        <f t="shared" si="500"/>
        <v>0</v>
      </c>
      <c r="Y456" s="290">
        <f t="shared" si="529"/>
        <v>0</v>
      </c>
      <c r="Z456" s="290">
        <f t="shared" si="501"/>
        <v>0</v>
      </c>
      <c r="AA456" s="291">
        <f t="shared" si="502"/>
        <v>0</v>
      </c>
      <c r="AB456" s="292">
        <f t="shared" si="530"/>
        <v>0</v>
      </c>
      <c r="AC456" s="307">
        <f t="shared" si="531"/>
        <v>450</v>
      </c>
      <c r="AD456" s="289">
        <f t="shared" si="532"/>
        <v>38</v>
      </c>
      <c r="AE456" s="290">
        <f t="shared" si="503"/>
        <v>0</v>
      </c>
      <c r="AF456" s="290">
        <f t="shared" si="533"/>
        <v>0</v>
      </c>
      <c r="AG456" s="290">
        <f t="shared" si="504"/>
        <v>0</v>
      </c>
      <c r="AH456" s="291">
        <f t="shared" si="505"/>
        <v>0</v>
      </c>
      <c r="AI456" s="290">
        <f t="shared" si="534"/>
        <v>0</v>
      </c>
      <c r="AJ456" s="304">
        <f t="shared" si="535"/>
        <v>450</v>
      </c>
      <c r="AK456" s="289">
        <f t="shared" si="536"/>
        <v>38</v>
      </c>
      <c r="AL456" s="290">
        <f t="shared" si="506"/>
        <v>0</v>
      </c>
      <c r="AM456" s="290">
        <f t="shared" si="537"/>
        <v>0</v>
      </c>
      <c r="AN456" s="290">
        <f t="shared" si="507"/>
        <v>0</v>
      </c>
      <c r="AO456" s="291">
        <f t="shared" si="508"/>
        <v>0</v>
      </c>
      <c r="AP456" s="292">
        <f t="shared" si="538"/>
        <v>0</v>
      </c>
      <c r="AQ456" s="307">
        <f t="shared" si="539"/>
        <v>450</v>
      </c>
      <c r="AR456" s="289">
        <f t="shared" si="540"/>
        <v>38</v>
      </c>
      <c r="AS456" s="290">
        <f t="shared" si="509"/>
        <v>0</v>
      </c>
      <c r="AT456" s="290">
        <f t="shared" si="541"/>
        <v>0</v>
      </c>
      <c r="AU456" s="290">
        <f t="shared" si="510"/>
        <v>0</v>
      </c>
      <c r="AV456" s="291">
        <f t="shared" si="511"/>
        <v>0</v>
      </c>
      <c r="AW456" s="290">
        <f t="shared" si="542"/>
        <v>0</v>
      </c>
      <c r="AX456" s="304">
        <f t="shared" si="543"/>
        <v>450</v>
      </c>
      <c r="AY456" s="289">
        <f t="shared" si="544"/>
        <v>38</v>
      </c>
      <c r="AZ456" s="290">
        <f t="shared" si="512"/>
        <v>0</v>
      </c>
      <c r="BA456" s="290">
        <f t="shared" si="545"/>
        <v>0</v>
      </c>
      <c r="BB456" s="290">
        <f t="shared" si="513"/>
        <v>0</v>
      </c>
      <c r="BC456" s="291">
        <f t="shared" si="514"/>
        <v>0</v>
      </c>
      <c r="BD456" s="292">
        <f t="shared" si="546"/>
        <v>0</v>
      </c>
      <c r="BE456" s="307">
        <f t="shared" si="547"/>
        <v>450</v>
      </c>
      <c r="BF456" s="289">
        <f t="shared" si="548"/>
        <v>38</v>
      </c>
      <c r="BG456" s="290">
        <f t="shared" si="515"/>
        <v>0</v>
      </c>
      <c r="BH456" s="290">
        <f t="shared" si="549"/>
        <v>0</v>
      </c>
      <c r="BI456" s="290">
        <f t="shared" si="516"/>
        <v>0</v>
      </c>
      <c r="BJ456" s="291">
        <f t="shared" si="517"/>
        <v>0</v>
      </c>
      <c r="BK456" s="290">
        <f t="shared" si="550"/>
        <v>0</v>
      </c>
      <c r="BL456" s="304">
        <f t="shared" si="551"/>
        <v>450</v>
      </c>
      <c r="BM456" s="289">
        <f t="shared" si="552"/>
        <v>38</v>
      </c>
      <c r="BN456" s="290">
        <f t="shared" si="518"/>
        <v>0</v>
      </c>
      <c r="BO456" s="290">
        <f t="shared" si="553"/>
        <v>0</v>
      </c>
      <c r="BP456" s="290">
        <f t="shared" si="519"/>
        <v>0</v>
      </c>
      <c r="BQ456" s="291">
        <f t="shared" si="520"/>
        <v>0</v>
      </c>
      <c r="BR456" s="292">
        <f t="shared" si="554"/>
        <v>0</v>
      </c>
    </row>
    <row r="457" spans="1:70">
      <c r="A457" s="288">
        <v>451</v>
      </c>
      <c r="B457" s="289">
        <f t="shared" si="490"/>
        <v>38</v>
      </c>
      <c r="C457" s="290">
        <f t="shared" si="491"/>
        <v>0</v>
      </c>
      <c r="D457" s="290">
        <f t="shared" si="486"/>
        <v>0</v>
      </c>
      <c r="E457" s="290">
        <f t="shared" si="492"/>
        <v>0</v>
      </c>
      <c r="F457" s="291">
        <f t="shared" si="493"/>
        <v>0</v>
      </c>
      <c r="G457" s="290">
        <f t="shared" si="487"/>
        <v>0</v>
      </c>
      <c r="H457" s="289">
        <f t="shared" si="521"/>
        <v>451</v>
      </c>
      <c r="I457" s="289">
        <f t="shared" si="522"/>
        <v>38</v>
      </c>
      <c r="J457" s="290">
        <f t="shared" si="494"/>
        <v>0</v>
      </c>
      <c r="K457" s="290">
        <f t="shared" si="488"/>
        <v>0</v>
      </c>
      <c r="L457" s="290">
        <f t="shared" si="495"/>
        <v>0</v>
      </c>
      <c r="M457" s="291">
        <f t="shared" si="496"/>
        <v>0</v>
      </c>
      <c r="N457" s="292">
        <f t="shared" si="489"/>
        <v>0</v>
      </c>
      <c r="O457" s="307">
        <f t="shared" si="523"/>
        <v>451</v>
      </c>
      <c r="P457" s="289">
        <f t="shared" si="524"/>
        <v>38</v>
      </c>
      <c r="Q457" s="290">
        <f t="shared" si="497"/>
        <v>0</v>
      </c>
      <c r="R457" s="290">
        <f t="shared" si="525"/>
        <v>0</v>
      </c>
      <c r="S457" s="290">
        <f t="shared" si="498"/>
        <v>0</v>
      </c>
      <c r="T457" s="291">
        <f t="shared" si="499"/>
        <v>0</v>
      </c>
      <c r="U457" s="290">
        <f t="shared" si="526"/>
        <v>0</v>
      </c>
      <c r="V457" s="304">
        <f t="shared" si="527"/>
        <v>451</v>
      </c>
      <c r="W457" s="289">
        <f t="shared" si="528"/>
        <v>38</v>
      </c>
      <c r="X457" s="290">
        <f t="shared" si="500"/>
        <v>0</v>
      </c>
      <c r="Y457" s="290">
        <f t="shared" si="529"/>
        <v>0</v>
      </c>
      <c r="Z457" s="290">
        <f t="shared" si="501"/>
        <v>0</v>
      </c>
      <c r="AA457" s="291">
        <f t="shared" si="502"/>
        <v>0</v>
      </c>
      <c r="AB457" s="292">
        <f t="shared" si="530"/>
        <v>0</v>
      </c>
      <c r="AC457" s="307">
        <f t="shared" si="531"/>
        <v>451</v>
      </c>
      <c r="AD457" s="289">
        <f t="shared" si="532"/>
        <v>38</v>
      </c>
      <c r="AE457" s="290">
        <f t="shared" si="503"/>
        <v>0</v>
      </c>
      <c r="AF457" s="290">
        <f t="shared" si="533"/>
        <v>0</v>
      </c>
      <c r="AG457" s="290">
        <f t="shared" si="504"/>
        <v>0</v>
      </c>
      <c r="AH457" s="291">
        <f t="shared" si="505"/>
        <v>0</v>
      </c>
      <c r="AI457" s="290">
        <f t="shared" si="534"/>
        <v>0</v>
      </c>
      <c r="AJ457" s="304">
        <f t="shared" si="535"/>
        <v>451</v>
      </c>
      <c r="AK457" s="289">
        <f t="shared" si="536"/>
        <v>38</v>
      </c>
      <c r="AL457" s="290">
        <f t="shared" si="506"/>
        <v>0</v>
      </c>
      <c r="AM457" s="290">
        <f t="shared" si="537"/>
        <v>0</v>
      </c>
      <c r="AN457" s="290">
        <f t="shared" si="507"/>
        <v>0</v>
      </c>
      <c r="AO457" s="291">
        <f t="shared" si="508"/>
        <v>0</v>
      </c>
      <c r="AP457" s="292">
        <f t="shared" si="538"/>
        <v>0</v>
      </c>
      <c r="AQ457" s="307">
        <f t="shared" si="539"/>
        <v>451</v>
      </c>
      <c r="AR457" s="289">
        <f t="shared" si="540"/>
        <v>38</v>
      </c>
      <c r="AS457" s="290">
        <f t="shared" si="509"/>
        <v>0</v>
      </c>
      <c r="AT457" s="290">
        <f t="shared" si="541"/>
        <v>0</v>
      </c>
      <c r="AU457" s="290">
        <f t="shared" si="510"/>
        <v>0</v>
      </c>
      <c r="AV457" s="291">
        <f t="shared" si="511"/>
        <v>0</v>
      </c>
      <c r="AW457" s="290">
        <f t="shared" si="542"/>
        <v>0</v>
      </c>
      <c r="AX457" s="304">
        <f t="shared" si="543"/>
        <v>451</v>
      </c>
      <c r="AY457" s="289">
        <f t="shared" si="544"/>
        <v>38</v>
      </c>
      <c r="AZ457" s="290">
        <f t="shared" si="512"/>
        <v>0</v>
      </c>
      <c r="BA457" s="290">
        <f t="shared" si="545"/>
        <v>0</v>
      </c>
      <c r="BB457" s="290">
        <f t="shared" si="513"/>
        <v>0</v>
      </c>
      <c r="BC457" s="291">
        <f t="shared" si="514"/>
        <v>0</v>
      </c>
      <c r="BD457" s="292">
        <f t="shared" si="546"/>
        <v>0</v>
      </c>
      <c r="BE457" s="307">
        <f t="shared" si="547"/>
        <v>451</v>
      </c>
      <c r="BF457" s="289">
        <f t="shared" si="548"/>
        <v>38</v>
      </c>
      <c r="BG457" s="290">
        <f t="shared" si="515"/>
        <v>0</v>
      </c>
      <c r="BH457" s="290">
        <f t="shared" si="549"/>
        <v>0</v>
      </c>
      <c r="BI457" s="290">
        <f t="shared" si="516"/>
        <v>0</v>
      </c>
      <c r="BJ457" s="291">
        <f t="shared" si="517"/>
        <v>0</v>
      </c>
      <c r="BK457" s="290">
        <f t="shared" si="550"/>
        <v>0</v>
      </c>
      <c r="BL457" s="304">
        <f t="shared" si="551"/>
        <v>451</v>
      </c>
      <c r="BM457" s="289">
        <f t="shared" si="552"/>
        <v>38</v>
      </c>
      <c r="BN457" s="290">
        <f t="shared" si="518"/>
        <v>0</v>
      </c>
      <c r="BO457" s="290">
        <f t="shared" si="553"/>
        <v>0</v>
      </c>
      <c r="BP457" s="290">
        <f t="shared" si="519"/>
        <v>0</v>
      </c>
      <c r="BQ457" s="291">
        <f t="shared" si="520"/>
        <v>0</v>
      </c>
      <c r="BR457" s="292">
        <f t="shared" si="554"/>
        <v>0</v>
      </c>
    </row>
    <row r="458" spans="1:70">
      <c r="A458" s="288">
        <v>452</v>
      </c>
      <c r="B458" s="289">
        <f t="shared" si="490"/>
        <v>38</v>
      </c>
      <c r="C458" s="290">
        <f t="shared" si="491"/>
        <v>0</v>
      </c>
      <c r="D458" s="290">
        <f t="shared" si="486"/>
        <v>0</v>
      </c>
      <c r="E458" s="290">
        <f t="shared" si="492"/>
        <v>0</v>
      </c>
      <c r="F458" s="291">
        <f t="shared" si="493"/>
        <v>0</v>
      </c>
      <c r="G458" s="290">
        <f t="shared" si="487"/>
        <v>0</v>
      </c>
      <c r="H458" s="289">
        <f t="shared" si="521"/>
        <v>452</v>
      </c>
      <c r="I458" s="289">
        <f t="shared" si="522"/>
        <v>38</v>
      </c>
      <c r="J458" s="290">
        <f t="shared" si="494"/>
        <v>0</v>
      </c>
      <c r="K458" s="290">
        <f t="shared" si="488"/>
        <v>0</v>
      </c>
      <c r="L458" s="290">
        <f t="shared" si="495"/>
        <v>0</v>
      </c>
      <c r="M458" s="291">
        <f t="shared" si="496"/>
        <v>0</v>
      </c>
      <c r="N458" s="292">
        <f t="shared" si="489"/>
        <v>0</v>
      </c>
      <c r="O458" s="307">
        <f t="shared" si="523"/>
        <v>452</v>
      </c>
      <c r="P458" s="289">
        <f t="shared" si="524"/>
        <v>38</v>
      </c>
      <c r="Q458" s="290">
        <f t="shared" si="497"/>
        <v>0</v>
      </c>
      <c r="R458" s="290">
        <f t="shared" si="525"/>
        <v>0</v>
      </c>
      <c r="S458" s="290">
        <f t="shared" si="498"/>
        <v>0</v>
      </c>
      <c r="T458" s="291">
        <f t="shared" si="499"/>
        <v>0</v>
      </c>
      <c r="U458" s="290">
        <f t="shared" si="526"/>
        <v>0</v>
      </c>
      <c r="V458" s="304">
        <f t="shared" si="527"/>
        <v>452</v>
      </c>
      <c r="W458" s="289">
        <f t="shared" si="528"/>
        <v>38</v>
      </c>
      <c r="X458" s="290">
        <f t="shared" si="500"/>
        <v>0</v>
      </c>
      <c r="Y458" s="290">
        <f t="shared" si="529"/>
        <v>0</v>
      </c>
      <c r="Z458" s="290">
        <f t="shared" si="501"/>
        <v>0</v>
      </c>
      <c r="AA458" s="291">
        <f t="shared" si="502"/>
        <v>0</v>
      </c>
      <c r="AB458" s="292">
        <f t="shared" si="530"/>
        <v>0</v>
      </c>
      <c r="AC458" s="307">
        <f t="shared" si="531"/>
        <v>452</v>
      </c>
      <c r="AD458" s="289">
        <f t="shared" si="532"/>
        <v>38</v>
      </c>
      <c r="AE458" s="290">
        <f t="shared" si="503"/>
        <v>0</v>
      </c>
      <c r="AF458" s="290">
        <f t="shared" si="533"/>
        <v>0</v>
      </c>
      <c r="AG458" s="290">
        <f t="shared" si="504"/>
        <v>0</v>
      </c>
      <c r="AH458" s="291">
        <f t="shared" si="505"/>
        <v>0</v>
      </c>
      <c r="AI458" s="290">
        <f t="shared" si="534"/>
        <v>0</v>
      </c>
      <c r="AJ458" s="304">
        <f t="shared" si="535"/>
        <v>452</v>
      </c>
      <c r="AK458" s="289">
        <f t="shared" si="536"/>
        <v>38</v>
      </c>
      <c r="AL458" s="290">
        <f t="shared" si="506"/>
        <v>0</v>
      </c>
      <c r="AM458" s="290">
        <f t="shared" si="537"/>
        <v>0</v>
      </c>
      <c r="AN458" s="290">
        <f t="shared" si="507"/>
        <v>0</v>
      </c>
      <c r="AO458" s="291">
        <f t="shared" si="508"/>
        <v>0</v>
      </c>
      <c r="AP458" s="292">
        <f t="shared" si="538"/>
        <v>0</v>
      </c>
      <c r="AQ458" s="307">
        <f t="shared" si="539"/>
        <v>452</v>
      </c>
      <c r="AR458" s="289">
        <f t="shared" si="540"/>
        <v>38</v>
      </c>
      <c r="AS458" s="290">
        <f t="shared" si="509"/>
        <v>0</v>
      </c>
      <c r="AT458" s="290">
        <f t="shared" si="541"/>
        <v>0</v>
      </c>
      <c r="AU458" s="290">
        <f t="shared" si="510"/>
        <v>0</v>
      </c>
      <c r="AV458" s="291">
        <f t="shared" si="511"/>
        <v>0</v>
      </c>
      <c r="AW458" s="290">
        <f t="shared" si="542"/>
        <v>0</v>
      </c>
      <c r="AX458" s="304">
        <f t="shared" si="543"/>
        <v>452</v>
      </c>
      <c r="AY458" s="289">
        <f t="shared" si="544"/>
        <v>38</v>
      </c>
      <c r="AZ458" s="290">
        <f t="shared" si="512"/>
        <v>0</v>
      </c>
      <c r="BA458" s="290">
        <f t="shared" si="545"/>
        <v>0</v>
      </c>
      <c r="BB458" s="290">
        <f t="shared" si="513"/>
        <v>0</v>
      </c>
      <c r="BC458" s="291">
        <f t="shared" si="514"/>
        <v>0</v>
      </c>
      <c r="BD458" s="292">
        <f t="shared" si="546"/>
        <v>0</v>
      </c>
      <c r="BE458" s="307">
        <f t="shared" si="547"/>
        <v>452</v>
      </c>
      <c r="BF458" s="289">
        <f t="shared" si="548"/>
        <v>38</v>
      </c>
      <c r="BG458" s="290">
        <f t="shared" si="515"/>
        <v>0</v>
      </c>
      <c r="BH458" s="290">
        <f t="shared" si="549"/>
        <v>0</v>
      </c>
      <c r="BI458" s="290">
        <f t="shared" si="516"/>
        <v>0</v>
      </c>
      <c r="BJ458" s="291">
        <f t="shared" si="517"/>
        <v>0</v>
      </c>
      <c r="BK458" s="290">
        <f t="shared" si="550"/>
        <v>0</v>
      </c>
      <c r="BL458" s="304">
        <f t="shared" si="551"/>
        <v>452</v>
      </c>
      <c r="BM458" s="289">
        <f t="shared" si="552"/>
        <v>38</v>
      </c>
      <c r="BN458" s="290">
        <f t="shared" si="518"/>
        <v>0</v>
      </c>
      <c r="BO458" s="290">
        <f t="shared" si="553"/>
        <v>0</v>
      </c>
      <c r="BP458" s="290">
        <f t="shared" si="519"/>
        <v>0</v>
      </c>
      <c r="BQ458" s="291">
        <f t="shared" si="520"/>
        <v>0</v>
      </c>
      <c r="BR458" s="292">
        <f t="shared" si="554"/>
        <v>0</v>
      </c>
    </row>
    <row r="459" spans="1:70">
      <c r="A459" s="288">
        <v>453</v>
      </c>
      <c r="B459" s="289">
        <f t="shared" si="490"/>
        <v>38</v>
      </c>
      <c r="C459" s="290">
        <f t="shared" si="491"/>
        <v>0</v>
      </c>
      <c r="D459" s="290">
        <f t="shared" si="486"/>
        <v>0</v>
      </c>
      <c r="E459" s="290">
        <f t="shared" si="492"/>
        <v>0</v>
      </c>
      <c r="F459" s="291">
        <f t="shared" si="493"/>
        <v>0</v>
      </c>
      <c r="G459" s="290">
        <f t="shared" si="487"/>
        <v>0</v>
      </c>
      <c r="H459" s="289">
        <f t="shared" si="521"/>
        <v>453</v>
      </c>
      <c r="I459" s="289">
        <f t="shared" si="522"/>
        <v>38</v>
      </c>
      <c r="J459" s="290">
        <f t="shared" si="494"/>
        <v>0</v>
      </c>
      <c r="K459" s="290">
        <f t="shared" si="488"/>
        <v>0</v>
      </c>
      <c r="L459" s="290">
        <f t="shared" si="495"/>
        <v>0</v>
      </c>
      <c r="M459" s="291">
        <f t="shared" si="496"/>
        <v>0</v>
      </c>
      <c r="N459" s="292">
        <f t="shared" si="489"/>
        <v>0</v>
      </c>
      <c r="O459" s="307">
        <f t="shared" si="523"/>
        <v>453</v>
      </c>
      <c r="P459" s="289">
        <f t="shared" si="524"/>
        <v>38</v>
      </c>
      <c r="Q459" s="290">
        <f t="shared" si="497"/>
        <v>0</v>
      </c>
      <c r="R459" s="290">
        <f t="shared" si="525"/>
        <v>0</v>
      </c>
      <c r="S459" s="290">
        <f t="shared" si="498"/>
        <v>0</v>
      </c>
      <c r="T459" s="291">
        <f t="shared" si="499"/>
        <v>0</v>
      </c>
      <c r="U459" s="290">
        <f t="shared" si="526"/>
        <v>0</v>
      </c>
      <c r="V459" s="304">
        <f t="shared" si="527"/>
        <v>453</v>
      </c>
      <c r="W459" s="289">
        <f t="shared" si="528"/>
        <v>38</v>
      </c>
      <c r="X459" s="290">
        <f t="shared" si="500"/>
        <v>0</v>
      </c>
      <c r="Y459" s="290">
        <f t="shared" si="529"/>
        <v>0</v>
      </c>
      <c r="Z459" s="290">
        <f t="shared" si="501"/>
        <v>0</v>
      </c>
      <c r="AA459" s="291">
        <f t="shared" si="502"/>
        <v>0</v>
      </c>
      <c r="AB459" s="292">
        <f t="shared" si="530"/>
        <v>0</v>
      </c>
      <c r="AC459" s="307">
        <f t="shared" si="531"/>
        <v>453</v>
      </c>
      <c r="AD459" s="289">
        <f t="shared" si="532"/>
        <v>38</v>
      </c>
      <c r="AE459" s="290">
        <f t="shared" si="503"/>
        <v>0</v>
      </c>
      <c r="AF459" s="290">
        <f t="shared" si="533"/>
        <v>0</v>
      </c>
      <c r="AG459" s="290">
        <f t="shared" si="504"/>
        <v>0</v>
      </c>
      <c r="AH459" s="291">
        <f t="shared" si="505"/>
        <v>0</v>
      </c>
      <c r="AI459" s="290">
        <f t="shared" si="534"/>
        <v>0</v>
      </c>
      <c r="AJ459" s="304">
        <f t="shared" si="535"/>
        <v>453</v>
      </c>
      <c r="AK459" s="289">
        <f t="shared" si="536"/>
        <v>38</v>
      </c>
      <c r="AL459" s="290">
        <f t="shared" si="506"/>
        <v>0</v>
      </c>
      <c r="AM459" s="290">
        <f t="shared" si="537"/>
        <v>0</v>
      </c>
      <c r="AN459" s="290">
        <f t="shared" si="507"/>
        <v>0</v>
      </c>
      <c r="AO459" s="291">
        <f t="shared" si="508"/>
        <v>0</v>
      </c>
      <c r="AP459" s="292">
        <f t="shared" si="538"/>
        <v>0</v>
      </c>
      <c r="AQ459" s="307">
        <f t="shared" si="539"/>
        <v>453</v>
      </c>
      <c r="AR459" s="289">
        <f t="shared" si="540"/>
        <v>38</v>
      </c>
      <c r="AS459" s="290">
        <f t="shared" si="509"/>
        <v>0</v>
      </c>
      <c r="AT459" s="290">
        <f t="shared" si="541"/>
        <v>0</v>
      </c>
      <c r="AU459" s="290">
        <f t="shared" si="510"/>
        <v>0</v>
      </c>
      <c r="AV459" s="291">
        <f t="shared" si="511"/>
        <v>0</v>
      </c>
      <c r="AW459" s="290">
        <f t="shared" si="542"/>
        <v>0</v>
      </c>
      <c r="AX459" s="304">
        <f t="shared" si="543"/>
        <v>453</v>
      </c>
      <c r="AY459" s="289">
        <f t="shared" si="544"/>
        <v>38</v>
      </c>
      <c r="AZ459" s="290">
        <f t="shared" si="512"/>
        <v>0</v>
      </c>
      <c r="BA459" s="290">
        <f t="shared" si="545"/>
        <v>0</v>
      </c>
      <c r="BB459" s="290">
        <f t="shared" si="513"/>
        <v>0</v>
      </c>
      <c r="BC459" s="291">
        <f t="shared" si="514"/>
        <v>0</v>
      </c>
      <c r="BD459" s="292">
        <f t="shared" si="546"/>
        <v>0</v>
      </c>
      <c r="BE459" s="307">
        <f t="shared" si="547"/>
        <v>453</v>
      </c>
      <c r="BF459" s="289">
        <f t="shared" si="548"/>
        <v>38</v>
      </c>
      <c r="BG459" s="290">
        <f t="shared" si="515"/>
        <v>0</v>
      </c>
      <c r="BH459" s="290">
        <f t="shared" si="549"/>
        <v>0</v>
      </c>
      <c r="BI459" s="290">
        <f t="shared" si="516"/>
        <v>0</v>
      </c>
      <c r="BJ459" s="291">
        <f t="shared" si="517"/>
        <v>0</v>
      </c>
      <c r="BK459" s="290">
        <f t="shared" si="550"/>
        <v>0</v>
      </c>
      <c r="BL459" s="304">
        <f t="shared" si="551"/>
        <v>453</v>
      </c>
      <c r="BM459" s="289">
        <f t="shared" si="552"/>
        <v>38</v>
      </c>
      <c r="BN459" s="290">
        <f t="shared" si="518"/>
        <v>0</v>
      </c>
      <c r="BO459" s="290">
        <f t="shared" si="553"/>
        <v>0</v>
      </c>
      <c r="BP459" s="290">
        <f t="shared" si="519"/>
        <v>0</v>
      </c>
      <c r="BQ459" s="291">
        <f t="shared" si="520"/>
        <v>0</v>
      </c>
      <c r="BR459" s="292">
        <f t="shared" si="554"/>
        <v>0</v>
      </c>
    </row>
    <row r="460" spans="1:70">
      <c r="A460" s="288">
        <v>454</v>
      </c>
      <c r="B460" s="289">
        <f t="shared" si="490"/>
        <v>38</v>
      </c>
      <c r="C460" s="290">
        <f t="shared" si="491"/>
        <v>0</v>
      </c>
      <c r="D460" s="290">
        <f t="shared" si="486"/>
        <v>0</v>
      </c>
      <c r="E460" s="290">
        <f t="shared" si="492"/>
        <v>0</v>
      </c>
      <c r="F460" s="291">
        <f t="shared" si="493"/>
        <v>0</v>
      </c>
      <c r="G460" s="290">
        <f t="shared" si="487"/>
        <v>0</v>
      </c>
      <c r="H460" s="289">
        <f t="shared" si="521"/>
        <v>454</v>
      </c>
      <c r="I460" s="289">
        <f t="shared" si="522"/>
        <v>38</v>
      </c>
      <c r="J460" s="290">
        <f t="shared" si="494"/>
        <v>0</v>
      </c>
      <c r="K460" s="290">
        <f t="shared" si="488"/>
        <v>0</v>
      </c>
      <c r="L460" s="290">
        <f t="shared" si="495"/>
        <v>0</v>
      </c>
      <c r="M460" s="291">
        <f t="shared" si="496"/>
        <v>0</v>
      </c>
      <c r="N460" s="292">
        <f t="shared" si="489"/>
        <v>0</v>
      </c>
      <c r="O460" s="307">
        <f t="shared" si="523"/>
        <v>454</v>
      </c>
      <c r="P460" s="289">
        <f t="shared" si="524"/>
        <v>38</v>
      </c>
      <c r="Q460" s="290">
        <f t="shared" si="497"/>
        <v>0</v>
      </c>
      <c r="R460" s="290">
        <f t="shared" si="525"/>
        <v>0</v>
      </c>
      <c r="S460" s="290">
        <f t="shared" si="498"/>
        <v>0</v>
      </c>
      <c r="T460" s="291">
        <f t="shared" si="499"/>
        <v>0</v>
      </c>
      <c r="U460" s="290">
        <f t="shared" si="526"/>
        <v>0</v>
      </c>
      <c r="V460" s="304">
        <f t="shared" si="527"/>
        <v>454</v>
      </c>
      <c r="W460" s="289">
        <f t="shared" si="528"/>
        <v>38</v>
      </c>
      <c r="X460" s="290">
        <f t="shared" si="500"/>
        <v>0</v>
      </c>
      <c r="Y460" s="290">
        <f t="shared" si="529"/>
        <v>0</v>
      </c>
      <c r="Z460" s="290">
        <f t="shared" si="501"/>
        <v>0</v>
      </c>
      <c r="AA460" s="291">
        <f t="shared" si="502"/>
        <v>0</v>
      </c>
      <c r="AB460" s="292">
        <f t="shared" si="530"/>
        <v>0</v>
      </c>
      <c r="AC460" s="307">
        <f t="shared" si="531"/>
        <v>454</v>
      </c>
      <c r="AD460" s="289">
        <f t="shared" si="532"/>
        <v>38</v>
      </c>
      <c r="AE460" s="290">
        <f t="shared" si="503"/>
        <v>0</v>
      </c>
      <c r="AF460" s="290">
        <f t="shared" si="533"/>
        <v>0</v>
      </c>
      <c r="AG460" s="290">
        <f t="shared" si="504"/>
        <v>0</v>
      </c>
      <c r="AH460" s="291">
        <f t="shared" si="505"/>
        <v>0</v>
      </c>
      <c r="AI460" s="290">
        <f t="shared" si="534"/>
        <v>0</v>
      </c>
      <c r="AJ460" s="304">
        <f t="shared" si="535"/>
        <v>454</v>
      </c>
      <c r="AK460" s="289">
        <f t="shared" si="536"/>
        <v>38</v>
      </c>
      <c r="AL460" s="290">
        <f t="shared" si="506"/>
        <v>0</v>
      </c>
      <c r="AM460" s="290">
        <f t="shared" si="537"/>
        <v>0</v>
      </c>
      <c r="AN460" s="290">
        <f t="shared" si="507"/>
        <v>0</v>
      </c>
      <c r="AO460" s="291">
        <f t="shared" si="508"/>
        <v>0</v>
      </c>
      <c r="AP460" s="292">
        <f t="shared" si="538"/>
        <v>0</v>
      </c>
      <c r="AQ460" s="307">
        <f t="shared" si="539"/>
        <v>454</v>
      </c>
      <c r="AR460" s="289">
        <f t="shared" si="540"/>
        <v>38</v>
      </c>
      <c r="AS460" s="290">
        <f t="shared" si="509"/>
        <v>0</v>
      </c>
      <c r="AT460" s="290">
        <f t="shared" si="541"/>
        <v>0</v>
      </c>
      <c r="AU460" s="290">
        <f t="shared" si="510"/>
        <v>0</v>
      </c>
      <c r="AV460" s="291">
        <f t="shared" si="511"/>
        <v>0</v>
      </c>
      <c r="AW460" s="290">
        <f t="shared" si="542"/>
        <v>0</v>
      </c>
      <c r="AX460" s="304">
        <f t="shared" si="543"/>
        <v>454</v>
      </c>
      <c r="AY460" s="289">
        <f t="shared" si="544"/>
        <v>38</v>
      </c>
      <c r="AZ460" s="290">
        <f t="shared" si="512"/>
        <v>0</v>
      </c>
      <c r="BA460" s="290">
        <f t="shared" si="545"/>
        <v>0</v>
      </c>
      <c r="BB460" s="290">
        <f t="shared" si="513"/>
        <v>0</v>
      </c>
      <c r="BC460" s="291">
        <f t="shared" si="514"/>
        <v>0</v>
      </c>
      <c r="BD460" s="292">
        <f t="shared" si="546"/>
        <v>0</v>
      </c>
      <c r="BE460" s="307">
        <f t="shared" si="547"/>
        <v>454</v>
      </c>
      <c r="BF460" s="289">
        <f t="shared" si="548"/>
        <v>38</v>
      </c>
      <c r="BG460" s="290">
        <f t="shared" si="515"/>
        <v>0</v>
      </c>
      <c r="BH460" s="290">
        <f t="shared" si="549"/>
        <v>0</v>
      </c>
      <c r="BI460" s="290">
        <f t="shared" si="516"/>
        <v>0</v>
      </c>
      <c r="BJ460" s="291">
        <f t="shared" si="517"/>
        <v>0</v>
      </c>
      <c r="BK460" s="290">
        <f t="shared" si="550"/>
        <v>0</v>
      </c>
      <c r="BL460" s="304">
        <f t="shared" si="551"/>
        <v>454</v>
      </c>
      <c r="BM460" s="289">
        <f t="shared" si="552"/>
        <v>38</v>
      </c>
      <c r="BN460" s="290">
        <f t="shared" si="518"/>
        <v>0</v>
      </c>
      <c r="BO460" s="290">
        <f t="shared" si="553"/>
        <v>0</v>
      </c>
      <c r="BP460" s="290">
        <f t="shared" si="519"/>
        <v>0</v>
      </c>
      <c r="BQ460" s="291">
        <f t="shared" si="520"/>
        <v>0</v>
      </c>
      <c r="BR460" s="292">
        <f t="shared" si="554"/>
        <v>0</v>
      </c>
    </row>
    <row r="461" spans="1:70">
      <c r="A461" s="288">
        <v>455</v>
      </c>
      <c r="B461" s="289">
        <f t="shared" si="490"/>
        <v>38</v>
      </c>
      <c r="C461" s="290">
        <f t="shared" si="491"/>
        <v>0</v>
      </c>
      <c r="D461" s="290">
        <f t="shared" si="486"/>
        <v>0</v>
      </c>
      <c r="E461" s="290">
        <f t="shared" si="492"/>
        <v>0</v>
      </c>
      <c r="F461" s="291">
        <f t="shared" si="493"/>
        <v>0</v>
      </c>
      <c r="G461" s="290">
        <f t="shared" si="487"/>
        <v>0</v>
      </c>
      <c r="H461" s="289">
        <f t="shared" si="521"/>
        <v>455</v>
      </c>
      <c r="I461" s="289">
        <f t="shared" si="522"/>
        <v>38</v>
      </c>
      <c r="J461" s="290">
        <f t="shared" si="494"/>
        <v>0</v>
      </c>
      <c r="K461" s="290">
        <f t="shared" si="488"/>
        <v>0</v>
      </c>
      <c r="L461" s="290">
        <f t="shared" si="495"/>
        <v>0</v>
      </c>
      <c r="M461" s="291">
        <f t="shared" si="496"/>
        <v>0</v>
      </c>
      <c r="N461" s="292">
        <f t="shared" si="489"/>
        <v>0</v>
      </c>
      <c r="O461" s="307">
        <f t="shared" si="523"/>
        <v>455</v>
      </c>
      <c r="P461" s="289">
        <f t="shared" si="524"/>
        <v>38</v>
      </c>
      <c r="Q461" s="290">
        <f t="shared" si="497"/>
        <v>0</v>
      </c>
      <c r="R461" s="290">
        <f t="shared" si="525"/>
        <v>0</v>
      </c>
      <c r="S461" s="290">
        <f t="shared" si="498"/>
        <v>0</v>
      </c>
      <c r="T461" s="291">
        <f t="shared" si="499"/>
        <v>0</v>
      </c>
      <c r="U461" s="290">
        <f t="shared" si="526"/>
        <v>0</v>
      </c>
      <c r="V461" s="304">
        <f t="shared" si="527"/>
        <v>455</v>
      </c>
      <c r="W461" s="289">
        <f t="shared" si="528"/>
        <v>38</v>
      </c>
      <c r="X461" s="290">
        <f t="shared" si="500"/>
        <v>0</v>
      </c>
      <c r="Y461" s="290">
        <f t="shared" si="529"/>
        <v>0</v>
      </c>
      <c r="Z461" s="290">
        <f t="shared" si="501"/>
        <v>0</v>
      </c>
      <c r="AA461" s="291">
        <f t="shared" si="502"/>
        <v>0</v>
      </c>
      <c r="AB461" s="292">
        <f t="shared" si="530"/>
        <v>0</v>
      </c>
      <c r="AC461" s="307">
        <f t="shared" si="531"/>
        <v>455</v>
      </c>
      <c r="AD461" s="289">
        <f t="shared" si="532"/>
        <v>38</v>
      </c>
      <c r="AE461" s="290">
        <f t="shared" si="503"/>
        <v>0</v>
      </c>
      <c r="AF461" s="290">
        <f t="shared" si="533"/>
        <v>0</v>
      </c>
      <c r="AG461" s="290">
        <f t="shared" si="504"/>
        <v>0</v>
      </c>
      <c r="AH461" s="291">
        <f t="shared" si="505"/>
        <v>0</v>
      </c>
      <c r="AI461" s="290">
        <f t="shared" si="534"/>
        <v>0</v>
      </c>
      <c r="AJ461" s="304">
        <f t="shared" si="535"/>
        <v>455</v>
      </c>
      <c r="AK461" s="289">
        <f t="shared" si="536"/>
        <v>38</v>
      </c>
      <c r="AL461" s="290">
        <f t="shared" si="506"/>
        <v>0</v>
      </c>
      <c r="AM461" s="290">
        <f t="shared" si="537"/>
        <v>0</v>
      </c>
      <c r="AN461" s="290">
        <f t="shared" si="507"/>
        <v>0</v>
      </c>
      <c r="AO461" s="291">
        <f t="shared" si="508"/>
        <v>0</v>
      </c>
      <c r="AP461" s="292">
        <f t="shared" si="538"/>
        <v>0</v>
      </c>
      <c r="AQ461" s="307">
        <f t="shared" si="539"/>
        <v>455</v>
      </c>
      <c r="AR461" s="289">
        <f t="shared" si="540"/>
        <v>38</v>
      </c>
      <c r="AS461" s="290">
        <f t="shared" si="509"/>
        <v>0</v>
      </c>
      <c r="AT461" s="290">
        <f t="shared" si="541"/>
        <v>0</v>
      </c>
      <c r="AU461" s="290">
        <f t="shared" si="510"/>
        <v>0</v>
      </c>
      <c r="AV461" s="291">
        <f t="shared" si="511"/>
        <v>0</v>
      </c>
      <c r="AW461" s="290">
        <f t="shared" si="542"/>
        <v>0</v>
      </c>
      <c r="AX461" s="304">
        <f t="shared" si="543"/>
        <v>455</v>
      </c>
      <c r="AY461" s="289">
        <f t="shared" si="544"/>
        <v>38</v>
      </c>
      <c r="AZ461" s="290">
        <f t="shared" si="512"/>
        <v>0</v>
      </c>
      <c r="BA461" s="290">
        <f t="shared" si="545"/>
        <v>0</v>
      </c>
      <c r="BB461" s="290">
        <f t="shared" si="513"/>
        <v>0</v>
      </c>
      <c r="BC461" s="291">
        <f t="shared" si="514"/>
        <v>0</v>
      </c>
      <c r="BD461" s="292">
        <f t="shared" si="546"/>
        <v>0</v>
      </c>
      <c r="BE461" s="307">
        <f t="shared" si="547"/>
        <v>455</v>
      </c>
      <c r="BF461" s="289">
        <f t="shared" si="548"/>
        <v>38</v>
      </c>
      <c r="BG461" s="290">
        <f t="shared" si="515"/>
        <v>0</v>
      </c>
      <c r="BH461" s="290">
        <f t="shared" si="549"/>
        <v>0</v>
      </c>
      <c r="BI461" s="290">
        <f t="shared" si="516"/>
        <v>0</v>
      </c>
      <c r="BJ461" s="291">
        <f t="shared" si="517"/>
        <v>0</v>
      </c>
      <c r="BK461" s="290">
        <f t="shared" si="550"/>
        <v>0</v>
      </c>
      <c r="BL461" s="304">
        <f t="shared" si="551"/>
        <v>455</v>
      </c>
      <c r="BM461" s="289">
        <f t="shared" si="552"/>
        <v>38</v>
      </c>
      <c r="BN461" s="290">
        <f t="shared" si="518"/>
        <v>0</v>
      </c>
      <c r="BO461" s="290">
        <f t="shared" si="553"/>
        <v>0</v>
      </c>
      <c r="BP461" s="290">
        <f t="shared" si="519"/>
        <v>0</v>
      </c>
      <c r="BQ461" s="291">
        <f t="shared" si="520"/>
        <v>0</v>
      </c>
      <c r="BR461" s="292">
        <f t="shared" si="554"/>
        <v>0</v>
      </c>
    </row>
    <row r="462" spans="1:70">
      <c r="A462" s="288">
        <v>456</v>
      </c>
      <c r="B462" s="289">
        <f t="shared" si="490"/>
        <v>38</v>
      </c>
      <c r="C462" s="290">
        <f t="shared" si="491"/>
        <v>0</v>
      </c>
      <c r="D462" s="290">
        <f t="shared" si="486"/>
        <v>0</v>
      </c>
      <c r="E462" s="290">
        <f t="shared" si="492"/>
        <v>0</v>
      </c>
      <c r="F462" s="291">
        <f t="shared" si="493"/>
        <v>0</v>
      </c>
      <c r="G462" s="290">
        <f t="shared" si="487"/>
        <v>0</v>
      </c>
      <c r="H462" s="289">
        <f t="shared" si="521"/>
        <v>456</v>
      </c>
      <c r="I462" s="289">
        <f t="shared" si="522"/>
        <v>38</v>
      </c>
      <c r="J462" s="290">
        <f t="shared" si="494"/>
        <v>0</v>
      </c>
      <c r="K462" s="290">
        <f t="shared" si="488"/>
        <v>0</v>
      </c>
      <c r="L462" s="290">
        <f t="shared" si="495"/>
        <v>0</v>
      </c>
      <c r="M462" s="291">
        <f t="shared" si="496"/>
        <v>0</v>
      </c>
      <c r="N462" s="292">
        <f t="shared" si="489"/>
        <v>0</v>
      </c>
      <c r="O462" s="307">
        <f t="shared" si="523"/>
        <v>456</v>
      </c>
      <c r="P462" s="289">
        <f t="shared" si="524"/>
        <v>38</v>
      </c>
      <c r="Q462" s="290">
        <f t="shared" si="497"/>
        <v>0</v>
      </c>
      <c r="R462" s="290">
        <f t="shared" si="525"/>
        <v>0</v>
      </c>
      <c r="S462" s="290">
        <f t="shared" si="498"/>
        <v>0</v>
      </c>
      <c r="T462" s="291">
        <f t="shared" si="499"/>
        <v>0</v>
      </c>
      <c r="U462" s="290">
        <f t="shared" si="526"/>
        <v>0</v>
      </c>
      <c r="V462" s="304">
        <f t="shared" si="527"/>
        <v>456</v>
      </c>
      <c r="W462" s="289">
        <f t="shared" si="528"/>
        <v>38</v>
      </c>
      <c r="X462" s="290">
        <f t="shared" si="500"/>
        <v>0</v>
      </c>
      <c r="Y462" s="290">
        <f t="shared" si="529"/>
        <v>0</v>
      </c>
      <c r="Z462" s="290">
        <f t="shared" si="501"/>
        <v>0</v>
      </c>
      <c r="AA462" s="291">
        <f t="shared" si="502"/>
        <v>0</v>
      </c>
      <c r="AB462" s="292">
        <f t="shared" si="530"/>
        <v>0</v>
      </c>
      <c r="AC462" s="307">
        <f t="shared" si="531"/>
        <v>456</v>
      </c>
      <c r="AD462" s="289">
        <f t="shared" si="532"/>
        <v>38</v>
      </c>
      <c r="AE462" s="290">
        <f t="shared" si="503"/>
        <v>0</v>
      </c>
      <c r="AF462" s="290">
        <f t="shared" si="533"/>
        <v>0</v>
      </c>
      <c r="AG462" s="290">
        <f t="shared" si="504"/>
        <v>0</v>
      </c>
      <c r="AH462" s="291">
        <f t="shared" si="505"/>
        <v>0</v>
      </c>
      <c r="AI462" s="290">
        <f t="shared" si="534"/>
        <v>0</v>
      </c>
      <c r="AJ462" s="304">
        <f t="shared" si="535"/>
        <v>456</v>
      </c>
      <c r="AK462" s="289">
        <f t="shared" si="536"/>
        <v>38</v>
      </c>
      <c r="AL462" s="290">
        <f t="shared" si="506"/>
        <v>0</v>
      </c>
      <c r="AM462" s="290">
        <f t="shared" si="537"/>
        <v>0</v>
      </c>
      <c r="AN462" s="290">
        <f t="shared" si="507"/>
        <v>0</v>
      </c>
      <c r="AO462" s="291">
        <f t="shared" si="508"/>
        <v>0</v>
      </c>
      <c r="AP462" s="292">
        <f t="shared" si="538"/>
        <v>0</v>
      </c>
      <c r="AQ462" s="307">
        <f t="shared" si="539"/>
        <v>456</v>
      </c>
      <c r="AR462" s="289">
        <f t="shared" si="540"/>
        <v>38</v>
      </c>
      <c r="AS462" s="290">
        <f t="shared" si="509"/>
        <v>0</v>
      </c>
      <c r="AT462" s="290">
        <f t="shared" si="541"/>
        <v>0</v>
      </c>
      <c r="AU462" s="290">
        <f t="shared" si="510"/>
        <v>0</v>
      </c>
      <c r="AV462" s="291">
        <f t="shared" si="511"/>
        <v>0</v>
      </c>
      <c r="AW462" s="290">
        <f t="shared" si="542"/>
        <v>0</v>
      </c>
      <c r="AX462" s="304">
        <f t="shared" si="543"/>
        <v>456</v>
      </c>
      <c r="AY462" s="289">
        <f t="shared" si="544"/>
        <v>38</v>
      </c>
      <c r="AZ462" s="290">
        <f t="shared" si="512"/>
        <v>0</v>
      </c>
      <c r="BA462" s="290">
        <f t="shared" si="545"/>
        <v>0</v>
      </c>
      <c r="BB462" s="290">
        <f t="shared" si="513"/>
        <v>0</v>
      </c>
      <c r="BC462" s="291">
        <f t="shared" si="514"/>
        <v>0</v>
      </c>
      <c r="BD462" s="292">
        <f t="shared" si="546"/>
        <v>0</v>
      </c>
      <c r="BE462" s="307">
        <f t="shared" si="547"/>
        <v>456</v>
      </c>
      <c r="BF462" s="289">
        <f t="shared" si="548"/>
        <v>38</v>
      </c>
      <c r="BG462" s="290">
        <f t="shared" si="515"/>
        <v>0</v>
      </c>
      <c r="BH462" s="290">
        <f t="shared" si="549"/>
        <v>0</v>
      </c>
      <c r="BI462" s="290">
        <f t="shared" si="516"/>
        <v>0</v>
      </c>
      <c r="BJ462" s="291">
        <f t="shared" si="517"/>
        <v>0</v>
      </c>
      <c r="BK462" s="290">
        <f t="shared" si="550"/>
        <v>0</v>
      </c>
      <c r="BL462" s="304">
        <f t="shared" si="551"/>
        <v>456</v>
      </c>
      <c r="BM462" s="289">
        <f t="shared" si="552"/>
        <v>38</v>
      </c>
      <c r="BN462" s="290">
        <f t="shared" si="518"/>
        <v>0</v>
      </c>
      <c r="BO462" s="290">
        <f t="shared" si="553"/>
        <v>0</v>
      </c>
      <c r="BP462" s="290">
        <f t="shared" si="519"/>
        <v>0</v>
      </c>
      <c r="BQ462" s="291">
        <f t="shared" si="520"/>
        <v>0</v>
      </c>
      <c r="BR462" s="292">
        <f t="shared" si="554"/>
        <v>0</v>
      </c>
    </row>
    <row r="463" spans="1:70">
      <c r="A463" s="288">
        <v>457</v>
      </c>
      <c r="B463" s="289">
        <f t="shared" si="490"/>
        <v>39</v>
      </c>
      <c r="C463" s="290">
        <f t="shared" si="491"/>
        <v>0</v>
      </c>
      <c r="D463" s="290">
        <f t="shared" si="486"/>
        <v>0</v>
      </c>
      <c r="E463" s="290">
        <f t="shared" si="492"/>
        <v>0</v>
      </c>
      <c r="F463" s="291">
        <f t="shared" si="493"/>
        <v>0</v>
      </c>
      <c r="G463" s="290">
        <f t="shared" si="487"/>
        <v>0</v>
      </c>
      <c r="H463" s="289">
        <f t="shared" si="521"/>
        <v>457</v>
      </c>
      <c r="I463" s="289">
        <f t="shared" si="522"/>
        <v>39</v>
      </c>
      <c r="J463" s="290">
        <f t="shared" si="494"/>
        <v>0</v>
      </c>
      <c r="K463" s="290">
        <f t="shared" si="488"/>
        <v>0</v>
      </c>
      <c r="L463" s="290">
        <f t="shared" si="495"/>
        <v>0</v>
      </c>
      <c r="M463" s="291">
        <f t="shared" si="496"/>
        <v>0</v>
      </c>
      <c r="N463" s="292">
        <f t="shared" si="489"/>
        <v>0</v>
      </c>
      <c r="O463" s="307">
        <f t="shared" si="523"/>
        <v>457</v>
      </c>
      <c r="P463" s="289">
        <f t="shared" si="524"/>
        <v>39</v>
      </c>
      <c r="Q463" s="290">
        <f t="shared" si="497"/>
        <v>0</v>
      </c>
      <c r="R463" s="290">
        <f t="shared" si="525"/>
        <v>0</v>
      </c>
      <c r="S463" s="290">
        <f t="shared" si="498"/>
        <v>0</v>
      </c>
      <c r="T463" s="291">
        <f t="shared" si="499"/>
        <v>0</v>
      </c>
      <c r="U463" s="290">
        <f t="shared" si="526"/>
        <v>0</v>
      </c>
      <c r="V463" s="304">
        <f t="shared" si="527"/>
        <v>457</v>
      </c>
      <c r="W463" s="289">
        <f t="shared" si="528"/>
        <v>39</v>
      </c>
      <c r="X463" s="290">
        <f t="shared" si="500"/>
        <v>0</v>
      </c>
      <c r="Y463" s="290">
        <f t="shared" si="529"/>
        <v>0</v>
      </c>
      <c r="Z463" s="290">
        <f t="shared" si="501"/>
        <v>0</v>
      </c>
      <c r="AA463" s="291">
        <f t="shared" si="502"/>
        <v>0</v>
      </c>
      <c r="AB463" s="292">
        <f t="shared" si="530"/>
        <v>0</v>
      </c>
      <c r="AC463" s="307">
        <f t="shared" si="531"/>
        <v>457</v>
      </c>
      <c r="AD463" s="289">
        <f t="shared" si="532"/>
        <v>39</v>
      </c>
      <c r="AE463" s="290">
        <f t="shared" si="503"/>
        <v>0</v>
      </c>
      <c r="AF463" s="290">
        <f t="shared" si="533"/>
        <v>0</v>
      </c>
      <c r="AG463" s="290">
        <f t="shared" si="504"/>
        <v>0</v>
      </c>
      <c r="AH463" s="291">
        <f t="shared" si="505"/>
        <v>0</v>
      </c>
      <c r="AI463" s="290">
        <f t="shared" si="534"/>
        <v>0</v>
      </c>
      <c r="AJ463" s="304">
        <f t="shared" si="535"/>
        <v>457</v>
      </c>
      <c r="AK463" s="289">
        <f t="shared" si="536"/>
        <v>39</v>
      </c>
      <c r="AL463" s="290">
        <f t="shared" si="506"/>
        <v>0</v>
      </c>
      <c r="AM463" s="290">
        <f t="shared" si="537"/>
        <v>0</v>
      </c>
      <c r="AN463" s="290">
        <f t="shared" si="507"/>
        <v>0</v>
      </c>
      <c r="AO463" s="291">
        <f t="shared" si="508"/>
        <v>0</v>
      </c>
      <c r="AP463" s="292">
        <f t="shared" si="538"/>
        <v>0</v>
      </c>
      <c r="AQ463" s="307">
        <f t="shared" si="539"/>
        <v>457</v>
      </c>
      <c r="AR463" s="289">
        <f t="shared" si="540"/>
        <v>39</v>
      </c>
      <c r="AS463" s="290">
        <f t="shared" si="509"/>
        <v>0</v>
      </c>
      <c r="AT463" s="290">
        <f t="shared" si="541"/>
        <v>0</v>
      </c>
      <c r="AU463" s="290">
        <f t="shared" si="510"/>
        <v>0</v>
      </c>
      <c r="AV463" s="291">
        <f t="shared" si="511"/>
        <v>0</v>
      </c>
      <c r="AW463" s="290">
        <f t="shared" si="542"/>
        <v>0</v>
      </c>
      <c r="AX463" s="304">
        <f t="shared" si="543"/>
        <v>457</v>
      </c>
      <c r="AY463" s="289">
        <f t="shared" si="544"/>
        <v>39</v>
      </c>
      <c r="AZ463" s="290">
        <f t="shared" si="512"/>
        <v>0</v>
      </c>
      <c r="BA463" s="290">
        <f t="shared" si="545"/>
        <v>0</v>
      </c>
      <c r="BB463" s="290">
        <f t="shared" si="513"/>
        <v>0</v>
      </c>
      <c r="BC463" s="291">
        <f t="shared" si="514"/>
        <v>0</v>
      </c>
      <c r="BD463" s="292">
        <f t="shared" si="546"/>
        <v>0</v>
      </c>
      <c r="BE463" s="307">
        <f t="shared" si="547"/>
        <v>457</v>
      </c>
      <c r="BF463" s="289">
        <f t="shared" si="548"/>
        <v>39</v>
      </c>
      <c r="BG463" s="290">
        <f t="shared" si="515"/>
        <v>0</v>
      </c>
      <c r="BH463" s="290">
        <f t="shared" si="549"/>
        <v>0</v>
      </c>
      <c r="BI463" s="290">
        <f t="shared" si="516"/>
        <v>0</v>
      </c>
      <c r="BJ463" s="291">
        <f t="shared" si="517"/>
        <v>0</v>
      </c>
      <c r="BK463" s="290">
        <f t="shared" si="550"/>
        <v>0</v>
      </c>
      <c r="BL463" s="304">
        <f t="shared" si="551"/>
        <v>457</v>
      </c>
      <c r="BM463" s="289">
        <f t="shared" si="552"/>
        <v>39</v>
      </c>
      <c r="BN463" s="290">
        <f t="shared" si="518"/>
        <v>0</v>
      </c>
      <c r="BO463" s="290">
        <f t="shared" si="553"/>
        <v>0</v>
      </c>
      <c r="BP463" s="290">
        <f t="shared" si="519"/>
        <v>0</v>
      </c>
      <c r="BQ463" s="291">
        <f t="shared" si="520"/>
        <v>0</v>
      </c>
      <c r="BR463" s="292">
        <f t="shared" si="554"/>
        <v>0</v>
      </c>
    </row>
    <row r="464" spans="1:70">
      <c r="A464" s="288">
        <v>458</v>
      </c>
      <c r="B464" s="289">
        <f t="shared" si="490"/>
        <v>39</v>
      </c>
      <c r="C464" s="290">
        <f t="shared" si="491"/>
        <v>0</v>
      </c>
      <c r="D464" s="290">
        <f t="shared" si="486"/>
        <v>0</v>
      </c>
      <c r="E464" s="290">
        <f t="shared" si="492"/>
        <v>0</v>
      </c>
      <c r="F464" s="291">
        <f t="shared" si="493"/>
        <v>0</v>
      </c>
      <c r="G464" s="290">
        <f t="shared" si="487"/>
        <v>0</v>
      </c>
      <c r="H464" s="289">
        <f t="shared" si="521"/>
        <v>458</v>
      </c>
      <c r="I464" s="289">
        <f t="shared" si="522"/>
        <v>39</v>
      </c>
      <c r="J464" s="290">
        <f t="shared" si="494"/>
        <v>0</v>
      </c>
      <c r="K464" s="290">
        <f t="shared" si="488"/>
        <v>0</v>
      </c>
      <c r="L464" s="290">
        <f t="shared" si="495"/>
        <v>0</v>
      </c>
      <c r="M464" s="291">
        <f t="shared" si="496"/>
        <v>0</v>
      </c>
      <c r="N464" s="292">
        <f t="shared" si="489"/>
        <v>0</v>
      </c>
      <c r="O464" s="307">
        <f t="shared" si="523"/>
        <v>458</v>
      </c>
      <c r="P464" s="289">
        <f t="shared" si="524"/>
        <v>39</v>
      </c>
      <c r="Q464" s="290">
        <f t="shared" si="497"/>
        <v>0</v>
      </c>
      <c r="R464" s="290">
        <f t="shared" si="525"/>
        <v>0</v>
      </c>
      <c r="S464" s="290">
        <f t="shared" si="498"/>
        <v>0</v>
      </c>
      <c r="T464" s="291">
        <f t="shared" si="499"/>
        <v>0</v>
      </c>
      <c r="U464" s="290">
        <f t="shared" si="526"/>
        <v>0</v>
      </c>
      <c r="V464" s="304">
        <f t="shared" si="527"/>
        <v>458</v>
      </c>
      <c r="W464" s="289">
        <f t="shared" si="528"/>
        <v>39</v>
      </c>
      <c r="X464" s="290">
        <f t="shared" si="500"/>
        <v>0</v>
      </c>
      <c r="Y464" s="290">
        <f t="shared" si="529"/>
        <v>0</v>
      </c>
      <c r="Z464" s="290">
        <f t="shared" si="501"/>
        <v>0</v>
      </c>
      <c r="AA464" s="291">
        <f t="shared" si="502"/>
        <v>0</v>
      </c>
      <c r="AB464" s="292">
        <f t="shared" si="530"/>
        <v>0</v>
      </c>
      <c r="AC464" s="307">
        <f t="shared" si="531"/>
        <v>458</v>
      </c>
      <c r="AD464" s="289">
        <f t="shared" si="532"/>
        <v>39</v>
      </c>
      <c r="AE464" s="290">
        <f t="shared" si="503"/>
        <v>0</v>
      </c>
      <c r="AF464" s="290">
        <f t="shared" si="533"/>
        <v>0</v>
      </c>
      <c r="AG464" s="290">
        <f t="shared" si="504"/>
        <v>0</v>
      </c>
      <c r="AH464" s="291">
        <f t="shared" si="505"/>
        <v>0</v>
      </c>
      <c r="AI464" s="290">
        <f t="shared" si="534"/>
        <v>0</v>
      </c>
      <c r="AJ464" s="304">
        <f t="shared" si="535"/>
        <v>458</v>
      </c>
      <c r="AK464" s="289">
        <f t="shared" si="536"/>
        <v>39</v>
      </c>
      <c r="AL464" s="290">
        <f t="shared" si="506"/>
        <v>0</v>
      </c>
      <c r="AM464" s="290">
        <f t="shared" si="537"/>
        <v>0</v>
      </c>
      <c r="AN464" s="290">
        <f t="shared" si="507"/>
        <v>0</v>
      </c>
      <c r="AO464" s="291">
        <f t="shared" si="508"/>
        <v>0</v>
      </c>
      <c r="AP464" s="292">
        <f t="shared" si="538"/>
        <v>0</v>
      </c>
      <c r="AQ464" s="307">
        <f t="shared" si="539"/>
        <v>458</v>
      </c>
      <c r="AR464" s="289">
        <f t="shared" si="540"/>
        <v>39</v>
      </c>
      <c r="AS464" s="290">
        <f t="shared" si="509"/>
        <v>0</v>
      </c>
      <c r="AT464" s="290">
        <f t="shared" si="541"/>
        <v>0</v>
      </c>
      <c r="AU464" s="290">
        <f t="shared" si="510"/>
        <v>0</v>
      </c>
      <c r="AV464" s="291">
        <f t="shared" si="511"/>
        <v>0</v>
      </c>
      <c r="AW464" s="290">
        <f t="shared" si="542"/>
        <v>0</v>
      </c>
      <c r="AX464" s="304">
        <f t="shared" si="543"/>
        <v>458</v>
      </c>
      <c r="AY464" s="289">
        <f t="shared" si="544"/>
        <v>39</v>
      </c>
      <c r="AZ464" s="290">
        <f t="shared" si="512"/>
        <v>0</v>
      </c>
      <c r="BA464" s="290">
        <f t="shared" si="545"/>
        <v>0</v>
      </c>
      <c r="BB464" s="290">
        <f t="shared" si="513"/>
        <v>0</v>
      </c>
      <c r="BC464" s="291">
        <f t="shared" si="514"/>
        <v>0</v>
      </c>
      <c r="BD464" s="292">
        <f t="shared" si="546"/>
        <v>0</v>
      </c>
      <c r="BE464" s="307">
        <f t="shared" si="547"/>
        <v>458</v>
      </c>
      <c r="BF464" s="289">
        <f t="shared" si="548"/>
        <v>39</v>
      </c>
      <c r="BG464" s="290">
        <f t="shared" si="515"/>
        <v>0</v>
      </c>
      <c r="BH464" s="290">
        <f t="shared" si="549"/>
        <v>0</v>
      </c>
      <c r="BI464" s="290">
        <f t="shared" si="516"/>
        <v>0</v>
      </c>
      <c r="BJ464" s="291">
        <f t="shared" si="517"/>
        <v>0</v>
      </c>
      <c r="BK464" s="290">
        <f t="shared" si="550"/>
        <v>0</v>
      </c>
      <c r="BL464" s="304">
        <f t="shared" si="551"/>
        <v>458</v>
      </c>
      <c r="BM464" s="289">
        <f t="shared" si="552"/>
        <v>39</v>
      </c>
      <c r="BN464" s="290">
        <f t="shared" si="518"/>
        <v>0</v>
      </c>
      <c r="BO464" s="290">
        <f t="shared" si="553"/>
        <v>0</v>
      </c>
      <c r="BP464" s="290">
        <f t="shared" si="519"/>
        <v>0</v>
      </c>
      <c r="BQ464" s="291">
        <f t="shared" si="520"/>
        <v>0</v>
      </c>
      <c r="BR464" s="292">
        <f t="shared" si="554"/>
        <v>0</v>
      </c>
    </row>
    <row r="465" spans="1:70">
      <c r="A465" s="288">
        <v>459</v>
      </c>
      <c r="B465" s="289">
        <f t="shared" si="490"/>
        <v>39</v>
      </c>
      <c r="C465" s="290">
        <f t="shared" si="491"/>
        <v>0</v>
      </c>
      <c r="D465" s="290">
        <f t="shared" si="486"/>
        <v>0</v>
      </c>
      <c r="E465" s="290">
        <f t="shared" si="492"/>
        <v>0</v>
      </c>
      <c r="F465" s="291">
        <f t="shared" si="493"/>
        <v>0</v>
      </c>
      <c r="G465" s="290">
        <f t="shared" si="487"/>
        <v>0</v>
      </c>
      <c r="H465" s="289">
        <f t="shared" si="521"/>
        <v>459</v>
      </c>
      <c r="I465" s="289">
        <f t="shared" si="522"/>
        <v>39</v>
      </c>
      <c r="J465" s="290">
        <f t="shared" si="494"/>
        <v>0</v>
      </c>
      <c r="K465" s="290">
        <f t="shared" si="488"/>
        <v>0</v>
      </c>
      <c r="L465" s="290">
        <f t="shared" si="495"/>
        <v>0</v>
      </c>
      <c r="M465" s="291">
        <f t="shared" si="496"/>
        <v>0</v>
      </c>
      <c r="N465" s="292">
        <f t="shared" si="489"/>
        <v>0</v>
      </c>
      <c r="O465" s="307">
        <f t="shared" si="523"/>
        <v>459</v>
      </c>
      <c r="P465" s="289">
        <f t="shared" si="524"/>
        <v>39</v>
      </c>
      <c r="Q465" s="290">
        <f t="shared" si="497"/>
        <v>0</v>
      </c>
      <c r="R465" s="290">
        <f t="shared" si="525"/>
        <v>0</v>
      </c>
      <c r="S465" s="290">
        <f t="shared" si="498"/>
        <v>0</v>
      </c>
      <c r="T465" s="291">
        <f t="shared" si="499"/>
        <v>0</v>
      </c>
      <c r="U465" s="290">
        <f t="shared" si="526"/>
        <v>0</v>
      </c>
      <c r="V465" s="304">
        <f t="shared" si="527"/>
        <v>459</v>
      </c>
      <c r="W465" s="289">
        <f t="shared" si="528"/>
        <v>39</v>
      </c>
      <c r="X465" s="290">
        <f t="shared" si="500"/>
        <v>0</v>
      </c>
      <c r="Y465" s="290">
        <f t="shared" si="529"/>
        <v>0</v>
      </c>
      <c r="Z465" s="290">
        <f t="shared" si="501"/>
        <v>0</v>
      </c>
      <c r="AA465" s="291">
        <f t="shared" si="502"/>
        <v>0</v>
      </c>
      <c r="AB465" s="292">
        <f t="shared" si="530"/>
        <v>0</v>
      </c>
      <c r="AC465" s="307">
        <f t="shared" si="531"/>
        <v>459</v>
      </c>
      <c r="AD465" s="289">
        <f t="shared" si="532"/>
        <v>39</v>
      </c>
      <c r="AE465" s="290">
        <f t="shared" si="503"/>
        <v>0</v>
      </c>
      <c r="AF465" s="290">
        <f t="shared" si="533"/>
        <v>0</v>
      </c>
      <c r="AG465" s="290">
        <f t="shared" si="504"/>
        <v>0</v>
      </c>
      <c r="AH465" s="291">
        <f t="shared" si="505"/>
        <v>0</v>
      </c>
      <c r="AI465" s="290">
        <f t="shared" si="534"/>
        <v>0</v>
      </c>
      <c r="AJ465" s="304">
        <f t="shared" si="535"/>
        <v>459</v>
      </c>
      <c r="AK465" s="289">
        <f t="shared" si="536"/>
        <v>39</v>
      </c>
      <c r="AL465" s="290">
        <f t="shared" si="506"/>
        <v>0</v>
      </c>
      <c r="AM465" s="290">
        <f t="shared" si="537"/>
        <v>0</v>
      </c>
      <c r="AN465" s="290">
        <f t="shared" si="507"/>
        <v>0</v>
      </c>
      <c r="AO465" s="291">
        <f t="shared" si="508"/>
        <v>0</v>
      </c>
      <c r="AP465" s="292">
        <f t="shared" si="538"/>
        <v>0</v>
      </c>
      <c r="AQ465" s="307">
        <f t="shared" si="539"/>
        <v>459</v>
      </c>
      <c r="AR465" s="289">
        <f t="shared" si="540"/>
        <v>39</v>
      </c>
      <c r="AS465" s="290">
        <f t="shared" si="509"/>
        <v>0</v>
      </c>
      <c r="AT465" s="290">
        <f t="shared" si="541"/>
        <v>0</v>
      </c>
      <c r="AU465" s="290">
        <f t="shared" si="510"/>
        <v>0</v>
      </c>
      <c r="AV465" s="291">
        <f t="shared" si="511"/>
        <v>0</v>
      </c>
      <c r="AW465" s="290">
        <f t="shared" si="542"/>
        <v>0</v>
      </c>
      <c r="AX465" s="304">
        <f t="shared" si="543"/>
        <v>459</v>
      </c>
      <c r="AY465" s="289">
        <f t="shared" si="544"/>
        <v>39</v>
      </c>
      <c r="AZ465" s="290">
        <f t="shared" si="512"/>
        <v>0</v>
      </c>
      <c r="BA465" s="290">
        <f t="shared" si="545"/>
        <v>0</v>
      </c>
      <c r="BB465" s="290">
        <f t="shared" si="513"/>
        <v>0</v>
      </c>
      <c r="BC465" s="291">
        <f t="shared" si="514"/>
        <v>0</v>
      </c>
      <c r="BD465" s="292">
        <f t="shared" si="546"/>
        <v>0</v>
      </c>
      <c r="BE465" s="307">
        <f t="shared" si="547"/>
        <v>459</v>
      </c>
      <c r="BF465" s="289">
        <f t="shared" si="548"/>
        <v>39</v>
      </c>
      <c r="BG465" s="290">
        <f t="shared" si="515"/>
        <v>0</v>
      </c>
      <c r="BH465" s="290">
        <f t="shared" si="549"/>
        <v>0</v>
      </c>
      <c r="BI465" s="290">
        <f t="shared" si="516"/>
        <v>0</v>
      </c>
      <c r="BJ465" s="291">
        <f t="shared" si="517"/>
        <v>0</v>
      </c>
      <c r="BK465" s="290">
        <f t="shared" si="550"/>
        <v>0</v>
      </c>
      <c r="BL465" s="304">
        <f t="shared" si="551"/>
        <v>459</v>
      </c>
      <c r="BM465" s="289">
        <f t="shared" si="552"/>
        <v>39</v>
      </c>
      <c r="BN465" s="290">
        <f t="shared" si="518"/>
        <v>0</v>
      </c>
      <c r="BO465" s="290">
        <f t="shared" si="553"/>
        <v>0</v>
      </c>
      <c r="BP465" s="290">
        <f t="shared" si="519"/>
        <v>0</v>
      </c>
      <c r="BQ465" s="291">
        <f t="shared" si="520"/>
        <v>0</v>
      </c>
      <c r="BR465" s="292">
        <f t="shared" si="554"/>
        <v>0</v>
      </c>
    </row>
    <row r="466" spans="1:70">
      <c r="A466" s="288">
        <v>460</v>
      </c>
      <c r="B466" s="289">
        <f t="shared" si="490"/>
        <v>39</v>
      </c>
      <c r="C466" s="290">
        <f t="shared" si="491"/>
        <v>0</v>
      </c>
      <c r="D466" s="290">
        <f t="shared" ref="D466:D529" si="555">SUM(E466:F466)</f>
        <v>0</v>
      </c>
      <c r="E466" s="290">
        <f t="shared" si="492"/>
        <v>0</v>
      </c>
      <c r="F466" s="291">
        <f t="shared" si="493"/>
        <v>0</v>
      </c>
      <c r="G466" s="290">
        <f t="shared" si="487"/>
        <v>0</v>
      </c>
      <c r="H466" s="289">
        <f t="shared" si="521"/>
        <v>460</v>
      </c>
      <c r="I466" s="289">
        <f t="shared" si="522"/>
        <v>39</v>
      </c>
      <c r="J466" s="290">
        <f t="shared" si="494"/>
        <v>0</v>
      </c>
      <c r="K466" s="290">
        <f t="shared" si="488"/>
        <v>0</v>
      </c>
      <c r="L466" s="290">
        <f t="shared" si="495"/>
        <v>0</v>
      </c>
      <c r="M466" s="291">
        <f t="shared" si="496"/>
        <v>0</v>
      </c>
      <c r="N466" s="292">
        <f t="shared" si="489"/>
        <v>0</v>
      </c>
      <c r="O466" s="307">
        <f t="shared" si="523"/>
        <v>460</v>
      </c>
      <c r="P466" s="289">
        <f t="shared" si="524"/>
        <v>39</v>
      </c>
      <c r="Q466" s="290">
        <f t="shared" si="497"/>
        <v>0</v>
      </c>
      <c r="R466" s="290">
        <f t="shared" si="525"/>
        <v>0</v>
      </c>
      <c r="S466" s="290">
        <f t="shared" si="498"/>
        <v>0</v>
      </c>
      <c r="T466" s="291">
        <f t="shared" si="499"/>
        <v>0</v>
      </c>
      <c r="U466" s="290">
        <f t="shared" si="526"/>
        <v>0</v>
      </c>
      <c r="V466" s="304">
        <f t="shared" si="527"/>
        <v>460</v>
      </c>
      <c r="W466" s="289">
        <f t="shared" si="528"/>
        <v>39</v>
      </c>
      <c r="X466" s="290">
        <f t="shared" si="500"/>
        <v>0</v>
      </c>
      <c r="Y466" s="290">
        <f t="shared" si="529"/>
        <v>0</v>
      </c>
      <c r="Z466" s="290">
        <f t="shared" si="501"/>
        <v>0</v>
      </c>
      <c r="AA466" s="291">
        <f t="shared" si="502"/>
        <v>0</v>
      </c>
      <c r="AB466" s="292">
        <f t="shared" si="530"/>
        <v>0</v>
      </c>
      <c r="AC466" s="307">
        <f t="shared" si="531"/>
        <v>460</v>
      </c>
      <c r="AD466" s="289">
        <f t="shared" si="532"/>
        <v>39</v>
      </c>
      <c r="AE466" s="290">
        <f t="shared" si="503"/>
        <v>0</v>
      </c>
      <c r="AF466" s="290">
        <f t="shared" si="533"/>
        <v>0</v>
      </c>
      <c r="AG466" s="290">
        <f t="shared" si="504"/>
        <v>0</v>
      </c>
      <c r="AH466" s="291">
        <f t="shared" si="505"/>
        <v>0</v>
      </c>
      <c r="AI466" s="290">
        <f t="shared" si="534"/>
        <v>0</v>
      </c>
      <c r="AJ466" s="304">
        <f t="shared" si="535"/>
        <v>460</v>
      </c>
      <c r="AK466" s="289">
        <f t="shared" si="536"/>
        <v>39</v>
      </c>
      <c r="AL466" s="290">
        <f t="shared" si="506"/>
        <v>0</v>
      </c>
      <c r="AM466" s="290">
        <f t="shared" si="537"/>
        <v>0</v>
      </c>
      <c r="AN466" s="290">
        <f t="shared" si="507"/>
        <v>0</v>
      </c>
      <c r="AO466" s="291">
        <f t="shared" si="508"/>
        <v>0</v>
      </c>
      <c r="AP466" s="292">
        <f t="shared" si="538"/>
        <v>0</v>
      </c>
      <c r="AQ466" s="307">
        <f t="shared" si="539"/>
        <v>460</v>
      </c>
      <c r="AR466" s="289">
        <f t="shared" si="540"/>
        <v>39</v>
      </c>
      <c r="AS466" s="290">
        <f t="shared" si="509"/>
        <v>0</v>
      </c>
      <c r="AT466" s="290">
        <f t="shared" si="541"/>
        <v>0</v>
      </c>
      <c r="AU466" s="290">
        <f t="shared" si="510"/>
        <v>0</v>
      </c>
      <c r="AV466" s="291">
        <f t="shared" si="511"/>
        <v>0</v>
      </c>
      <c r="AW466" s="290">
        <f t="shared" si="542"/>
        <v>0</v>
      </c>
      <c r="AX466" s="304">
        <f t="shared" si="543"/>
        <v>460</v>
      </c>
      <c r="AY466" s="289">
        <f t="shared" si="544"/>
        <v>39</v>
      </c>
      <c r="AZ466" s="290">
        <f t="shared" si="512"/>
        <v>0</v>
      </c>
      <c r="BA466" s="290">
        <f t="shared" si="545"/>
        <v>0</v>
      </c>
      <c r="BB466" s="290">
        <f t="shared" si="513"/>
        <v>0</v>
      </c>
      <c r="BC466" s="291">
        <f t="shared" si="514"/>
        <v>0</v>
      </c>
      <c r="BD466" s="292">
        <f t="shared" si="546"/>
        <v>0</v>
      </c>
      <c r="BE466" s="307">
        <f t="shared" si="547"/>
        <v>460</v>
      </c>
      <c r="BF466" s="289">
        <f t="shared" si="548"/>
        <v>39</v>
      </c>
      <c r="BG466" s="290">
        <f t="shared" si="515"/>
        <v>0</v>
      </c>
      <c r="BH466" s="290">
        <f t="shared" si="549"/>
        <v>0</v>
      </c>
      <c r="BI466" s="290">
        <f t="shared" si="516"/>
        <v>0</v>
      </c>
      <c r="BJ466" s="291">
        <f t="shared" si="517"/>
        <v>0</v>
      </c>
      <c r="BK466" s="290">
        <f t="shared" si="550"/>
        <v>0</v>
      </c>
      <c r="BL466" s="304">
        <f t="shared" si="551"/>
        <v>460</v>
      </c>
      <c r="BM466" s="289">
        <f t="shared" si="552"/>
        <v>39</v>
      </c>
      <c r="BN466" s="290">
        <f t="shared" si="518"/>
        <v>0</v>
      </c>
      <c r="BO466" s="290">
        <f t="shared" si="553"/>
        <v>0</v>
      </c>
      <c r="BP466" s="290">
        <f t="shared" si="519"/>
        <v>0</v>
      </c>
      <c r="BQ466" s="291">
        <f t="shared" si="520"/>
        <v>0</v>
      </c>
      <c r="BR466" s="292">
        <f t="shared" si="554"/>
        <v>0</v>
      </c>
    </row>
    <row r="467" spans="1:70">
      <c r="A467" s="288">
        <v>461</v>
      </c>
      <c r="B467" s="289">
        <f t="shared" si="490"/>
        <v>39</v>
      </c>
      <c r="C467" s="290">
        <f t="shared" si="491"/>
        <v>0</v>
      </c>
      <c r="D467" s="290">
        <f t="shared" si="555"/>
        <v>0</v>
      </c>
      <c r="E467" s="290">
        <f t="shared" si="492"/>
        <v>0</v>
      </c>
      <c r="F467" s="291">
        <f t="shared" si="493"/>
        <v>0</v>
      </c>
      <c r="G467" s="290">
        <f t="shared" si="487"/>
        <v>0</v>
      </c>
      <c r="H467" s="289">
        <f t="shared" si="521"/>
        <v>461</v>
      </c>
      <c r="I467" s="289">
        <f t="shared" si="522"/>
        <v>39</v>
      </c>
      <c r="J467" s="290">
        <f t="shared" si="494"/>
        <v>0</v>
      </c>
      <c r="K467" s="290">
        <f t="shared" si="488"/>
        <v>0</v>
      </c>
      <c r="L467" s="290">
        <f t="shared" si="495"/>
        <v>0</v>
      </c>
      <c r="M467" s="291">
        <f t="shared" si="496"/>
        <v>0</v>
      </c>
      <c r="N467" s="292">
        <f t="shared" si="489"/>
        <v>0</v>
      </c>
      <c r="O467" s="307">
        <f t="shared" si="523"/>
        <v>461</v>
      </c>
      <c r="P467" s="289">
        <f t="shared" si="524"/>
        <v>39</v>
      </c>
      <c r="Q467" s="290">
        <f t="shared" si="497"/>
        <v>0</v>
      </c>
      <c r="R467" s="290">
        <f t="shared" si="525"/>
        <v>0</v>
      </c>
      <c r="S467" s="290">
        <f t="shared" si="498"/>
        <v>0</v>
      </c>
      <c r="T467" s="291">
        <f t="shared" si="499"/>
        <v>0</v>
      </c>
      <c r="U467" s="290">
        <f t="shared" si="526"/>
        <v>0</v>
      </c>
      <c r="V467" s="304">
        <f t="shared" si="527"/>
        <v>461</v>
      </c>
      <c r="W467" s="289">
        <f t="shared" si="528"/>
        <v>39</v>
      </c>
      <c r="X467" s="290">
        <f t="shared" si="500"/>
        <v>0</v>
      </c>
      <c r="Y467" s="290">
        <f t="shared" si="529"/>
        <v>0</v>
      </c>
      <c r="Z467" s="290">
        <f t="shared" si="501"/>
        <v>0</v>
      </c>
      <c r="AA467" s="291">
        <f t="shared" si="502"/>
        <v>0</v>
      </c>
      <c r="AB467" s="292">
        <f t="shared" si="530"/>
        <v>0</v>
      </c>
      <c r="AC467" s="307">
        <f t="shared" si="531"/>
        <v>461</v>
      </c>
      <c r="AD467" s="289">
        <f t="shared" si="532"/>
        <v>39</v>
      </c>
      <c r="AE467" s="290">
        <f t="shared" si="503"/>
        <v>0</v>
      </c>
      <c r="AF467" s="290">
        <f t="shared" si="533"/>
        <v>0</v>
      </c>
      <c r="AG467" s="290">
        <f t="shared" si="504"/>
        <v>0</v>
      </c>
      <c r="AH467" s="291">
        <f t="shared" si="505"/>
        <v>0</v>
      </c>
      <c r="AI467" s="290">
        <f t="shared" si="534"/>
        <v>0</v>
      </c>
      <c r="AJ467" s="304">
        <f t="shared" si="535"/>
        <v>461</v>
      </c>
      <c r="AK467" s="289">
        <f t="shared" si="536"/>
        <v>39</v>
      </c>
      <c r="AL467" s="290">
        <f t="shared" si="506"/>
        <v>0</v>
      </c>
      <c r="AM467" s="290">
        <f t="shared" si="537"/>
        <v>0</v>
      </c>
      <c r="AN467" s="290">
        <f t="shared" si="507"/>
        <v>0</v>
      </c>
      <c r="AO467" s="291">
        <f t="shared" si="508"/>
        <v>0</v>
      </c>
      <c r="AP467" s="292">
        <f t="shared" si="538"/>
        <v>0</v>
      </c>
      <c r="AQ467" s="307">
        <f t="shared" si="539"/>
        <v>461</v>
      </c>
      <c r="AR467" s="289">
        <f t="shared" si="540"/>
        <v>39</v>
      </c>
      <c r="AS467" s="290">
        <f t="shared" si="509"/>
        <v>0</v>
      </c>
      <c r="AT467" s="290">
        <f t="shared" si="541"/>
        <v>0</v>
      </c>
      <c r="AU467" s="290">
        <f t="shared" si="510"/>
        <v>0</v>
      </c>
      <c r="AV467" s="291">
        <f t="shared" si="511"/>
        <v>0</v>
      </c>
      <c r="AW467" s="290">
        <f t="shared" si="542"/>
        <v>0</v>
      </c>
      <c r="AX467" s="304">
        <f t="shared" si="543"/>
        <v>461</v>
      </c>
      <c r="AY467" s="289">
        <f t="shared" si="544"/>
        <v>39</v>
      </c>
      <c r="AZ467" s="290">
        <f t="shared" si="512"/>
        <v>0</v>
      </c>
      <c r="BA467" s="290">
        <f t="shared" si="545"/>
        <v>0</v>
      </c>
      <c r="BB467" s="290">
        <f t="shared" si="513"/>
        <v>0</v>
      </c>
      <c r="BC467" s="291">
        <f t="shared" si="514"/>
        <v>0</v>
      </c>
      <c r="BD467" s="292">
        <f t="shared" si="546"/>
        <v>0</v>
      </c>
      <c r="BE467" s="307">
        <f t="shared" si="547"/>
        <v>461</v>
      </c>
      <c r="BF467" s="289">
        <f t="shared" si="548"/>
        <v>39</v>
      </c>
      <c r="BG467" s="290">
        <f t="shared" si="515"/>
        <v>0</v>
      </c>
      <c r="BH467" s="290">
        <f t="shared" si="549"/>
        <v>0</v>
      </c>
      <c r="BI467" s="290">
        <f t="shared" si="516"/>
        <v>0</v>
      </c>
      <c r="BJ467" s="291">
        <f t="shared" si="517"/>
        <v>0</v>
      </c>
      <c r="BK467" s="290">
        <f t="shared" si="550"/>
        <v>0</v>
      </c>
      <c r="BL467" s="304">
        <f t="shared" si="551"/>
        <v>461</v>
      </c>
      <c r="BM467" s="289">
        <f t="shared" si="552"/>
        <v>39</v>
      </c>
      <c r="BN467" s="290">
        <f t="shared" si="518"/>
        <v>0</v>
      </c>
      <c r="BO467" s="290">
        <f t="shared" si="553"/>
        <v>0</v>
      </c>
      <c r="BP467" s="290">
        <f t="shared" si="519"/>
        <v>0</v>
      </c>
      <c r="BQ467" s="291">
        <f t="shared" si="520"/>
        <v>0</v>
      </c>
      <c r="BR467" s="292">
        <f t="shared" si="554"/>
        <v>0</v>
      </c>
    </row>
    <row r="468" spans="1:70">
      <c r="A468" s="288">
        <v>462</v>
      </c>
      <c r="B468" s="289">
        <f t="shared" si="490"/>
        <v>39</v>
      </c>
      <c r="C468" s="290">
        <f t="shared" si="491"/>
        <v>0</v>
      </c>
      <c r="D468" s="290">
        <f t="shared" si="555"/>
        <v>0</v>
      </c>
      <c r="E468" s="290">
        <f t="shared" si="492"/>
        <v>0</v>
      </c>
      <c r="F468" s="291">
        <f t="shared" si="493"/>
        <v>0</v>
      </c>
      <c r="G468" s="290">
        <f t="shared" si="487"/>
        <v>0</v>
      </c>
      <c r="H468" s="289">
        <f t="shared" si="521"/>
        <v>462</v>
      </c>
      <c r="I468" s="289">
        <f t="shared" si="522"/>
        <v>39</v>
      </c>
      <c r="J468" s="290">
        <f t="shared" si="494"/>
        <v>0</v>
      </c>
      <c r="K468" s="290">
        <f t="shared" si="488"/>
        <v>0</v>
      </c>
      <c r="L468" s="290">
        <f t="shared" si="495"/>
        <v>0</v>
      </c>
      <c r="M468" s="291">
        <f t="shared" si="496"/>
        <v>0</v>
      </c>
      <c r="N468" s="292">
        <f t="shared" si="489"/>
        <v>0</v>
      </c>
      <c r="O468" s="307">
        <f t="shared" si="523"/>
        <v>462</v>
      </c>
      <c r="P468" s="289">
        <f t="shared" si="524"/>
        <v>39</v>
      </c>
      <c r="Q468" s="290">
        <f t="shared" si="497"/>
        <v>0</v>
      </c>
      <c r="R468" s="290">
        <f t="shared" si="525"/>
        <v>0</v>
      </c>
      <c r="S468" s="290">
        <f t="shared" si="498"/>
        <v>0</v>
      </c>
      <c r="T468" s="291">
        <f t="shared" si="499"/>
        <v>0</v>
      </c>
      <c r="U468" s="290">
        <f t="shared" si="526"/>
        <v>0</v>
      </c>
      <c r="V468" s="304">
        <f t="shared" si="527"/>
        <v>462</v>
      </c>
      <c r="W468" s="289">
        <f t="shared" si="528"/>
        <v>39</v>
      </c>
      <c r="X468" s="290">
        <f t="shared" si="500"/>
        <v>0</v>
      </c>
      <c r="Y468" s="290">
        <f t="shared" si="529"/>
        <v>0</v>
      </c>
      <c r="Z468" s="290">
        <f t="shared" si="501"/>
        <v>0</v>
      </c>
      <c r="AA468" s="291">
        <f t="shared" si="502"/>
        <v>0</v>
      </c>
      <c r="AB468" s="292">
        <f t="shared" si="530"/>
        <v>0</v>
      </c>
      <c r="AC468" s="307">
        <f t="shared" si="531"/>
        <v>462</v>
      </c>
      <c r="AD468" s="289">
        <f t="shared" si="532"/>
        <v>39</v>
      </c>
      <c r="AE468" s="290">
        <f t="shared" si="503"/>
        <v>0</v>
      </c>
      <c r="AF468" s="290">
        <f t="shared" si="533"/>
        <v>0</v>
      </c>
      <c r="AG468" s="290">
        <f t="shared" si="504"/>
        <v>0</v>
      </c>
      <c r="AH468" s="291">
        <f t="shared" si="505"/>
        <v>0</v>
      </c>
      <c r="AI468" s="290">
        <f t="shared" si="534"/>
        <v>0</v>
      </c>
      <c r="AJ468" s="304">
        <f t="shared" si="535"/>
        <v>462</v>
      </c>
      <c r="AK468" s="289">
        <f t="shared" si="536"/>
        <v>39</v>
      </c>
      <c r="AL468" s="290">
        <f t="shared" si="506"/>
        <v>0</v>
      </c>
      <c r="AM468" s="290">
        <f t="shared" si="537"/>
        <v>0</v>
      </c>
      <c r="AN468" s="290">
        <f t="shared" si="507"/>
        <v>0</v>
      </c>
      <c r="AO468" s="291">
        <f t="shared" si="508"/>
        <v>0</v>
      </c>
      <c r="AP468" s="292">
        <f t="shared" si="538"/>
        <v>0</v>
      </c>
      <c r="AQ468" s="307">
        <f t="shared" si="539"/>
        <v>462</v>
      </c>
      <c r="AR468" s="289">
        <f t="shared" si="540"/>
        <v>39</v>
      </c>
      <c r="AS468" s="290">
        <f t="shared" si="509"/>
        <v>0</v>
      </c>
      <c r="AT468" s="290">
        <f t="shared" si="541"/>
        <v>0</v>
      </c>
      <c r="AU468" s="290">
        <f t="shared" si="510"/>
        <v>0</v>
      </c>
      <c r="AV468" s="291">
        <f t="shared" si="511"/>
        <v>0</v>
      </c>
      <c r="AW468" s="290">
        <f t="shared" si="542"/>
        <v>0</v>
      </c>
      <c r="AX468" s="304">
        <f t="shared" si="543"/>
        <v>462</v>
      </c>
      <c r="AY468" s="289">
        <f t="shared" si="544"/>
        <v>39</v>
      </c>
      <c r="AZ468" s="290">
        <f t="shared" si="512"/>
        <v>0</v>
      </c>
      <c r="BA468" s="290">
        <f t="shared" si="545"/>
        <v>0</v>
      </c>
      <c r="BB468" s="290">
        <f t="shared" si="513"/>
        <v>0</v>
      </c>
      <c r="BC468" s="291">
        <f t="shared" si="514"/>
        <v>0</v>
      </c>
      <c r="BD468" s="292">
        <f t="shared" si="546"/>
        <v>0</v>
      </c>
      <c r="BE468" s="307">
        <f t="shared" si="547"/>
        <v>462</v>
      </c>
      <c r="BF468" s="289">
        <f t="shared" si="548"/>
        <v>39</v>
      </c>
      <c r="BG468" s="290">
        <f t="shared" si="515"/>
        <v>0</v>
      </c>
      <c r="BH468" s="290">
        <f t="shared" si="549"/>
        <v>0</v>
      </c>
      <c r="BI468" s="290">
        <f t="shared" si="516"/>
        <v>0</v>
      </c>
      <c r="BJ468" s="291">
        <f t="shared" si="517"/>
        <v>0</v>
      </c>
      <c r="BK468" s="290">
        <f t="shared" si="550"/>
        <v>0</v>
      </c>
      <c r="BL468" s="304">
        <f t="shared" si="551"/>
        <v>462</v>
      </c>
      <c r="BM468" s="289">
        <f t="shared" si="552"/>
        <v>39</v>
      </c>
      <c r="BN468" s="290">
        <f t="shared" si="518"/>
        <v>0</v>
      </c>
      <c r="BO468" s="290">
        <f t="shared" si="553"/>
        <v>0</v>
      </c>
      <c r="BP468" s="290">
        <f t="shared" si="519"/>
        <v>0</v>
      </c>
      <c r="BQ468" s="291">
        <f t="shared" si="520"/>
        <v>0</v>
      </c>
      <c r="BR468" s="292">
        <f t="shared" si="554"/>
        <v>0</v>
      </c>
    </row>
    <row r="469" spans="1:70">
      <c r="A469" s="288">
        <v>463</v>
      </c>
      <c r="B469" s="289">
        <f t="shared" si="490"/>
        <v>39</v>
      </c>
      <c r="C469" s="290">
        <f t="shared" si="491"/>
        <v>0</v>
      </c>
      <c r="D469" s="290">
        <f t="shared" si="555"/>
        <v>0</v>
      </c>
      <c r="E469" s="290">
        <f t="shared" si="492"/>
        <v>0</v>
      </c>
      <c r="F469" s="291">
        <f t="shared" si="493"/>
        <v>0</v>
      </c>
      <c r="G469" s="290">
        <f t="shared" si="487"/>
        <v>0</v>
      </c>
      <c r="H469" s="289">
        <f t="shared" si="521"/>
        <v>463</v>
      </c>
      <c r="I469" s="289">
        <f t="shared" si="522"/>
        <v>39</v>
      </c>
      <c r="J469" s="290">
        <f t="shared" si="494"/>
        <v>0</v>
      </c>
      <c r="K469" s="290">
        <f t="shared" si="488"/>
        <v>0</v>
      </c>
      <c r="L469" s="290">
        <f t="shared" si="495"/>
        <v>0</v>
      </c>
      <c r="M469" s="291">
        <f t="shared" si="496"/>
        <v>0</v>
      </c>
      <c r="N469" s="292">
        <f t="shared" si="489"/>
        <v>0</v>
      </c>
      <c r="O469" s="307">
        <f t="shared" si="523"/>
        <v>463</v>
      </c>
      <c r="P469" s="289">
        <f t="shared" si="524"/>
        <v>39</v>
      </c>
      <c r="Q469" s="290">
        <f t="shared" si="497"/>
        <v>0</v>
      </c>
      <c r="R469" s="290">
        <f t="shared" si="525"/>
        <v>0</v>
      </c>
      <c r="S469" s="290">
        <f t="shared" si="498"/>
        <v>0</v>
      </c>
      <c r="T469" s="291">
        <f t="shared" si="499"/>
        <v>0</v>
      </c>
      <c r="U469" s="290">
        <f t="shared" si="526"/>
        <v>0</v>
      </c>
      <c r="V469" s="304">
        <f t="shared" si="527"/>
        <v>463</v>
      </c>
      <c r="W469" s="289">
        <f t="shared" si="528"/>
        <v>39</v>
      </c>
      <c r="X469" s="290">
        <f t="shared" si="500"/>
        <v>0</v>
      </c>
      <c r="Y469" s="290">
        <f t="shared" si="529"/>
        <v>0</v>
      </c>
      <c r="Z469" s="290">
        <f t="shared" si="501"/>
        <v>0</v>
      </c>
      <c r="AA469" s="291">
        <f t="shared" si="502"/>
        <v>0</v>
      </c>
      <c r="AB469" s="292">
        <f t="shared" si="530"/>
        <v>0</v>
      </c>
      <c r="AC469" s="307">
        <f t="shared" si="531"/>
        <v>463</v>
      </c>
      <c r="AD469" s="289">
        <f t="shared" si="532"/>
        <v>39</v>
      </c>
      <c r="AE469" s="290">
        <f t="shared" si="503"/>
        <v>0</v>
      </c>
      <c r="AF469" s="290">
        <f t="shared" si="533"/>
        <v>0</v>
      </c>
      <c r="AG469" s="290">
        <f t="shared" si="504"/>
        <v>0</v>
      </c>
      <c r="AH469" s="291">
        <f t="shared" si="505"/>
        <v>0</v>
      </c>
      <c r="AI469" s="290">
        <f t="shared" si="534"/>
        <v>0</v>
      </c>
      <c r="AJ469" s="304">
        <f t="shared" si="535"/>
        <v>463</v>
      </c>
      <c r="AK469" s="289">
        <f t="shared" si="536"/>
        <v>39</v>
      </c>
      <c r="AL469" s="290">
        <f t="shared" si="506"/>
        <v>0</v>
      </c>
      <c r="AM469" s="290">
        <f t="shared" si="537"/>
        <v>0</v>
      </c>
      <c r="AN469" s="290">
        <f t="shared" si="507"/>
        <v>0</v>
      </c>
      <c r="AO469" s="291">
        <f t="shared" si="508"/>
        <v>0</v>
      </c>
      <c r="AP469" s="292">
        <f t="shared" si="538"/>
        <v>0</v>
      </c>
      <c r="AQ469" s="307">
        <f t="shared" si="539"/>
        <v>463</v>
      </c>
      <c r="AR469" s="289">
        <f t="shared" si="540"/>
        <v>39</v>
      </c>
      <c r="AS469" s="290">
        <f t="shared" si="509"/>
        <v>0</v>
      </c>
      <c r="AT469" s="290">
        <f t="shared" si="541"/>
        <v>0</v>
      </c>
      <c r="AU469" s="290">
        <f t="shared" si="510"/>
        <v>0</v>
      </c>
      <c r="AV469" s="291">
        <f t="shared" si="511"/>
        <v>0</v>
      </c>
      <c r="AW469" s="290">
        <f t="shared" si="542"/>
        <v>0</v>
      </c>
      <c r="AX469" s="304">
        <f t="shared" si="543"/>
        <v>463</v>
      </c>
      <c r="AY469" s="289">
        <f t="shared" si="544"/>
        <v>39</v>
      </c>
      <c r="AZ469" s="290">
        <f t="shared" si="512"/>
        <v>0</v>
      </c>
      <c r="BA469" s="290">
        <f t="shared" si="545"/>
        <v>0</v>
      </c>
      <c r="BB469" s="290">
        <f t="shared" si="513"/>
        <v>0</v>
      </c>
      <c r="BC469" s="291">
        <f t="shared" si="514"/>
        <v>0</v>
      </c>
      <c r="BD469" s="292">
        <f t="shared" si="546"/>
        <v>0</v>
      </c>
      <c r="BE469" s="307">
        <f t="shared" si="547"/>
        <v>463</v>
      </c>
      <c r="BF469" s="289">
        <f t="shared" si="548"/>
        <v>39</v>
      </c>
      <c r="BG469" s="290">
        <f t="shared" si="515"/>
        <v>0</v>
      </c>
      <c r="BH469" s="290">
        <f t="shared" si="549"/>
        <v>0</v>
      </c>
      <c r="BI469" s="290">
        <f t="shared" si="516"/>
        <v>0</v>
      </c>
      <c r="BJ469" s="291">
        <f t="shared" si="517"/>
        <v>0</v>
      </c>
      <c r="BK469" s="290">
        <f t="shared" si="550"/>
        <v>0</v>
      </c>
      <c r="BL469" s="304">
        <f t="shared" si="551"/>
        <v>463</v>
      </c>
      <c r="BM469" s="289">
        <f t="shared" si="552"/>
        <v>39</v>
      </c>
      <c r="BN469" s="290">
        <f t="shared" si="518"/>
        <v>0</v>
      </c>
      <c r="BO469" s="290">
        <f t="shared" si="553"/>
        <v>0</v>
      </c>
      <c r="BP469" s="290">
        <f t="shared" si="519"/>
        <v>0</v>
      </c>
      <c r="BQ469" s="291">
        <f t="shared" si="520"/>
        <v>0</v>
      </c>
      <c r="BR469" s="292">
        <f t="shared" si="554"/>
        <v>0</v>
      </c>
    </row>
    <row r="470" spans="1:70">
      <c r="A470" s="288">
        <v>464</v>
      </c>
      <c r="B470" s="289">
        <f t="shared" si="490"/>
        <v>39</v>
      </c>
      <c r="C470" s="290">
        <f t="shared" si="491"/>
        <v>0</v>
      </c>
      <c r="D470" s="290">
        <f t="shared" si="555"/>
        <v>0</v>
      </c>
      <c r="E470" s="290">
        <f t="shared" si="492"/>
        <v>0</v>
      </c>
      <c r="F470" s="291">
        <f t="shared" si="493"/>
        <v>0</v>
      </c>
      <c r="G470" s="290">
        <f t="shared" si="487"/>
        <v>0</v>
      </c>
      <c r="H470" s="289">
        <f t="shared" si="521"/>
        <v>464</v>
      </c>
      <c r="I470" s="289">
        <f t="shared" si="522"/>
        <v>39</v>
      </c>
      <c r="J470" s="290">
        <f t="shared" si="494"/>
        <v>0</v>
      </c>
      <c r="K470" s="290">
        <f t="shared" si="488"/>
        <v>0</v>
      </c>
      <c r="L470" s="290">
        <f t="shared" si="495"/>
        <v>0</v>
      </c>
      <c r="M470" s="291">
        <f t="shared" si="496"/>
        <v>0</v>
      </c>
      <c r="N470" s="292">
        <f t="shared" si="489"/>
        <v>0</v>
      </c>
      <c r="O470" s="307">
        <f t="shared" si="523"/>
        <v>464</v>
      </c>
      <c r="P470" s="289">
        <f t="shared" si="524"/>
        <v>39</v>
      </c>
      <c r="Q470" s="290">
        <f t="shared" si="497"/>
        <v>0</v>
      </c>
      <c r="R470" s="290">
        <f t="shared" si="525"/>
        <v>0</v>
      </c>
      <c r="S470" s="290">
        <f t="shared" si="498"/>
        <v>0</v>
      </c>
      <c r="T470" s="291">
        <f t="shared" si="499"/>
        <v>0</v>
      </c>
      <c r="U470" s="290">
        <f t="shared" si="526"/>
        <v>0</v>
      </c>
      <c r="V470" s="304">
        <f t="shared" si="527"/>
        <v>464</v>
      </c>
      <c r="W470" s="289">
        <f t="shared" si="528"/>
        <v>39</v>
      </c>
      <c r="X470" s="290">
        <f t="shared" si="500"/>
        <v>0</v>
      </c>
      <c r="Y470" s="290">
        <f t="shared" si="529"/>
        <v>0</v>
      </c>
      <c r="Z470" s="290">
        <f t="shared" si="501"/>
        <v>0</v>
      </c>
      <c r="AA470" s="291">
        <f t="shared" si="502"/>
        <v>0</v>
      </c>
      <c r="AB470" s="292">
        <f t="shared" si="530"/>
        <v>0</v>
      </c>
      <c r="AC470" s="307">
        <f t="shared" si="531"/>
        <v>464</v>
      </c>
      <c r="AD470" s="289">
        <f t="shared" si="532"/>
        <v>39</v>
      </c>
      <c r="AE470" s="290">
        <f t="shared" si="503"/>
        <v>0</v>
      </c>
      <c r="AF470" s="290">
        <f t="shared" si="533"/>
        <v>0</v>
      </c>
      <c r="AG470" s="290">
        <f t="shared" si="504"/>
        <v>0</v>
      </c>
      <c r="AH470" s="291">
        <f t="shared" si="505"/>
        <v>0</v>
      </c>
      <c r="AI470" s="290">
        <f t="shared" si="534"/>
        <v>0</v>
      </c>
      <c r="AJ470" s="304">
        <f t="shared" si="535"/>
        <v>464</v>
      </c>
      <c r="AK470" s="289">
        <f t="shared" si="536"/>
        <v>39</v>
      </c>
      <c r="AL470" s="290">
        <f t="shared" si="506"/>
        <v>0</v>
      </c>
      <c r="AM470" s="290">
        <f t="shared" si="537"/>
        <v>0</v>
      </c>
      <c r="AN470" s="290">
        <f t="shared" si="507"/>
        <v>0</v>
      </c>
      <c r="AO470" s="291">
        <f t="shared" si="508"/>
        <v>0</v>
      </c>
      <c r="AP470" s="292">
        <f t="shared" si="538"/>
        <v>0</v>
      </c>
      <c r="AQ470" s="307">
        <f t="shared" si="539"/>
        <v>464</v>
      </c>
      <c r="AR470" s="289">
        <f t="shared" si="540"/>
        <v>39</v>
      </c>
      <c r="AS470" s="290">
        <f t="shared" si="509"/>
        <v>0</v>
      </c>
      <c r="AT470" s="290">
        <f t="shared" si="541"/>
        <v>0</v>
      </c>
      <c r="AU470" s="290">
        <f t="shared" si="510"/>
        <v>0</v>
      </c>
      <c r="AV470" s="291">
        <f t="shared" si="511"/>
        <v>0</v>
      </c>
      <c r="AW470" s="290">
        <f t="shared" si="542"/>
        <v>0</v>
      </c>
      <c r="AX470" s="304">
        <f t="shared" si="543"/>
        <v>464</v>
      </c>
      <c r="AY470" s="289">
        <f t="shared" si="544"/>
        <v>39</v>
      </c>
      <c r="AZ470" s="290">
        <f t="shared" si="512"/>
        <v>0</v>
      </c>
      <c r="BA470" s="290">
        <f t="shared" si="545"/>
        <v>0</v>
      </c>
      <c r="BB470" s="290">
        <f t="shared" si="513"/>
        <v>0</v>
      </c>
      <c r="BC470" s="291">
        <f t="shared" si="514"/>
        <v>0</v>
      </c>
      <c r="BD470" s="292">
        <f t="shared" si="546"/>
        <v>0</v>
      </c>
      <c r="BE470" s="307">
        <f t="shared" si="547"/>
        <v>464</v>
      </c>
      <c r="BF470" s="289">
        <f t="shared" si="548"/>
        <v>39</v>
      </c>
      <c r="BG470" s="290">
        <f t="shared" si="515"/>
        <v>0</v>
      </c>
      <c r="BH470" s="290">
        <f t="shared" si="549"/>
        <v>0</v>
      </c>
      <c r="BI470" s="290">
        <f t="shared" si="516"/>
        <v>0</v>
      </c>
      <c r="BJ470" s="291">
        <f t="shared" si="517"/>
        <v>0</v>
      </c>
      <c r="BK470" s="290">
        <f t="shared" si="550"/>
        <v>0</v>
      </c>
      <c r="BL470" s="304">
        <f t="shared" si="551"/>
        <v>464</v>
      </c>
      <c r="BM470" s="289">
        <f t="shared" si="552"/>
        <v>39</v>
      </c>
      <c r="BN470" s="290">
        <f t="shared" si="518"/>
        <v>0</v>
      </c>
      <c r="BO470" s="290">
        <f t="shared" si="553"/>
        <v>0</v>
      </c>
      <c r="BP470" s="290">
        <f t="shared" si="519"/>
        <v>0</v>
      </c>
      <c r="BQ470" s="291">
        <f t="shared" si="520"/>
        <v>0</v>
      </c>
      <c r="BR470" s="292">
        <f t="shared" si="554"/>
        <v>0</v>
      </c>
    </row>
    <row r="471" spans="1:70">
      <c r="A471" s="288">
        <v>465</v>
      </c>
      <c r="B471" s="289">
        <f t="shared" si="490"/>
        <v>39</v>
      </c>
      <c r="C471" s="290">
        <f t="shared" si="491"/>
        <v>0</v>
      </c>
      <c r="D471" s="290">
        <f t="shared" si="555"/>
        <v>0</v>
      </c>
      <c r="E471" s="290">
        <f t="shared" si="492"/>
        <v>0</v>
      </c>
      <c r="F471" s="291">
        <f t="shared" si="493"/>
        <v>0</v>
      </c>
      <c r="G471" s="290">
        <f t="shared" si="487"/>
        <v>0</v>
      </c>
      <c r="H471" s="289">
        <f t="shared" si="521"/>
        <v>465</v>
      </c>
      <c r="I471" s="289">
        <f t="shared" si="522"/>
        <v>39</v>
      </c>
      <c r="J471" s="290">
        <f t="shared" si="494"/>
        <v>0</v>
      </c>
      <c r="K471" s="290">
        <f t="shared" si="488"/>
        <v>0</v>
      </c>
      <c r="L471" s="290">
        <f t="shared" si="495"/>
        <v>0</v>
      </c>
      <c r="M471" s="291">
        <f t="shared" si="496"/>
        <v>0</v>
      </c>
      <c r="N471" s="292">
        <f t="shared" si="489"/>
        <v>0</v>
      </c>
      <c r="O471" s="307">
        <f t="shared" si="523"/>
        <v>465</v>
      </c>
      <c r="P471" s="289">
        <f t="shared" si="524"/>
        <v>39</v>
      </c>
      <c r="Q471" s="290">
        <f t="shared" si="497"/>
        <v>0</v>
      </c>
      <c r="R471" s="290">
        <f t="shared" si="525"/>
        <v>0</v>
      </c>
      <c r="S471" s="290">
        <f t="shared" si="498"/>
        <v>0</v>
      </c>
      <c r="T471" s="291">
        <f t="shared" si="499"/>
        <v>0</v>
      </c>
      <c r="U471" s="290">
        <f t="shared" si="526"/>
        <v>0</v>
      </c>
      <c r="V471" s="304">
        <f t="shared" si="527"/>
        <v>465</v>
      </c>
      <c r="W471" s="289">
        <f t="shared" si="528"/>
        <v>39</v>
      </c>
      <c r="X471" s="290">
        <f t="shared" si="500"/>
        <v>0</v>
      </c>
      <c r="Y471" s="290">
        <f t="shared" si="529"/>
        <v>0</v>
      </c>
      <c r="Z471" s="290">
        <f t="shared" si="501"/>
        <v>0</v>
      </c>
      <c r="AA471" s="291">
        <f t="shared" si="502"/>
        <v>0</v>
      </c>
      <c r="AB471" s="292">
        <f t="shared" si="530"/>
        <v>0</v>
      </c>
      <c r="AC471" s="307">
        <f t="shared" si="531"/>
        <v>465</v>
      </c>
      <c r="AD471" s="289">
        <f t="shared" si="532"/>
        <v>39</v>
      </c>
      <c r="AE471" s="290">
        <f t="shared" si="503"/>
        <v>0</v>
      </c>
      <c r="AF471" s="290">
        <f t="shared" si="533"/>
        <v>0</v>
      </c>
      <c r="AG471" s="290">
        <f t="shared" si="504"/>
        <v>0</v>
      </c>
      <c r="AH471" s="291">
        <f t="shared" si="505"/>
        <v>0</v>
      </c>
      <c r="AI471" s="290">
        <f t="shared" si="534"/>
        <v>0</v>
      </c>
      <c r="AJ471" s="304">
        <f t="shared" si="535"/>
        <v>465</v>
      </c>
      <c r="AK471" s="289">
        <f t="shared" si="536"/>
        <v>39</v>
      </c>
      <c r="AL471" s="290">
        <f t="shared" si="506"/>
        <v>0</v>
      </c>
      <c r="AM471" s="290">
        <f t="shared" si="537"/>
        <v>0</v>
      </c>
      <c r="AN471" s="290">
        <f t="shared" si="507"/>
        <v>0</v>
      </c>
      <c r="AO471" s="291">
        <f t="shared" si="508"/>
        <v>0</v>
      </c>
      <c r="AP471" s="292">
        <f t="shared" si="538"/>
        <v>0</v>
      </c>
      <c r="AQ471" s="307">
        <f t="shared" si="539"/>
        <v>465</v>
      </c>
      <c r="AR471" s="289">
        <f t="shared" si="540"/>
        <v>39</v>
      </c>
      <c r="AS471" s="290">
        <f t="shared" si="509"/>
        <v>0</v>
      </c>
      <c r="AT471" s="290">
        <f t="shared" si="541"/>
        <v>0</v>
      </c>
      <c r="AU471" s="290">
        <f t="shared" si="510"/>
        <v>0</v>
      </c>
      <c r="AV471" s="291">
        <f t="shared" si="511"/>
        <v>0</v>
      </c>
      <c r="AW471" s="290">
        <f t="shared" si="542"/>
        <v>0</v>
      </c>
      <c r="AX471" s="304">
        <f t="shared" si="543"/>
        <v>465</v>
      </c>
      <c r="AY471" s="289">
        <f t="shared" si="544"/>
        <v>39</v>
      </c>
      <c r="AZ471" s="290">
        <f t="shared" si="512"/>
        <v>0</v>
      </c>
      <c r="BA471" s="290">
        <f t="shared" si="545"/>
        <v>0</v>
      </c>
      <c r="BB471" s="290">
        <f t="shared" si="513"/>
        <v>0</v>
      </c>
      <c r="BC471" s="291">
        <f t="shared" si="514"/>
        <v>0</v>
      </c>
      <c r="BD471" s="292">
        <f t="shared" si="546"/>
        <v>0</v>
      </c>
      <c r="BE471" s="307">
        <f t="shared" si="547"/>
        <v>465</v>
      </c>
      <c r="BF471" s="289">
        <f t="shared" si="548"/>
        <v>39</v>
      </c>
      <c r="BG471" s="290">
        <f t="shared" si="515"/>
        <v>0</v>
      </c>
      <c r="BH471" s="290">
        <f t="shared" si="549"/>
        <v>0</v>
      </c>
      <c r="BI471" s="290">
        <f t="shared" si="516"/>
        <v>0</v>
      </c>
      <c r="BJ471" s="291">
        <f t="shared" si="517"/>
        <v>0</v>
      </c>
      <c r="BK471" s="290">
        <f t="shared" si="550"/>
        <v>0</v>
      </c>
      <c r="BL471" s="304">
        <f t="shared" si="551"/>
        <v>465</v>
      </c>
      <c r="BM471" s="289">
        <f t="shared" si="552"/>
        <v>39</v>
      </c>
      <c r="BN471" s="290">
        <f t="shared" si="518"/>
        <v>0</v>
      </c>
      <c r="BO471" s="290">
        <f t="shared" si="553"/>
        <v>0</v>
      </c>
      <c r="BP471" s="290">
        <f t="shared" si="519"/>
        <v>0</v>
      </c>
      <c r="BQ471" s="291">
        <f t="shared" si="520"/>
        <v>0</v>
      </c>
      <c r="BR471" s="292">
        <f t="shared" si="554"/>
        <v>0</v>
      </c>
    </row>
    <row r="472" spans="1:70">
      <c r="A472" s="288">
        <v>466</v>
      </c>
      <c r="B472" s="289">
        <f t="shared" si="490"/>
        <v>39</v>
      </c>
      <c r="C472" s="290">
        <f t="shared" si="491"/>
        <v>0</v>
      </c>
      <c r="D472" s="290">
        <f t="shared" si="555"/>
        <v>0</v>
      </c>
      <c r="E472" s="290">
        <f t="shared" si="492"/>
        <v>0</v>
      </c>
      <c r="F472" s="291">
        <f t="shared" si="493"/>
        <v>0</v>
      </c>
      <c r="G472" s="290">
        <f t="shared" si="487"/>
        <v>0</v>
      </c>
      <c r="H472" s="289">
        <f t="shared" si="521"/>
        <v>466</v>
      </c>
      <c r="I472" s="289">
        <f t="shared" si="522"/>
        <v>39</v>
      </c>
      <c r="J472" s="290">
        <f t="shared" si="494"/>
        <v>0</v>
      </c>
      <c r="K472" s="290">
        <f t="shared" si="488"/>
        <v>0</v>
      </c>
      <c r="L472" s="290">
        <f t="shared" si="495"/>
        <v>0</v>
      </c>
      <c r="M472" s="291">
        <f t="shared" si="496"/>
        <v>0</v>
      </c>
      <c r="N472" s="292">
        <f t="shared" si="489"/>
        <v>0</v>
      </c>
      <c r="O472" s="307">
        <f t="shared" si="523"/>
        <v>466</v>
      </c>
      <c r="P472" s="289">
        <f t="shared" si="524"/>
        <v>39</v>
      </c>
      <c r="Q472" s="290">
        <f t="shared" si="497"/>
        <v>0</v>
      </c>
      <c r="R472" s="290">
        <f t="shared" si="525"/>
        <v>0</v>
      </c>
      <c r="S472" s="290">
        <f t="shared" si="498"/>
        <v>0</v>
      </c>
      <c r="T472" s="291">
        <f t="shared" si="499"/>
        <v>0</v>
      </c>
      <c r="U472" s="290">
        <f t="shared" si="526"/>
        <v>0</v>
      </c>
      <c r="V472" s="304">
        <f t="shared" si="527"/>
        <v>466</v>
      </c>
      <c r="W472" s="289">
        <f t="shared" si="528"/>
        <v>39</v>
      </c>
      <c r="X472" s="290">
        <f t="shared" si="500"/>
        <v>0</v>
      </c>
      <c r="Y472" s="290">
        <f t="shared" si="529"/>
        <v>0</v>
      </c>
      <c r="Z472" s="290">
        <f t="shared" si="501"/>
        <v>0</v>
      </c>
      <c r="AA472" s="291">
        <f t="shared" si="502"/>
        <v>0</v>
      </c>
      <c r="AB472" s="292">
        <f t="shared" si="530"/>
        <v>0</v>
      </c>
      <c r="AC472" s="307">
        <f t="shared" si="531"/>
        <v>466</v>
      </c>
      <c r="AD472" s="289">
        <f t="shared" si="532"/>
        <v>39</v>
      </c>
      <c r="AE472" s="290">
        <f t="shared" si="503"/>
        <v>0</v>
      </c>
      <c r="AF472" s="290">
        <f t="shared" si="533"/>
        <v>0</v>
      </c>
      <c r="AG472" s="290">
        <f t="shared" si="504"/>
        <v>0</v>
      </c>
      <c r="AH472" s="291">
        <f t="shared" si="505"/>
        <v>0</v>
      </c>
      <c r="AI472" s="290">
        <f t="shared" si="534"/>
        <v>0</v>
      </c>
      <c r="AJ472" s="304">
        <f t="shared" si="535"/>
        <v>466</v>
      </c>
      <c r="AK472" s="289">
        <f t="shared" si="536"/>
        <v>39</v>
      </c>
      <c r="AL472" s="290">
        <f t="shared" si="506"/>
        <v>0</v>
      </c>
      <c r="AM472" s="290">
        <f t="shared" si="537"/>
        <v>0</v>
      </c>
      <c r="AN472" s="290">
        <f t="shared" si="507"/>
        <v>0</v>
      </c>
      <c r="AO472" s="291">
        <f t="shared" si="508"/>
        <v>0</v>
      </c>
      <c r="AP472" s="292">
        <f t="shared" si="538"/>
        <v>0</v>
      </c>
      <c r="AQ472" s="307">
        <f t="shared" si="539"/>
        <v>466</v>
      </c>
      <c r="AR472" s="289">
        <f t="shared" si="540"/>
        <v>39</v>
      </c>
      <c r="AS472" s="290">
        <f t="shared" si="509"/>
        <v>0</v>
      </c>
      <c r="AT472" s="290">
        <f t="shared" si="541"/>
        <v>0</v>
      </c>
      <c r="AU472" s="290">
        <f t="shared" si="510"/>
        <v>0</v>
      </c>
      <c r="AV472" s="291">
        <f t="shared" si="511"/>
        <v>0</v>
      </c>
      <c r="AW472" s="290">
        <f t="shared" si="542"/>
        <v>0</v>
      </c>
      <c r="AX472" s="304">
        <f t="shared" si="543"/>
        <v>466</v>
      </c>
      <c r="AY472" s="289">
        <f t="shared" si="544"/>
        <v>39</v>
      </c>
      <c r="AZ472" s="290">
        <f t="shared" si="512"/>
        <v>0</v>
      </c>
      <c r="BA472" s="290">
        <f t="shared" si="545"/>
        <v>0</v>
      </c>
      <c r="BB472" s="290">
        <f t="shared" si="513"/>
        <v>0</v>
      </c>
      <c r="BC472" s="291">
        <f t="shared" si="514"/>
        <v>0</v>
      </c>
      <c r="BD472" s="292">
        <f t="shared" si="546"/>
        <v>0</v>
      </c>
      <c r="BE472" s="307">
        <f t="shared" si="547"/>
        <v>466</v>
      </c>
      <c r="BF472" s="289">
        <f t="shared" si="548"/>
        <v>39</v>
      </c>
      <c r="BG472" s="290">
        <f t="shared" si="515"/>
        <v>0</v>
      </c>
      <c r="BH472" s="290">
        <f t="shared" si="549"/>
        <v>0</v>
      </c>
      <c r="BI472" s="290">
        <f t="shared" si="516"/>
        <v>0</v>
      </c>
      <c r="BJ472" s="291">
        <f t="shared" si="517"/>
        <v>0</v>
      </c>
      <c r="BK472" s="290">
        <f t="shared" si="550"/>
        <v>0</v>
      </c>
      <c r="BL472" s="304">
        <f t="shared" si="551"/>
        <v>466</v>
      </c>
      <c r="BM472" s="289">
        <f t="shared" si="552"/>
        <v>39</v>
      </c>
      <c r="BN472" s="290">
        <f t="shared" si="518"/>
        <v>0</v>
      </c>
      <c r="BO472" s="290">
        <f t="shared" si="553"/>
        <v>0</v>
      </c>
      <c r="BP472" s="290">
        <f t="shared" si="519"/>
        <v>0</v>
      </c>
      <c r="BQ472" s="291">
        <f t="shared" si="520"/>
        <v>0</v>
      </c>
      <c r="BR472" s="292">
        <f t="shared" si="554"/>
        <v>0</v>
      </c>
    </row>
    <row r="473" spans="1:70">
      <c r="A473" s="288">
        <v>467</v>
      </c>
      <c r="B473" s="289">
        <f t="shared" si="490"/>
        <v>39</v>
      </c>
      <c r="C473" s="290">
        <f t="shared" si="491"/>
        <v>0</v>
      </c>
      <c r="D473" s="290">
        <f t="shared" si="555"/>
        <v>0</v>
      </c>
      <c r="E473" s="290">
        <f t="shared" si="492"/>
        <v>0</v>
      </c>
      <c r="F473" s="291">
        <f t="shared" si="493"/>
        <v>0</v>
      </c>
      <c r="G473" s="290">
        <f t="shared" si="487"/>
        <v>0</v>
      </c>
      <c r="H473" s="289">
        <f t="shared" si="521"/>
        <v>467</v>
      </c>
      <c r="I473" s="289">
        <f t="shared" si="522"/>
        <v>39</v>
      </c>
      <c r="J473" s="290">
        <f t="shared" si="494"/>
        <v>0</v>
      </c>
      <c r="K473" s="290">
        <f t="shared" si="488"/>
        <v>0</v>
      </c>
      <c r="L473" s="290">
        <f t="shared" si="495"/>
        <v>0</v>
      </c>
      <c r="M473" s="291">
        <f t="shared" si="496"/>
        <v>0</v>
      </c>
      <c r="N473" s="292">
        <f t="shared" si="489"/>
        <v>0</v>
      </c>
      <c r="O473" s="307">
        <f t="shared" si="523"/>
        <v>467</v>
      </c>
      <c r="P473" s="289">
        <f t="shared" si="524"/>
        <v>39</v>
      </c>
      <c r="Q473" s="290">
        <f t="shared" si="497"/>
        <v>0</v>
      </c>
      <c r="R473" s="290">
        <f t="shared" si="525"/>
        <v>0</v>
      </c>
      <c r="S473" s="290">
        <f t="shared" si="498"/>
        <v>0</v>
      </c>
      <c r="T473" s="291">
        <f t="shared" si="499"/>
        <v>0</v>
      </c>
      <c r="U473" s="290">
        <f t="shared" si="526"/>
        <v>0</v>
      </c>
      <c r="V473" s="304">
        <f t="shared" si="527"/>
        <v>467</v>
      </c>
      <c r="W473" s="289">
        <f t="shared" si="528"/>
        <v>39</v>
      </c>
      <c r="X473" s="290">
        <f t="shared" si="500"/>
        <v>0</v>
      </c>
      <c r="Y473" s="290">
        <f t="shared" si="529"/>
        <v>0</v>
      </c>
      <c r="Z473" s="290">
        <f t="shared" si="501"/>
        <v>0</v>
      </c>
      <c r="AA473" s="291">
        <f t="shared" si="502"/>
        <v>0</v>
      </c>
      <c r="AB473" s="292">
        <f t="shared" si="530"/>
        <v>0</v>
      </c>
      <c r="AC473" s="307">
        <f t="shared" si="531"/>
        <v>467</v>
      </c>
      <c r="AD473" s="289">
        <f t="shared" si="532"/>
        <v>39</v>
      </c>
      <c r="AE473" s="290">
        <f t="shared" si="503"/>
        <v>0</v>
      </c>
      <c r="AF473" s="290">
        <f t="shared" si="533"/>
        <v>0</v>
      </c>
      <c r="AG473" s="290">
        <f t="shared" si="504"/>
        <v>0</v>
      </c>
      <c r="AH473" s="291">
        <f t="shared" si="505"/>
        <v>0</v>
      </c>
      <c r="AI473" s="290">
        <f t="shared" si="534"/>
        <v>0</v>
      </c>
      <c r="AJ473" s="304">
        <f t="shared" si="535"/>
        <v>467</v>
      </c>
      <c r="AK473" s="289">
        <f t="shared" si="536"/>
        <v>39</v>
      </c>
      <c r="AL473" s="290">
        <f t="shared" si="506"/>
        <v>0</v>
      </c>
      <c r="AM473" s="290">
        <f t="shared" si="537"/>
        <v>0</v>
      </c>
      <c r="AN473" s="290">
        <f t="shared" si="507"/>
        <v>0</v>
      </c>
      <c r="AO473" s="291">
        <f t="shared" si="508"/>
        <v>0</v>
      </c>
      <c r="AP473" s="292">
        <f t="shared" si="538"/>
        <v>0</v>
      </c>
      <c r="AQ473" s="307">
        <f t="shared" si="539"/>
        <v>467</v>
      </c>
      <c r="AR473" s="289">
        <f t="shared" si="540"/>
        <v>39</v>
      </c>
      <c r="AS473" s="290">
        <f t="shared" si="509"/>
        <v>0</v>
      </c>
      <c r="AT473" s="290">
        <f t="shared" si="541"/>
        <v>0</v>
      </c>
      <c r="AU473" s="290">
        <f t="shared" si="510"/>
        <v>0</v>
      </c>
      <c r="AV473" s="291">
        <f t="shared" si="511"/>
        <v>0</v>
      </c>
      <c r="AW473" s="290">
        <f t="shared" si="542"/>
        <v>0</v>
      </c>
      <c r="AX473" s="304">
        <f t="shared" si="543"/>
        <v>467</v>
      </c>
      <c r="AY473" s="289">
        <f t="shared" si="544"/>
        <v>39</v>
      </c>
      <c r="AZ473" s="290">
        <f t="shared" si="512"/>
        <v>0</v>
      </c>
      <c r="BA473" s="290">
        <f t="shared" si="545"/>
        <v>0</v>
      </c>
      <c r="BB473" s="290">
        <f t="shared" si="513"/>
        <v>0</v>
      </c>
      <c r="BC473" s="291">
        <f t="shared" si="514"/>
        <v>0</v>
      </c>
      <c r="BD473" s="292">
        <f t="shared" si="546"/>
        <v>0</v>
      </c>
      <c r="BE473" s="307">
        <f t="shared" si="547"/>
        <v>467</v>
      </c>
      <c r="BF473" s="289">
        <f t="shared" si="548"/>
        <v>39</v>
      </c>
      <c r="BG473" s="290">
        <f t="shared" si="515"/>
        <v>0</v>
      </c>
      <c r="BH473" s="290">
        <f t="shared" si="549"/>
        <v>0</v>
      </c>
      <c r="BI473" s="290">
        <f t="shared" si="516"/>
        <v>0</v>
      </c>
      <c r="BJ473" s="291">
        <f t="shared" si="517"/>
        <v>0</v>
      </c>
      <c r="BK473" s="290">
        <f t="shared" si="550"/>
        <v>0</v>
      </c>
      <c r="BL473" s="304">
        <f t="shared" si="551"/>
        <v>467</v>
      </c>
      <c r="BM473" s="289">
        <f t="shared" si="552"/>
        <v>39</v>
      </c>
      <c r="BN473" s="290">
        <f t="shared" si="518"/>
        <v>0</v>
      </c>
      <c r="BO473" s="290">
        <f t="shared" si="553"/>
        <v>0</v>
      </c>
      <c r="BP473" s="290">
        <f t="shared" si="519"/>
        <v>0</v>
      </c>
      <c r="BQ473" s="291">
        <f t="shared" si="520"/>
        <v>0</v>
      </c>
      <c r="BR473" s="292">
        <f t="shared" si="554"/>
        <v>0</v>
      </c>
    </row>
    <row r="474" spans="1:70">
      <c r="A474" s="288">
        <v>468</v>
      </c>
      <c r="B474" s="289">
        <f t="shared" si="490"/>
        <v>39</v>
      </c>
      <c r="C474" s="290">
        <f t="shared" si="491"/>
        <v>0</v>
      </c>
      <c r="D474" s="290">
        <f t="shared" si="555"/>
        <v>0</v>
      </c>
      <c r="E474" s="290">
        <f t="shared" si="492"/>
        <v>0</v>
      </c>
      <c r="F474" s="291">
        <f t="shared" si="493"/>
        <v>0</v>
      </c>
      <c r="G474" s="290">
        <f t="shared" si="487"/>
        <v>0</v>
      </c>
      <c r="H474" s="289">
        <f t="shared" si="521"/>
        <v>468</v>
      </c>
      <c r="I474" s="289">
        <f t="shared" si="522"/>
        <v>39</v>
      </c>
      <c r="J474" s="290">
        <f t="shared" si="494"/>
        <v>0</v>
      </c>
      <c r="K474" s="290">
        <f t="shared" si="488"/>
        <v>0</v>
      </c>
      <c r="L474" s="290">
        <f t="shared" si="495"/>
        <v>0</v>
      </c>
      <c r="M474" s="291">
        <f t="shared" si="496"/>
        <v>0</v>
      </c>
      <c r="N474" s="292">
        <f t="shared" si="489"/>
        <v>0</v>
      </c>
      <c r="O474" s="307">
        <f t="shared" si="523"/>
        <v>468</v>
      </c>
      <c r="P474" s="289">
        <f t="shared" si="524"/>
        <v>39</v>
      </c>
      <c r="Q474" s="290">
        <f t="shared" si="497"/>
        <v>0</v>
      </c>
      <c r="R474" s="290">
        <f t="shared" si="525"/>
        <v>0</v>
      </c>
      <c r="S474" s="290">
        <f t="shared" si="498"/>
        <v>0</v>
      </c>
      <c r="T474" s="291">
        <f t="shared" si="499"/>
        <v>0</v>
      </c>
      <c r="U474" s="290">
        <f t="shared" si="526"/>
        <v>0</v>
      </c>
      <c r="V474" s="304">
        <f t="shared" si="527"/>
        <v>468</v>
      </c>
      <c r="W474" s="289">
        <f t="shared" si="528"/>
        <v>39</v>
      </c>
      <c r="X474" s="290">
        <f t="shared" si="500"/>
        <v>0</v>
      </c>
      <c r="Y474" s="290">
        <f t="shared" si="529"/>
        <v>0</v>
      </c>
      <c r="Z474" s="290">
        <f t="shared" si="501"/>
        <v>0</v>
      </c>
      <c r="AA474" s="291">
        <f t="shared" si="502"/>
        <v>0</v>
      </c>
      <c r="AB474" s="292">
        <f t="shared" si="530"/>
        <v>0</v>
      </c>
      <c r="AC474" s="307">
        <f t="shared" si="531"/>
        <v>468</v>
      </c>
      <c r="AD474" s="289">
        <f t="shared" si="532"/>
        <v>39</v>
      </c>
      <c r="AE474" s="290">
        <f t="shared" si="503"/>
        <v>0</v>
      </c>
      <c r="AF474" s="290">
        <f t="shared" si="533"/>
        <v>0</v>
      </c>
      <c r="AG474" s="290">
        <f t="shared" si="504"/>
        <v>0</v>
      </c>
      <c r="AH474" s="291">
        <f t="shared" si="505"/>
        <v>0</v>
      </c>
      <c r="AI474" s="290">
        <f t="shared" si="534"/>
        <v>0</v>
      </c>
      <c r="AJ474" s="304">
        <f t="shared" si="535"/>
        <v>468</v>
      </c>
      <c r="AK474" s="289">
        <f t="shared" si="536"/>
        <v>39</v>
      </c>
      <c r="AL474" s="290">
        <f t="shared" si="506"/>
        <v>0</v>
      </c>
      <c r="AM474" s="290">
        <f t="shared" si="537"/>
        <v>0</v>
      </c>
      <c r="AN474" s="290">
        <f t="shared" si="507"/>
        <v>0</v>
      </c>
      <c r="AO474" s="291">
        <f t="shared" si="508"/>
        <v>0</v>
      </c>
      <c r="AP474" s="292">
        <f t="shared" si="538"/>
        <v>0</v>
      </c>
      <c r="AQ474" s="307">
        <f t="shared" si="539"/>
        <v>468</v>
      </c>
      <c r="AR474" s="289">
        <f t="shared" si="540"/>
        <v>39</v>
      </c>
      <c r="AS474" s="290">
        <f t="shared" si="509"/>
        <v>0</v>
      </c>
      <c r="AT474" s="290">
        <f t="shared" si="541"/>
        <v>0</v>
      </c>
      <c r="AU474" s="290">
        <f t="shared" si="510"/>
        <v>0</v>
      </c>
      <c r="AV474" s="291">
        <f t="shared" si="511"/>
        <v>0</v>
      </c>
      <c r="AW474" s="290">
        <f t="shared" si="542"/>
        <v>0</v>
      </c>
      <c r="AX474" s="304">
        <f t="shared" si="543"/>
        <v>468</v>
      </c>
      <c r="AY474" s="289">
        <f t="shared" si="544"/>
        <v>39</v>
      </c>
      <c r="AZ474" s="290">
        <f t="shared" si="512"/>
        <v>0</v>
      </c>
      <c r="BA474" s="290">
        <f t="shared" si="545"/>
        <v>0</v>
      </c>
      <c r="BB474" s="290">
        <f t="shared" si="513"/>
        <v>0</v>
      </c>
      <c r="BC474" s="291">
        <f t="shared" si="514"/>
        <v>0</v>
      </c>
      <c r="BD474" s="292">
        <f t="shared" si="546"/>
        <v>0</v>
      </c>
      <c r="BE474" s="307">
        <f t="shared" si="547"/>
        <v>468</v>
      </c>
      <c r="BF474" s="289">
        <f t="shared" si="548"/>
        <v>39</v>
      </c>
      <c r="BG474" s="290">
        <f t="shared" si="515"/>
        <v>0</v>
      </c>
      <c r="BH474" s="290">
        <f t="shared" si="549"/>
        <v>0</v>
      </c>
      <c r="BI474" s="290">
        <f t="shared" si="516"/>
        <v>0</v>
      </c>
      <c r="BJ474" s="291">
        <f t="shared" si="517"/>
        <v>0</v>
      </c>
      <c r="BK474" s="290">
        <f t="shared" si="550"/>
        <v>0</v>
      </c>
      <c r="BL474" s="304">
        <f t="shared" si="551"/>
        <v>468</v>
      </c>
      <c r="BM474" s="289">
        <f t="shared" si="552"/>
        <v>39</v>
      </c>
      <c r="BN474" s="290">
        <f t="shared" si="518"/>
        <v>0</v>
      </c>
      <c r="BO474" s="290">
        <f t="shared" si="553"/>
        <v>0</v>
      </c>
      <c r="BP474" s="290">
        <f t="shared" si="519"/>
        <v>0</v>
      </c>
      <c r="BQ474" s="291">
        <f t="shared" si="520"/>
        <v>0</v>
      </c>
      <c r="BR474" s="292">
        <f t="shared" si="554"/>
        <v>0</v>
      </c>
    </row>
    <row r="475" spans="1:70">
      <c r="A475" s="288">
        <v>469</v>
      </c>
      <c r="B475" s="289">
        <f t="shared" si="490"/>
        <v>40</v>
      </c>
      <c r="C475" s="290">
        <f t="shared" si="491"/>
        <v>0</v>
      </c>
      <c r="D475" s="290">
        <f t="shared" si="555"/>
        <v>0</v>
      </c>
      <c r="E475" s="290">
        <f t="shared" si="492"/>
        <v>0</v>
      </c>
      <c r="F475" s="291">
        <f t="shared" si="493"/>
        <v>0</v>
      </c>
      <c r="G475" s="290">
        <f t="shared" si="487"/>
        <v>0</v>
      </c>
      <c r="H475" s="289">
        <f t="shared" si="521"/>
        <v>469</v>
      </c>
      <c r="I475" s="289">
        <f t="shared" si="522"/>
        <v>40</v>
      </c>
      <c r="J475" s="290">
        <f t="shared" si="494"/>
        <v>0</v>
      </c>
      <c r="K475" s="290">
        <f t="shared" si="488"/>
        <v>0</v>
      </c>
      <c r="L475" s="290">
        <f t="shared" si="495"/>
        <v>0</v>
      </c>
      <c r="M475" s="291">
        <f t="shared" si="496"/>
        <v>0</v>
      </c>
      <c r="N475" s="292">
        <f t="shared" si="489"/>
        <v>0</v>
      </c>
      <c r="O475" s="307">
        <f t="shared" si="523"/>
        <v>469</v>
      </c>
      <c r="P475" s="289">
        <f t="shared" si="524"/>
        <v>40</v>
      </c>
      <c r="Q475" s="290">
        <f t="shared" si="497"/>
        <v>0</v>
      </c>
      <c r="R475" s="290">
        <f t="shared" si="525"/>
        <v>0</v>
      </c>
      <c r="S475" s="290">
        <f t="shared" si="498"/>
        <v>0</v>
      </c>
      <c r="T475" s="291">
        <f t="shared" si="499"/>
        <v>0</v>
      </c>
      <c r="U475" s="290">
        <f t="shared" si="526"/>
        <v>0</v>
      </c>
      <c r="V475" s="304">
        <f t="shared" si="527"/>
        <v>469</v>
      </c>
      <c r="W475" s="289">
        <f t="shared" si="528"/>
        <v>40</v>
      </c>
      <c r="X475" s="290">
        <f t="shared" si="500"/>
        <v>0</v>
      </c>
      <c r="Y475" s="290">
        <f t="shared" si="529"/>
        <v>0</v>
      </c>
      <c r="Z475" s="290">
        <f t="shared" si="501"/>
        <v>0</v>
      </c>
      <c r="AA475" s="291">
        <f t="shared" si="502"/>
        <v>0</v>
      </c>
      <c r="AB475" s="292">
        <f t="shared" si="530"/>
        <v>0</v>
      </c>
      <c r="AC475" s="307">
        <f t="shared" si="531"/>
        <v>469</v>
      </c>
      <c r="AD475" s="289">
        <f t="shared" si="532"/>
        <v>40</v>
      </c>
      <c r="AE475" s="290">
        <f t="shared" si="503"/>
        <v>0</v>
      </c>
      <c r="AF475" s="290">
        <f t="shared" si="533"/>
        <v>0</v>
      </c>
      <c r="AG475" s="290">
        <f t="shared" si="504"/>
        <v>0</v>
      </c>
      <c r="AH475" s="291">
        <f t="shared" si="505"/>
        <v>0</v>
      </c>
      <c r="AI475" s="290">
        <f t="shared" si="534"/>
        <v>0</v>
      </c>
      <c r="AJ475" s="304">
        <f t="shared" si="535"/>
        <v>469</v>
      </c>
      <c r="AK475" s="289">
        <f t="shared" si="536"/>
        <v>40</v>
      </c>
      <c r="AL475" s="290">
        <f t="shared" si="506"/>
        <v>0</v>
      </c>
      <c r="AM475" s="290">
        <f t="shared" si="537"/>
        <v>0</v>
      </c>
      <c r="AN475" s="290">
        <f t="shared" si="507"/>
        <v>0</v>
      </c>
      <c r="AO475" s="291">
        <f t="shared" si="508"/>
        <v>0</v>
      </c>
      <c r="AP475" s="292">
        <f t="shared" si="538"/>
        <v>0</v>
      </c>
      <c r="AQ475" s="307">
        <f t="shared" si="539"/>
        <v>469</v>
      </c>
      <c r="AR475" s="289">
        <f t="shared" si="540"/>
        <v>40</v>
      </c>
      <c r="AS475" s="290">
        <f t="shared" si="509"/>
        <v>0</v>
      </c>
      <c r="AT475" s="290">
        <f t="shared" si="541"/>
        <v>0</v>
      </c>
      <c r="AU475" s="290">
        <f t="shared" si="510"/>
        <v>0</v>
      </c>
      <c r="AV475" s="291">
        <f t="shared" si="511"/>
        <v>0</v>
      </c>
      <c r="AW475" s="290">
        <f t="shared" si="542"/>
        <v>0</v>
      </c>
      <c r="AX475" s="304">
        <f t="shared" si="543"/>
        <v>469</v>
      </c>
      <c r="AY475" s="289">
        <f t="shared" si="544"/>
        <v>40</v>
      </c>
      <c r="AZ475" s="290">
        <f t="shared" si="512"/>
        <v>0</v>
      </c>
      <c r="BA475" s="290">
        <f t="shared" si="545"/>
        <v>0</v>
      </c>
      <c r="BB475" s="290">
        <f t="shared" si="513"/>
        <v>0</v>
      </c>
      <c r="BC475" s="291">
        <f t="shared" si="514"/>
        <v>0</v>
      </c>
      <c r="BD475" s="292">
        <f t="shared" si="546"/>
        <v>0</v>
      </c>
      <c r="BE475" s="307">
        <f t="shared" si="547"/>
        <v>469</v>
      </c>
      <c r="BF475" s="289">
        <f t="shared" si="548"/>
        <v>40</v>
      </c>
      <c r="BG475" s="290">
        <f t="shared" si="515"/>
        <v>0</v>
      </c>
      <c r="BH475" s="290">
        <f t="shared" si="549"/>
        <v>0</v>
      </c>
      <c r="BI475" s="290">
        <f t="shared" si="516"/>
        <v>0</v>
      </c>
      <c r="BJ475" s="291">
        <f t="shared" si="517"/>
        <v>0</v>
      </c>
      <c r="BK475" s="290">
        <f t="shared" si="550"/>
        <v>0</v>
      </c>
      <c r="BL475" s="304">
        <f t="shared" si="551"/>
        <v>469</v>
      </c>
      <c r="BM475" s="289">
        <f t="shared" si="552"/>
        <v>40</v>
      </c>
      <c r="BN475" s="290">
        <f t="shared" si="518"/>
        <v>0</v>
      </c>
      <c r="BO475" s="290">
        <f t="shared" si="553"/>
        <v>0</v>
      </c>
      <c r="BP475" s="290">
        <f t="shared" si="519"/>
        <v>0</v>
      </c>
      <c r="BQ475" s="291">
        <f t="shared" si="520"/>
        <v>0</v>
      </c>
      <c r="BR475" s="292">
        <f t="shared" si="554"/>
        <v>0</v>
      </c>
    </row>
    <row r="476" spans="1:70">
      <c r="A476" s="288">
        <v>470</v>
      </c>
      <c r="B476" s="289">
        <f t="shared" si="490"/>
        <v>40</v>
      </c>
      <c r="C476" s="290">
        <f t="shared" si="491"/>
        <v>0</v>
      </c>
      <c r="D476" s="290">
        <f t="shared" si="555"/>
        <v>0</v>
      </c>
      <c r="E476" s="290">
        <f t="shared" si="492"/>
        <v>0</v>
      </c>
      <c r="F476" s="291">
        <f t="shared" si="493"/>
        <v>0</v>
      </c>
      <c r="G476" s="290">
        <f t="shared" si="487"/>
        <v>0</v>
      </c>
      <c r="H476" s="289">
        <f t="shared" si="521"/>
        <v>470</v>
      </c>
      <c r="I476" s="289">
        <f t="shared" si="522"/>
        <v>40</v>
      </c>
      <c r="J476" s="290">
        <f t="shared" si="494"/>
        <v>0</v>
      </c>
      <c r="K476" s="290">
        <f t="shared" si="488"/>
        <v>0</v>
      </c>
      <c r="L476" s="290">
        <f t="shared" si="495"/>
        <v>0</v>
      </c>
      <c r="M476" s="291">
        <f t="shared" si="496"/>
        <v>0</v>
      </c>
      <c r="N476" s="292">
        <f t="shared" si="489"/>
        <v>0</v>
      </c>
      <c r="O476" s="307">
        <f t="shared" si="523"/>
        <v>470</v>
      </c>
      <c r="P476" s="289">
        <f t="shared" si="524"/>
        <v>40</v>
      </c>
      <c r="Q476" s="290">
        <f t="shared" si="497"/>
        <v>0</v>
      </c>
      <c r="R476" s="290">
        <f t="shared" si="525"/>
        <v>0</v>
      </c>
      <c r="S476" s="290">
        <f t="shared" si="498"/>
        <v>0</v>
      </c>
      <c r="T476" s="291">
        <f t="shared" si="499"/>
        <v>0</v>
      </c>
      <c r="U476" s="290">
        <f t="shared" si="526"/>
        <v>0</v>
      </c>
      <c r="V476" s="304">
        <f t="shared" si="527"/>
        <v>470</v>
      </c>
      <c r="W476" s="289">
        <f t="shared" si="528"/>
        <v>40</v>
      </c>
      <c r="X476" s="290">
        <f t="shared" si="500"/>
        <v>0</v>
      </c>
      <c r="Y476" s="290">
        <f t="shared" si="529"/>
        <v>0</v>
      </c>
      <c r="Z476" s="290">
        <f t="shared" si="501"/>
        <v>0</v>
      </c>
      <c r="AA476" s="291">
        <f t="shared" si="502"/>
        <v>0</v>
      </c>
      <c r="AB476" s="292">
        <f t="shared" si="530"/>
        <v>0</v>
      </c>
      <c r="AC476" s="307">
        <f t="shared" si="531"/>
        <v>470</v>
      </c>
      <c r="AD476" s="289">
        <f t="shared" si="532"/>
        <v>40</v>
      </c>
      <c r="AE476" s="290">
        <f t="shared" si="503"/>
        <v>0</v>
      </c>
      <c r="AF476" s="290">
        <f t="shared" si="533"/>
        <v>0</v>
      </c>
      <c r="AG476" s="290">
        <f t="shared" si="504"/>
        <v>0</v>
      </c>
      <c r="AH476" s="291">
        <f t="shared" si="505"/>
        <v>0</v>
      </c>
      <c r="AI476" s="290">
        <f t="shared" si="534"/>
        <v>0</v>
      </c>
      <c r="AJ476" s="304">
        <f t="shared" si="535"/>
        <v>470</v>
      </c>
      <c r="AK476" s="289">
        <f t="shared" si="536"/>
        <v>40</v>
      </c>
      <c r="AL476" s="290">
        <f t="shared" si="506"/>
        <v>0</v>
      </c>
      <c r="AM476" s="290">
        <f t="shared" si="537"/>
        <v>0</v>
      </c>
      <c r="AN476" s="290">
        <f t="shared" si="507"/>
        <v>0</v>
      </c>
      <c r="AO476" s="291">
        <f t="shared" si="508"/>
        <v>0</v>
      </c>
      <c r="AP476" s="292">
        <f t="shared" si="538"/>
        <v>0</v>
      </c>
      <c r="AQ476" s="307">
        <f t="shared" si="539"/>
        <v>470</v>
      </c>
      <c r="AR476" s="289">
        <f t="shared" si="540"/>
        <v>40</v>
      </c>
      <c r="AS476" s="290">
        <f t="shared" si="509"/>
        <v>0</v>
      </c>
      <c r="AT476" s="290">
        <f t="shared" si="541"/>
        <v>0</v>
      </c>
      <c r="AU476" s="290">
        <f t="shared" si="510"/>
        <v>0</v>
      </c>
      <c r="AV476" s="291">
        <f t="shared" si="511"/>
        <v>0</v>
      </c>
      <c r="AW476" s="290">
        <f t="shared" si="542"/>
        <v>0</v>
      </c>
      <c r="AX476" s="304">
        <f t="shared" si="543"/>
        <v>470</v>
      </c>
      <c r="AY476" s="289">
        <f t="shared" si="544"/>
        <v>40</v>
      </c>
      <c r="AZ476" s="290">
        <f t="shared" si="512"/>
        <v>0</v>
      </c>
      <c r="BA476" s="290">
        <f t="shared" si="545"/>
        <v>0</v>
      </c>
      <c r="BB476" s="290">
        <f t="shared" si="513"/>
        <v>0</v>
      </c>
      <c r="BC476" s="291">
        <f t="shared" si="514"/>
        <v>0</v>
      </c>
      <c r="BD476" s="292">
        <f t="shared" si="546"/>
        <v>0</v>
      </c>
      <c r="BE476" s="307">
        <f t="shared" si="547"/>
        <v>470</v>
      </c>
      <c r="BF476" s="289">
        <f t="shared" si="548"/>
        <v>40</v>
      </c>
      <c r="BG476" s="290">
        <f t="shared" si="515"/>
        <v>0</v>
      </c>
      <c r="BH476" s="290">
        <f t="shared" si="549"/>
        <v>0</v>
      </c>
      <c r="BI476" s="290">
        <f t="shared" si="516"/>
        <v>0</v>
      </c>
      <c r="BJ476" s="291">
        <f t="shared" si="517"/>
        <v>0</v>
      </c>
      <c r="BK476" s="290">
        <f t="shared" si="550"/>
        <v>0</v>
      </c>
      <c r="BL476" s="304">
        <f t="shared" si="551"/>
        <v>470</v>
      </c>
      <c r="BM476" s="289">
        <f t="shared" si="552"/>
        <v>40</v>
      </c>
      <c r="BN476" s="290">
        <f t="shared" si="518"/>
        <v>0</v>
      </c>
      <c r="BO476" s="290">
        <f t="shared" si="553"/>
        <v>0</v>
      </c>
      <c r="BP476" s="290">
        <f t="shared" si="519"/>
        <v>0</v>
      </c>
      <c r="BQ476" s="291">
        <f t="shared" si="520"/>
        <v>0</v>
      </c>
      <c r="BR476" s="292">
        <f t="shared" si="554"/>
        <v>0</v>
      </c>
    </row>
    <row r="477" spans="1:70">
      <c r="A477" s="288">
        <v>471</v>
      </c>
      <c r="B477" s="289">
        <f t="shared" si="490"/>
        <v>40</v>
      </c>
      <c r="C477" s="290">
        <f t="shared" si="491"/>
        <v>0</v>
      </c>
      <c r="D477" s="290">
        <f t="shared" si="555"/>
        <v>0</v>
      </c>
      <c r="E477" s="290">
        <f t="shared" si="492"/>
        <v>0</v>
      </c>
      <c r="F477" s="291">
        <f t="shared" si="493"/>
        <v>0</v>
      </c>
      <c r="G477" s="290">
        <f t="shared" si="487"/>
        <v>0</v>
      </c>
      <c r="H477" s="289">
        <f t="shared" si="521"/>
        <v>471</v>
      </c>
      <c r="I477" s="289">
        <f t="shared" si="522"/>
        <v>40</v>
      </c>
      <c r="J477" s="290">
        <f t="shared" si="494"/>
        <v>0</v>
      </c>
      <c r="K477" s="290">
        <f t="shared" si="488"/>
        <v>0</v>
      </c>
      <c r="L477" s="290">
        <f t="shared" si="495"/>
        <v>0</v>
      </c>
      <c r="M477" s="291">
        <f t="shared" si="496"/>
        <v>0</v>
      </c>
      <c r="N477" s="292">
        <f t="shared" si="489"/>
        <v>0</v>
      </c>
      <c r="O477" s="307">
        <f t="shared" si="523"/>
        <v>471</v>
      </c>
      <c r="P477" s="289">
        <f t="shared" si="524"/>
        <v>40</v>
      </c>
      <c r="Q477" s="290">
        <f t="shared" si="497"/>
        <v>0</v>
      </c>
      <c r="R477" s="290">
        <f t="shared" si="525"/>
        <v>0</v>
      </c>
      <c r="S477" s="290">
        <f t="shared" si="498"/>
        <v>0</v>
      </c>
      <c r="T477" s="291">
        <f t="shared" si="499"/>
        <v>0</v>
      </c>
      <c r="U477" s="290">
        <f t="shared" si="526"/>
        <v>0</v>
      </c>
      <c r="V477" s="304">
        <f t="shared" si="527"/>
        <v>471</v>
      </c>
      <c r="W477" s="289">
        <f t="shared" si="528"/>
        <v>40</v>
      </c>
      <c r="X477" s="290">
        <f t="shared" si="500"/>
        <v>0</v>
      </c>
      <c r="Y477" s="290">
        <f t="shared" si="529"/>
        <v>0</v>
      </c>
      <c r="Z477" s="290">
        <f t="shared" si="501"/>
        <v>0</v>
      </c>
      <c r="AA477" s="291">
        <f t="shared" si="502"/>
        <v>0</v>
      </c>
      <c r="AB477" s="292">
        <f t="shared" si="530"/>
        <v>0</v>
      </c>
      <c r="AC477" s="307">
        <f t="shared" si="531"/>
        <v>471</v>
      </c>
      <c r="AD477" s="289">
        <f t="shared" si="532"/>
        <v>40</v>
      </c>
      <c r="AE477" s="290">
        <f t="shared" si="503"/>
        <v>0</v>
      </c>
      <c r="AF477" s="290">
        <f t="shared" si="533"/>
        <v>0</v>
      </c>
      <c r="AG477" s="290">
        <f t="shared" si="504"/>
        <v>0</v>
      </c>
      <c r="AH477" s="291">
        <f t="shared" si="505"/>
        <v>0</v>
      </c>
      <c r="AI477" s="290">
        <f t="shared" si="534"/>
        <v>0</v>
      </c>
      <c r="AJ477" s="304">
        <f t="shared" si="535"/>
        <v>471</v>
      </c>
      <c r="AK477" s="289">
        <f t="shared" si="536"/>
        <v>40</v>
      </c>
      <c r="AL477" s="290">
        <f t="shared" si="506"/>
        <v>0</v>
      </c>
      <c r="AM477" s="290">
        <f t="shared" si="537"/>
        <v>0</v>
      </c>
      <c r="AN477" s="290">
        <f t="shared" si="507"/>
        <v>0</v>
      </c>
      <c r="AO477" s="291">
        <f t="shared" si="508"/>
        <v>0</v>
      </c>
      <c r="AP477" s="292">
        <f t="shared" si="538"/>
        <v>0</v>
      </c>
      <c r="AQ477" s="307">
        <f t="shared" si="539"/>
        <v>471</v>
      </c>
      <c r="AR477" s="289">
        <f t="shared" si="540"/>
        <v>40</v>
      </c>
      <c r="AS477" s="290">
        <f t="shared" si="509"/>
        <v>0</v>
      </c>
      <c r="AT477" s="290">
        <f t="shared" si="541"/>
        <v>0</v>
      </c>
      <c r="AU477" s="290">
        <f t="shared" si="510"/>
        <v>0</v>
      </c>
      <c r="AV477" s="291">
        <f t="shared" si="511"/>
        <v>0</v>
      </c>
      <c r="AW477" s="290">
        <f t="shared" si="542"/>
        <v>0</v>
      </c>
      <c r="AX477" s="304">
        <f t="shared" si="543"/>
        <v>471</v>
      </c>
      <c r="AY477" s="289">
        <f t="shared" si="544"/>
        <v>40</v>
      </c>
      <c r="AZ477" s="290">
        <f t="shared" si="512"/>
        <v>0</v>
      </c>
      <c r="BA477" s="290">
        <f t="shared" si="545"/>
        <v>0</v>
      </c>
      <c r="BB477" s="290">
        <f t="shared" si="513"/>
        <v>0</v>
      </c>
      <c r="BC477" s="291">
        <f t="shared" si="514"/>
        <v>0</v>
      </c>
      <c r="BD477" s="292">
        <f t="shared" si="546"/>
        <v>0</v>
      </c>
      <c r="BE477" s="307">
        <f t="shared" si="547"/>
        <v>471</v>
      </c>
      <c r="BF477" s="289">
        <f t="shared" si="548"/>
        <v>40</v>
      </c>
      <c r="BG477" s="290">
        <f t="shared" si="515"/>
        <v>0</v>
      </c>
      <c r="BH477" s="290">
        <f t="shared" si="549"/>
        <v>0</v>
      </c>
      <c r="BI477" s="290">
        <f t="shared" si="516"/>
        <v>0</v>
      </c>
      <c r="BJ477" s="291">
        <f t="shared" si="517"/>
        <v>0</v>
      </c>
      <c r="BK477" s="290">
        <f t="shared" si="550"/>
        <v>0</v>
      </c>
      <c r="BL477" s="304">
        <f t="shared" si="551"/>
        <v>471</v>
      </c>
      <c r="BM477" s="289">
        <f t="shared" si="552"/>
        <v>40</v>
      </c>
      <c r="BN477" s="290">
        <f t="shared" si="518"/>
        <v>0</v>
      </c>
      <c r="BO477" s="290">
        <f t="shared" si="553"/>
        <v>0</v>
      </c>
      <c r="BP477" s="290">
        <f t="shared" si="519"/>
        <v>0</v>
      </c>
      <c r="BQ477" s="291">
        <f t="shared" si="520"/>
        <v>0</v>
      </c>
      <c r="BR477" s="292">
        <f t="shared" si="554"/>
        <v>0</v>
      </c>
    </row>
    <row r="478" spans="1:70">
      <c r="A478" s="288">
        <v>472</v>
      </c>
      <c r="B478" s="289">
        <f t="shared" si="490"/>
        <v>40</v>
      </c>
      <c r="C478" s="290">
        <f t="shared" si="491"/>
        <v>0</v>
      </c>
      <c r="D478" s="290">
        <f t="shared" si="555"/>
        <v>0</v>
      </c>
      <c r="E478" s="290">
        <f t="shared" si="492"/>
        <v>0</v>
      </c>
      <c r="F478" s="291">
        <f t="shared" si="493"/>
        <v>0</v>
      </c>
      <c r="G478" s="290">
        <f t="shared" si="487"/>
        <v>0</v>
      </c>
      <c r="H478" s="289">
        <f t="shared" si="521"/>
        <v>472</v>
      </c>
      <c r="I478" s="289">
        <f t="shared" si="522"/>
        <v>40</v>
      </c>
      <c r="J478" s="290">
        <f t="shared" si="494"/>
        <v>0</v>
      </c>
      <c r="K478" s="290">
        <f t="shared" si="488"/>
        <v>0</v>
      </c>
      <c r="L478" s="290">
        <f t="shared" si="495"/>
        <v>0</v>
      </c>
      <c r="M478" s="291">
        <f t="shared" si="496"/>
        <v>0</v>
      </c>
      <c r="N478" s="292">
        <f t="shared" si="489"/>
        <v>0</v>
      </c>
      <c r="O478" s="307">
        <f t="shared" si="523"/>
        <v>472</v>
      </c>
      <c r="P478" s="289">
        <f t="shared" si="524"/>
        <v>40</v>
      </c>
      <c r="Q478" s="290">
        <f t="shared" si="497"/>
        <v>0</v>
      </c>
      <c r="R478" s="290">
        <f t="shared" si="525"/>
        <v>0</v>
      </c>
      <c r="S478" s="290">
        <f t="shared" si="498"/>
        <v>0</v>
      </c>
      <c r="T478" s="291">
        <f t="shared" si="499"/>
        <v>0</v>
      </c>
      <c r="U478" s="290">
        <f t="shared" si="526"/>
        <v>0</v>
      </c>
      <c r="V478" s="304">
        <f t="shared" si="527"/>
        <v>472</v>
      </c>
      <c r="W478" s="289">
        <f t="shared" si="528"/>
        <v>40</v>
      </c>
      <c r="X478" s="290">
        <f t="shared" si="500"/>
        <v>0</v>
      </c>
      <c r="Y478" s="290">
        <f t="shared" si="529"/>
        <v>0</v>
      </c>
      <c r="Z478" s="290">
        <f t="shared" si="501"/>
        <v>0</v>
      </c>
      <c r="AA478" s="291">
        <f t="shared" si="502"/>
        <v>0</v>
      </c>
      <c r="AB478" s="292">
        <f t="shared" si="530"/>
        <v>0</v>
      </c>
      <c r="AC478" s="307">
        <f t="shared" si="531"/>
        <v>472</v>
      </c>
      <c r="AD478" s="289">
        <f t="shared" si="532"/>
        <v>40</v>
      </c>
      <c r="AE478" s="290">
        <f t="shared" si="503"/>
        <v>0</v>
      </c>
      <c r="AF478" s="290">
        <f t="shared" si="533"/>
        <v>0</v>
      </c>
      <c r="AG478" s="290">
        <f t="shared" si="504"/>
        <v>0</v>
      </c>
      <c r="AH478" s="291">
        <f t="shared" si="505"/>
        <v>0</v>
      </c>
      <c r="AI478" s="290">
        <f t="shared" si="534"/>
        <v>0</v>
      </c>
      <c r="AJ478" s="304">
        <f t="shared" si="535"/>
        <v>472</v>
      </c>
      <c r="AK478" s="289">
        <f t="shared" si="536"/>
        <v>40</v>
      </c>
      <c r="AL478" s="290">
        <f t="shared" si="506"/>
        <v>0</v>
      </c>
      <c r="AM478" s="290">
        <f t="shared" si="537"/>
        <v>0</v>
      </c>
      <c r="AN478" s="290">
        <f t="shared" si="507"/>
        <v>0</v>
      </c>
      <c r="AO478" s="291">
        <f t="shared" si="508"/>
        <v>0</v>
      </c>
      <c r="AP478" s="292">
        <f t="shared" si="538"/>
        <v>0</v>
      </c>
      <c r="AQ478" s="307">
        <f t="shared" si="539"/>
        <v>472</v>
      </c>
      <c r="AR478" s="289">
        <f t="shared" si="540"/>
        <v>40</v>
      </c>
      <c r="AS478" s="290">
        <f t="shared" si="509"/>
        <v>0</v>
      </c>
      <c r="AT478" s="290">
        <f t="shared" si="541"/>
        <v>0</v>
      </c>
      <c r="AU478" s="290">
        <f t="shared" si="510"/>
        <v>0</v>
      </c>
      <c r="AV478" s="291">
        <f t="shared" si="511"/>
        <v>0</v>
      </c>
      <c r="AW478" s="290">
        <f t="shared" si="542"/>
        <v>0</v>
      </c>
      <c r="AX478" s="304">
        <f t="shared" si="543"/>
        <v>472</v>
      </c>
      <c r="AY478" s="289">
        <f t="shared" si="544"/>
        <v>40</v>
      </c>
      <c r="AZ478" s="290">
        <f t="shared" si="512"/>
        <v>0</v>
      </c>
      <c r="BA478" s="290">
        <f t="shared" si="545"/>
        <v>0</v>
      </c>
      <c r="BB478" s="290">
        <f t="shared" si="513"/>
        <v>0</v>
      </c>
      <c r="BC478" s="291">
        <f t="shared" si="514"/>
        <v>0</v>
      </c>
      <c r="BD478" s="292">
        <f t="shared" si="546"/>
        <v>0</v>
      </c>
      <c r="BE478" s="307">
        <f t="shared" si="547"/>
        <v>472</v>
      </c>
      <c r="BF478" s="289">
        <f t="shared" si="548"/>
        <v>40</v>
      </c>
      <c r="BG478" s="290">
        <f t="shared" si="515"/>
        <v>0</v>
      </c>
      <c r="BH478" s="290">
        <f t="shared" si="549"/>
        <v>0</v>
      </c>
      <c r="BI478" s="290">
        <f t="shared" si="516"/>
        <v>0</v>
      </c>
      <c r="BJ478" s="291">
        <f t="shared" si="517"/>
        <v>0</v>
      </c>
      <c r="BK478" s="290">
        <f t="shared" si="550"/>
        <v>0</v>
      </c>
      <c r="BL478" s="304">
        <f t="shared" si="551"/>
        <v>472</v>
      </c>
      <c r="BM478" s="289">
        <f t="shared" si="552"/>
        <v>40</v>
      </c>
      <c r="BN478" s="290">
        <f t="shared" si="518"/>
        <v>0</v>
      </c>
      <c r="BO478" s="290">
        <f t="shared" si="553"/>
        <v>0</v>
      </c>
      <c r="BP478" s="290">
        <f t="shared" si="519"/>
        <v>0</v>
      </c>
      <c r="BQ478" s="291">
        <f t="shared" si="520"/>
        <v>0</v>
      </c>
      <c r="BR478" s="292">
        <f t="shared" si="554"/>
        <v>0</v>
      </c>
    </row>
    <row r="479" spans="1:70">
      <c r="A479" s="288">
        <v>473</v>
      </c>
      <c r="B479" s="289">
        <f t="shared" si="490"/>
        <v>40</v>
      </c>
      <c r="C479" s="290">
        <f t="shared" si="491"/>
        <v>0</v>
      </c>
      <c r="D479" s="290">
        <f t="shared" si="555"/>
        <v>0</v>
      </c>
      <c r="E479" s="290">
        <f t="shared" si="492"/>
        <v>0</v>
      </c>
      <c r="F479" s="291">
        <f t="shared" si="493"/>
        <v>0</v>
      </c>
      <c r="G479" s="290">
        <f t="shared" si="487"/>
        <v>0</v>
      </c>
      <c r="H479" s="289">
        <f t="shared" si="521"/>
        <v>473</v>
      </c>
      <c r="I479" s="289">
        <f t="shared" si="522"/>
        <v>40</v>
      </c>
      <c r="J479" s="290">
        <f t="shared" si="494"/>
        <v>0</v>
      </c>
      <c r="K479" s="290">
        <f t="shared" si="488"/>
        <v>0</v>
      </c>
      <c r="L479" s="290">
        <f t="shared" si="495"/>
        <v>0</v>
      </c>
      <c r="M479" s="291">
        <f t="shared" si="496"/>
        <v>0</v>
      </c>
      <c r="N479" s="292">
        <f t="shared" si="489"/>
        <v>0</v>
      </c>
      <c r="O479" s="307">
        <f t="shared" si="523"/>
        <v>473</v>
      </c>
      <c r="P479" s="289">
        <f t="shared" si="524"/>
        <v>40</v>
      </c>
      <c r="Q479" s="290">
        <f t="shared" si="497"/>
        <v>0</v>
      </c>
      <c r="R479" s="290">
        <f t="shared" si="525"/>
        <v>0</v>
      </c>
      <c r="S479" s="290">
        <f t="shared" si="498"/>
        <v>0</v>
      </c>
      <c r="T479" s="291">
        <f t="shared" si="499"/>
        <v>0</v>
      </c>
      <c r="U479" s="290">
        <f t="shared" si="526"/>
        <v>0</v>
      </c>
      <c r="V479" s="304">
        <f t="shared" si="527"/>
        <v>473</v>
      </c>
      <c r="W479" s="289">
        <f t="shared" si="528"/>
        <v>40</v>
      </c>
      <c r="X479" s="290">
        <f t="shared" si="500"/>
        <v>0</v>
      </c>
      <c r="Y479" s="290">
        <f t="shared" si="529"/>
        <v>0</v>
      </c>
      <c r="Z479" s="290">
        <f t="shared" si="501"/>
        <v>0</v>
      </c>
      <c r="AA479" s="291">
        <f t="shared" si="502"/>
        <v>0</v>
      </c>
      <c r="AB479" s="292">
        <f t="shared" si="530"/>
        <v>0</v>
      </c>
      <c r="AC479" s="307">
        <f t="shared" si="531"/>
        <v>473</v>
      </c>
      <c r="AD479" s="289">
        <f t="shared" si="532"/>
        <v>40</v>
      </c>
      <c r="AE479" s="290">
        <f t="shared" si="503"/>
        <v>0</v>
      </c>
      <c r="AF479" s="290">
        <f t="shared" si="533"/>
        <v>0</v>
      </c>
      <c r="AG479" s="290">
        <f t="shared" si="504"/>
        <v>0</v>
      </c>
      <c r="AH479" s="291">
        <f t="shared" si="505"/>
        <v>0</v>
      </c>
      <c r="AI479" s="290">
        <f t="shared" si="534"/>
        <v>0</v>
      </c>
      <c r="AJ479" s="304">
        <f t="shared" si="535"/>
        <v>473</v>
      </c>
      <c r="AK479" s="289">
        <f t="shared" si="536"/>
        <v>40</v>
      </c>
      <c r="AL479" s="290">
        <f t="shared" si="506"/>
        <v>0</v>
      </c>
      <c r="AM479" s="290">
        <f t="shared" si="537"/>
        <v>0</v>
      </c>
      <c r="AN479" s="290">
        <f t="shared" si="507"/>
        <v>0</v>
      </c>
      <c r="AO479" s="291">
        <f t="shared" si="508"/>
        <v>0</v>
      </c>
      <c r="AP479" s="292">
        <f t="shared" si="538"/>
        <v>0</v>
      </c>
      <c r="AQ479" s="307">
        <f t="shared" si="539"/>
        <v>473</v>
      </c>
      <c r="AR479" s="289">
        <f t="shared" si="540"/>
        <v>40</v>
      </c>
      <c r="AS479" s="290">
        <f t="shared" si="509"/>
        <v>0</v>
      </c>
      <c r="AT479" s="290">
        <f t="shared" si="541"/>
        <v>0</v>
      </c>
      <c r="AU479" s="290">
        <f t="shared" si="510"/>
        <v>0</v>
      </c>
      <c r="AV479" s="291">
        <f t="shared" si="511"/>
        <v>0</v>
      </c>
      <c r="AW479" s="290">
        <f t="shared" si="542"/>
        <v>0</v>
      </c>
      <c r="AX479" s="304">
        <f t="shared" si="543"/>
        <v>473</v>
      </c>
      <c r="AY479" s="289">
        <f t="shared" si="544"/>
        <v>40</v>
      </c>
      <c r="AZ479" s="290">
        <f t="shared" si="512"/>
        <v>0</v>
      </c>
      <c r="BA479" s="290">
        <f t="shared" si="545"/>
        <v>0</v>
      </c>
      <c r="BB479" s="290">
        <f t="shared" si="513"/>
        <v>0</v>
      </c>
      <c r="BC479" s="291">
        <f t="shared" si="514"/>
        <v>0</v>
      </c>
      <c r="BD479" s="292">
        <f t="shared" si="546"/>
        <v>0</v>
      </c>
      <c r="BE479" s="307">
        <f t="shared" si="547"/>
        <v>473</v>
      </c>
      <c r="BF479" s="289">
        <f t="shared" si="548"/>
        <v>40</v>
      </c>
      <c r="BG479" s="290">
        <f t="shared" si="515"/>
        <v>0</v>
      </c>
      <c r="BH479" s="290">
        <f t="shared" si="549"/>
        <v>0</v>
      </c>
      <c r="BI479" s="290">
        <f t="shared" si="516"/>
        <v>0</v>
      </c>
      <c r="BJ479" s="291">
        <f t="shared" si="517"/>
        <v>0</v>
      </c>
      <c r="BK479" s="290">
        <f t="shared" si="550"/>
        <v>0</v>
      </c>
      <c r="BL479" s="304">
        <f t="shared" si="551"/>
        <v>473</v>
      </c>
      <c r="BM479" s="289">
        <f t="shared" si="552"/>
        <v>40</v>
      </c>
      <c r="BN479" s="290">
        <f t="shared" si="518"/>
        <v>0</v>
      </c>
      <c r="BO479" s="290">
        <f t="shared" si="553"/>
        <v>0</v>
      </c>
      <c r="BP479" s="290">
        <f t="shared" si="519"/>
        <v>0</v>
      </c>
      <c r="BQ479" s="291">
        <f t="shared" si="520"/>
        <v>0</v>
      </c>
      <c r="BR479" s="292">
        <f t="shared" si="554"/>
        <v>0</v>
      </c>
    </row>
    <row r="480" spans="1:70">
      <c r="A480" s="288">
        <v>474</v>
      </c>
      <c r="B480" s="289">
        <f t="shared" si="490"/>
        <v>40</v>
      </c>
      <c r="C480" s="290">
        <f t="shared" si="491"/>
        <v>0</v>
      </c>
      <c r="D480" s="290">
        <f t="shared" si="555"/>
        <v>0</v>
      </c>
      <c r="E480" s="290">
        <f t="shared" si="492"/>
        <v>0</v>
      </c>
      <c r="F480" s="291">
        <f t="shared" si="493"/>
        <v>0</v>
      </c>
      <c r="G480" s="290">
        <f t="shared" si="487"/>
        <v>0</v>
      </c>
      <c r="H480" s="289">
        <f t="shared" si="521"/>
        <v>474</v>
      </c>
      <c r="I480" s="289">
        <f t="shared" si="522"/>
        <v>40</v>
      </c>
      <c r="J480" s="290">
        <f t="shared" si="494"/>
        <v>0</v>
      </c>
      <c r="K480" s="290">
        <f t="shared" si="488"/>
        <v>0</v>
      </c>
      <c r="L480" s="290">
        <f t="shared" si="495"/>
        <v>0</v>
      </c>
      <c r="M480" s="291">
        <f t="shared" si="496"/>
        <v>0</v>
      </c>
      <c r="N480" s="292">
        <f t="shared" si="489"/>
        <v>0</v>
      </c>
      <c r="O480" s="307">
        <f t="shared" si="523"/>
        <v>474</v>
      </c>
      <c r="P480" s="289">
        <f t="shared" si="524"/>
        <v>40</v>
      </c>
      <c r="Q480" s="290">
        <f t="shared" si="497"/>
        <v>0</v>
      </c>
      <c r="R480" s="290">
        <f t="shared" si="525"/>
        <v>0</v>
      </c>
      <c r="S480" s="290">
        <f t="shared" si="498"/>
        <v>0</v>
      </c>
      <c r="T480" s="291">
        <f t="shared" si="499"/>
        <v>0</v>
      </c>
      <c r="U480" s="290">
        <f t="shared" si="526"/>
        <v>0</v>
      </c>
      <c r="V480" s="304">
        <f t="shared" si="527"/>
        <v>474</v>
      </c>
      <c r="W480" s="289">
        <f t="shared" si="528"/>
        <v>40</v>
      </c>
      <c r="X480" s="290">
        <f t="shared" si="500"/>
        <v>0</v>
      </c>
      <c r="Y480" s="290">
        <f t="shared" si="529"/>
        <v>0</v>
      </c>
      <c r="Z480" s="290">
        <f t="shared" si="501"/>
        <v>0</v>
      </c>
      <c r="AA480" s="291">
        <f t="shared" si="502"/>
        <v>0</v>
      </c>
      <c r="AB480" s="292">
        <f t="shared" si="530"/>
        <v>0</v>
      </c>
      <c r="AC480" s="307">
        <f t="shared" si="531"/>
        <v>474</v>
      </c>
      <c r="AD480" s="289">
        <f t="shared" si="532"/>
        <v>40</v>
      </c>
      <c r="AE480" s="290">
        <f t="shared" si="503"/>
        <v>0</v>
      </c>
      <c r="AF480" s="290">
        <f t="shared" si="533"/>
        <v>0</v>
      </c>
      <c r="AG480" s="290">
        <f t="shared" si="504"/>
        <v>0</v>
      </c>
      <c r="AH480" s="291">
        <f t="shared" si="505"/>
        <v>0</v>
      </c>
      <c r="AI480" s="290">
        <f t="shared" si="534"/>
        <v>0</v>
      </c>
      <c r="AJ480" s="304">
        <f t="shared" si="535"/>
        <v>474</v>
      </c>
      <c r="AK480" s="289">
        <f t="shared" si="536"/>
        <v>40</v>
      </c>
      <c r="AL480" s="290">
        <f t="shared" si="506"/>
        <v>0</v>
      </c>
      <c r="AM480" s="290">
        <f t="shared" si="537"/>
        <v>0</v>
      </c>
      <c r="AN480" s="290">
        <f t="shared" si="507"/>
        <v>0</v>
      </c>
      <c r="AO480" s="291">
        <f t="shared" si="508"/>
        <v>0</v>
      </c>
      <c r="AP480" s="292">
        <f t="shared" si="538"/>
        <v>0</v>
      </c>
      <c r="AQ480" s="307">
        <f t="shared" si="539"/>
        <v>474</v>
      </c>
      <c r="AR480" s="289">
        <f t="shared" si="540"/>
        <v>40</v>
      </c>
      <c r="AS480" s="290">
        <f t="shared" si="509"/>
        <v>0</v>
      </c>
      <c r="AT480" s="290">
        <f t="shared" si="541"/>
        <v>0</v>
      </c>
      <c r="AU480" s="290">
        <f t="shared" si="510"/>
        <v>0</v>
      </c>
      <c r="AV480" s="291">
        <f t="shared" si="511"/>
        <v>0</v>
      </c>
      <c r="AW480" s="290">
        <f t="shared" si="542"/>
        <v>0</v>
      </c>
      <c r="AX480" s="304">
        <f t="shared" si="543"/>
        <v>474</v>
      </c>
      <c r="AY480" s="289">
        <f t="shared" si="544"/>
        <v>40</v>
      </c>
      <c r="AZ480" s="290">
        <f t="shared" si="512"/>
        <v>0</v>
      </c>
      <c r="BA480" s="290">
        <f t="shared" si="545"/>
        <v>0</v>
      </c>
      <c r="BB480" s="290">
        <f t="shared" si="513"/>
        <v>0</v>
      </c>
      <c r="BC480" s="291">
        <f t="shared" si="514"/>
        <v>0</v>
      </c>
      <c r="BD480" s="292">
        <f t="shared" si="546"/>
        <v>0</v>
      </c>
      <c r="BE480" s="307">
        <f t="shared" si="547"/>
        <v>474</v>
      </c>
      <c r="BF480" s="289">
        <f t="shared" si="548"/>
        <v>40</v>
      </c>
      <c r="BG480" s="290">
        <f t="shared" si="515"/>
        <v>0</v>
      </c>
      <c r="BH480" s="290">
        <f t="shared" si="549"/>
        <v>0</v>
      </c>
      <c r="BI480" s="290">
        <f t="shared" si="516"/>
        <v>0</v>
      </c>
      <c r="BJ480" s="291">
        <f t="shared" si="517"/>
        <v>0</v>
      </c>
      <c r="BK480" s="290">
        <f t="shared" si="550"/>
        <v>0</v>
      </c>
      <c r="BL480" s="304">
        <f t="shared" si="551"/>
        <v>474</v>
      </c>
      <c r="BM480" s="289">
        <f t="shared" si="552"/>
        <v>40</v>
      </c>
      <c r="BN480" s="290">
        <f t="shared" si="518"/>
        <v>0</v>
      </c>
      <c r="BO480" s="290">
        <f t="shared" si="553"/>
        <v>0</v>
      </c>
      <c r="BP480" s="290">
        <f t="shared" si="519"/>
        <v>0</v>
      </c>
      <c r="BQ480" s="291">
        <f t="shared" si="520"/>
        <v>0</v>
      </c>
      <c r="BR480" s="292">
        <f t="shared" si="554"/>
        <v>0</v>
      </c>
    </row>
    <row r="481" spans="1:70">
      <c r="A481" s="288">
        <v>475</v>
      </c>
      <c r="B481" s="289">
        <f t="shared" si="490"/>
        <v>40</v>
      </c>
      <c r="C481" s="290">
        <f t="shared" si="491"/>
        <v>0</v>
      </c>
      <c r="D481" s="290">
        <f t="shared" si="555"/>
        <v>0</v>
      </c>
      <c r="E481" s="290">
        <f t="shared" si="492"/>
        <v>0</v>
      </c>
      <c r="F481" s="291">
        <f t="shared" si="493"/>
        <v>0</v>
      </c>
      <c r="G481" s="290">
        <f t="shared" si="487"/>
        <v>0</v>
      </c>
      <c r="H481" s="289">
        <f t="shared" si="521"/>
        <v>475</v>
      </c>
      <c r="I481" s="289">
        <f t="shared" si="522"/>
        <v>40</v>
      </c>
      <c r="J481" s="290">
        <f t="shared" si="494"/>
        <v>0</v>
      </c>
      <c r="K481" s="290">
        <f t="shared" si="488"/>
        <v>0</v>
      </c>
      <c r="L481" s="290">
        <f t="shared" si="495"/>
        <v>0</v>
      </c>
      <c r="M481" s="291">
        <f t="shared" si="496"/>
        <v>0</v>
      </c>
      <c r="N481" s="292">
        <f t="shared" si="489"/>
        <v>0</v>
      </c>
      <c r="O481" s="307">
        <f t="shared" si="523"/>
        <v>475</v>
      </c>
      <c r="P481" s="289">
        <f t="shared" si="524"/>
        <v>40</v>
      </c>
      <c r="Q481" s="290">
        <f t="shared" si="497"/>
        <v>0</v>
      </c>
      <c r="R481" s="290">
        <f t="shared" si="525"/>
        <v>0</v>
      </c>
      <c r="S481" s="290">
        <f t="shared" si="498"/>
        <v>0</v>
      </c>
      <c r="T481" s="291">
        <f t="shared" si="499"/>
        <v>0</v>
      </c>
      <c r="U481" s="290">
        <f t="shared" si="526"/>
        <v>0</v>
      </c>
      <c r="V481" s="304">
        <f t="shared" si="527"/>
        <v>475</v>
      </c>
      <c r="W481" s="289">
        <f t="shared" si="528"/>
        <v>40</v>
      </c>
      <c r="X481" s="290">
        <f t="shared" si="500"/>
        <v>0</v>
      </c>
      <c r="Y481" s="290">
        <f t="shared" si="529"/>
        <v>0</v>
      </c>
      <c r="Z481" s="290">
        <f t="shared" si="501"/>
        <v>0</v>
      </c>
      <c r="AA481" s="291">
        <f t="shared" si="502"/>
        <v>0</v>
      </c>
      <c r="AB481" s="292">
        <f t="shared" si="530"/>
        <v>0</v>
      </c>
      <c r="AC481" s="307">
        <f t="shared" si="531"/>
        <v>475</v>
      </c>
      <c r="AD481" s="289">
        <f t="shared" si="532"/>
        <v>40</v>
      </c>
      <c r="AE481" s="290">
        <f t="shared" si="503"/>
        <v>0</v>
      </c>
      <c r="AF481" s="290">
        <f t="shared" si="533"/>
        <v>0</v>
      </c>
      <c r="AG481" s="290">
        <f t="shared" si="504"/>
        <v>0</v>
      </c>
      <c r="AH481" s="291">
        <f t="shared" si="505"/>
        <v>0</v>
      </c>
      <c r="AI481" s="290">
        <f t="shared" si="534"/>
        <v>0</v>
      </c>
      <c r="AJ481" s="304">
        <f t="shared" si="535"/>
        <v>475</v>
      </c>
      <c r="AK481" s="289">
        <f t="shared" si="536"/>
        <v>40</v>
      </c>
      <c r="AL481" s="290">
        <f t="shared" si="506"/>
        <v>0</v>
      </c>
      <c r="AM481" s="290">
        <f t="shared" si="537"/>
        <v>0</v>
      </c>
      <c r="AN481" s="290">
        <f t="shared" si="507"/>
        <v>0</v>
      </c>
      <c r="AO481" s="291">
        <f t="shared" si="508"/>
        <v>0</v>
      </c>
      <c r="AP481" s="292">
        <f t="shared" si="538"/>
        <v>0</v>
      </c>
      <c r="AQ481" s="307">
        <f t="shared" si="539"/>
        <v>475</v>
      </c>
      <c r="AR481" s="289">
        <f t="shared" si="540"/>
        <v>40</v>
      </c>
      <c r="AS481" s="290">
        <f t="shared" si="509"/>
        <v>0</v>
      </c>
      <c r="AT481" s="290">
        <f t="shared" si="541"/>
        <v>0</v>
      </c>
      <c r="AU481" s="290">
        <f t="shared" si="510"/>
        <v>0</v>
      </c>
      <c r="AV481" s="291">
        <f t="shared" si="511"/>
        <v>0</v>
      </c>
      <c r="AW481" s="290">
        <f t="shared" si="542"/>
        <v>0</v>
      </c>
      <c r="AX481" s="304">
        <f t="shared" si="543"/>
        <v>475</v>
      </c>
      <c r="AY481" s="289">
        <f t="shared" si="544"/>
        <v>40</v>
      </c>
      <c r="AZ481" s="290">
        <f t="shared" si="512"/>
        <v>0</v>
      </c>
      <c r="BA481" s="290">
        <f t="shared" si="545"/>
        <v>0</v>
      </c>
      <c r="BB481" s="290">
        <f t="shared" si="513"/>
        <v>0</v>
      </c>
      <c r="BC481" s="291">
        <f t="shared" si="514"/>
        <v>0</v>
      </c>
      <c r="BD481" s="292">
        <f t="shared" si="546"/>
        <v>0</v>
      </c>
      <c r="BE481" s="307">
        <f t="shared" si="547"/>
        <v>475</v>
      </c>
      <c r="BF481" s="289">
        <f t="shared" si="548"/>
        <v>40</v>
      </c>
      <c r="BG481" s="290">
        <f t="shared" si="515"/>
        <v>0</v>
      </c>
      <c r="BH481" s="290">
        <f t="shared" si="549"/>
        <v>0</v>
      </c>
      <c r="BI481" s="290">
        <f t="shared" si="516"/>
        <v>0</v>
      </c>
      <c r="BJ481" s="291">
        <f t="shared" si="517"/>
        <v>0</v>
      </c>
      <c r="BK481" s="290">
        <f t="shared" si="550"/>
        <v>0</v>
      </c>
      <c r="BL481" s="304">
        <f t="shared" si="551"/>
        <v>475</v>
      </c>
      <c r="BM481" s="289">
        <f t="shared" si="552"/>
        <v>40</v>
      </c>
      <c r="BN481" s="290">
        <f t="shared" si="518"/>
        <v>0</v>
      </c>
      <c r="BO481" s="290">
        <f t="shared" si="553"/>
        <v>0</v>
      </c>
      <c r="BP481" s="290">
        <f t="shared" si="519"/>
        <v>0</v>
      </c>
      <c r="BQ481" s="291">
        <f t="shared" si="520"/>
        <v>0</v>
      </c>
      <c r="BR481" s="292">
        <f t="shared" si="554"/>
        <v>0</v>
      </c>
    </row>
    <row r="482" spans="1:70">
      <c r="A482" s="288">
        <v>476</v>
      </c>
      <c r="B482" s="289">
        <f t="shared" si="490"/>
        <v>40</v>
      </c>
      <c r="C482" s="290">
        <f t="shared" si="491"/>
        <v>0</v>
      </c>
      <c r="D482" s="290">
        <f t="shared" si="555"/>
        <v>0</v>
      </c>
      <c r="E482" s="290">
        <f t="shared" si="492"/>
        <v>0</v>
      </c>
      <c r="F482" s="291">
        <f t="shared" si="493"/>
        <v>0</v>
      </c>
      <c r="G482" s="290">
        <f t="shared" si="487"/>
        <v>0</v>
      </c>
      <c r="H482" s="289">
        <f t="shared" si="521"/>
        <v>476</v>
      </c>
      <c r="I482" s="289">
        <f t="shared" si="522"/>
        <v>40</v>
      </c>
      <c r="J482" s="290">
        <f t="shared" si="494"/>
        <v>0</v>
      </c>
      <c r="K482" s="290">
        <f t="shared" si="488"/>
        <v>0</v>
      </c>
      <c r="L482" s="290">
        <f t="shared" si="495"/>
        <v>0</v>
      </c>
      <c r="M482" s="291">
        <f t="shared" si="496"/>
        <v>0</v>
      </c>
      <c r="N482" s="292">
        <f t="shared" si="489"/>
        <v>0</v>
      </c>
      <c r="O482" s="307">
        <f t="shared" si="523"/>
        <v>476</v>
      </c>
      <c r="P482" s="289">
        <f t="shared" si="524"/>
        <v>40</v>
      </c>
      <c r="Q482" s="290">
        <f t="shared" si="497"/>
        <v>0</v>
      </c>
      <c r="R482" s="290">
        <f t="shared" si="525"/>
        <v>0</v>
      </c>
      <c r="S482" s="290">
        <f t="shared" si="498"/>
        <v>0</v>
      </c>
      <c r="T482" s="291">
        <f t="shared" si="499"/>
        <v>0</v>
      </c>
      <c r="U482" s="290">
        <f t="shared" si="526"/>
        <v>0</v>
      </c>
      <c r="V482" s="304">
        <f t="shared" si="527"/>
        <v>476</v>
      </c>
      <c r="W482" s="289">
        <f t="shared" si="528"/>
        <v>40</v>
      </c>
      <c r="X482" s="290">
        <f t="shared" si="500"/>
        <v>0</v>
      </c>
      <c r="Y482" s="290">
        <f t="shared" si="529"/>
        <v>0</v>
      </c>
      <c r="Z482" s="290">
        <f t="shared" si="501"/>
        <v>0</v>
      </c>
      <c r="AA482" s="291">
        <f t="shared" si="502"/>
        <v>0</v>
      </c>
      <c r="AB482" s="292">
        <f t="shared" si="530"/>
        <v>0</v>
      </c>
      <c r="AC482" s="307">
        <f t="shared" si="531"/>
        <v>476</v>
      </c>
      <c r="AD482" s="289">
        <f t="shared" si="532"/>
        <v>40</v>
      </c>
      <c r="AE482" s="290">
        <f t="shared" si="503"/>
        <v>0</v>
      </c>
      <c r="AF482" s="290">
        <f t="shared" si="533"/>
        <v>0</v>
      </c>
      <c r="AG482" s="290">
        <f t="shared" si="504"/>
        <v>0</v>
      </c>
      <c r="AH482" s="291">
        <f t="shared" si="505"/>
        <v>0</v>
      </c>
      <c r="AI482" s="290">
        <f t="shared" si="534"/>
        <v>0</v>
      </c>
      <c r="AJ482" s="304">
        <f t="shared" si="535"/>
        <v>476</v>
      </c>
      <c r="AK482" s="289">
        <f t="shared" si="536"/>
        <v>40</v>
      </c>
      <c r="AL482" s="290">
        <f t="shared" si="506"/>
        <v>0</v>
      </c>
      <c r="AM482" s="290">
        <f t="shared" si="537"/>
        <v>0</v>
      </c>
      <c r="AN482" s="290">
        <f t="shared" si="507"/>
        <v>0</v>
      </c>
      <c r="AO482" s="291">
        <f t="shared" si="508"/>
        <v>0</v>
      </c>
      <c r="AP482" s="292">
        <f t="shared" si="538"/>
        <v>0</v>
      </c>
      <c r="AQ482" s="307">
        <f t="shared" si="539"/>
        <v>476</v>
      </c>
      <c r="AR482" s="289">
        <f t="shared" si="540"/>
        <v>40</v>
      </c>
      <c r="AS482" s="290">
        <f t="shared" si="509"/>
        <v>0</v>
      </c>
      <c r="AT482" s="290">
        <f t="shared" si="541"/>
        <v>0</v>
      </c>
      <c r="AU482" s="290">
        <f t="shared" si="510"/>
        <v>0</v>
      </c>
      <c r="AV482" s="291">
        <f t="shared" si="511"/>
        <v>0</v>
      </c>
      <c r="AW482" s="290">
        <f t="shared" si="542"/>
        <v>0</v>
      </c>
      <c r="AX482" s="304">
        <f t="shared" si="543"/>
        <v>476</v>
      </c>
      <c r="AY482" s="289">
        <f t="shared" si="544"/>
        <v>40</v>
      </c>
      <c r="AZ482" s="290">
        <f t="shared" si="512"/>
        <v>0</v>
      </c>
      <c r="BA482" s="290">
        <f t="shared" si="545"/>
        <v>0</v>
      </c>
      <c r="BB482" s="290">
        <f t="shared" si="513"/>
        <v>0</v>
      </c>
      <c r="BC482" s="291">
        <f t="shared" si="514"/>
        <v>0</v>
      </c>
      <c r="BD482" s="292">
        <f t="shared" si="546"/>
        <v>0</v>
      </c>
      <c r="BE482" s="307">
        <f t="shared" si="547"/>
        <v>476</v>
      </c>
      <c r="BF482" s="289">
        <f t="shared" si="548"/>
        <v>40</v>
      </c>
      <c r="BG482" s="290">
        <f t="shared" si="515"/>
        <v>0</v>
      </c>
      <c r="BH482" s="290">
        <f t="shared" si="549"/>
        <v>0</v>
      </c>
      <c r="BI482" s="290">
        <f t="shared" si="516"/>
        <v>0</v>
      </c>
      <c r="BJ482" s="291">
        <f t="shared" si="517"/>
        <v>0</v>
      </c>
      <c r="BK482" s="290">
        <f t="shared" si="550"/>
        <v>0</v>
      </c>
      <c r="BL482" s="304">
        <f t="shared" si="551"/>
        <v>476</v>
      </c>
      <c r="BM482" s="289">
        <f t="shared" si="552"/>
        <v>40</v>
      </c>
      <c r="BN482" s="290">
        <f t="shared" si="518"/>
        <v>0</v>
      </c>
      <c r="BO482" s="290">
        <f t="shared" si="553"/>
        <v>0</v>
      </c>
      <c r="BP482" s="290">
        <f t="shared" si="519"/>
        <v>0</v>
      </c>
      <c r="BQ482" s="291">
        <f t="shared" si="520"/>
        <v>0</v>
      </c>
      <c r="BR482" s="292">
        <f t="shared" si="554"/>
        <v>0</v>
      </c>
    </row>
    <row r="483" spans="1:70">
      <c r="A483" s="288">
        <v>477</v>
      </c>
      <c r="B483" s="289">
        <f t="shared" si="490"/>
        <v>40</v>
      </c>
      <c r="C483" s="290">
        <f t="shared" si="491"/>
        <v>0</v>
      </c>
      <c r="D483" s="290">
        <f t="shared" si="555"/>
        <v>0</v>
      </c>
      <c r="E483" s="290">
        <f t="shared" si="492"/>
        <v>0</v>
      </c>
      <c r="F483" s="291">
        <f t="shared" si="493"/>
        <v>0</v>
      </c>
      <c r="G483" s="290">
        <f t="shared" si="487"/>
        <v>0</v>
      </c>
      <c r="H483" s="289">
        <f t="shared" si="521"/>
        <v>477</v>
      </c>
      <c r="I483" s="289">
        <f t="shared" si="522"/>
        <v>40</v>
      </c>
      <c r="J483" s="290">
        <f t="shared" si="494"/>
        <v>0</v>
      </c>
      <c r="K483" s="290">
        <f t="shared" si="488"/>
        <v>0</v>
      </c>
      <c r="L483" s="290">
        <f t="shared" si="495"/>
        <v>0</v>
      </c>
      <c r="M483" s="291">
        <f t="shared" si="496"/>
        <v>0</v>
      </c>
      <c r="N483" s="292">
        <f t="shared" si="489"/>
        <v>0</v>
      </c>
      <c r="O483" s="307">
        <f t="shared" si="523"/>
        <v>477</v>
      </c>
      <c r="P483" s="289">
        <f t="shared" si="524"/>
        <v>40</v>
      </c>
      <c r="Q483" s="290">
        <f t="shared" si="497"/>
        <v>0</v>
      </c>
      <c r="R483" s="290">
        <f t="shared" si="525"/>
        <v>0</v>
      </c>
      <c r="S483" s="290">
        <f t="shared" si="498"/>
        <v>0</v>
      </c>
      <c r="T483" s="291">
        <f t="shared" si="499"/>
        <v>0</v>
      </c>
      <c r="U483" s="290">
        <f t="shared" si="526"/>
        <v>0</v>
      </c>
      <c r="V483" s="304">
        <f t="shared" si="527"/>
        <v>477</v>
      </c>
      <c r="W483" s="289">
        <f t="shared" si="528"/>
        <v>40</v>
      </c>
      <c r="X483" s="290">
        <f t="shared" si="500"/>
        <v>0</v>
      </c>
      <c r="Y483" s="290">
        <f t="shared" si="529"/>
        <v>0</v>
      </c>
      <c r="Z483" s="290">
        <f t="shared" si="501"/>
        <v>0</v>
      </c>
      <c r="AA483" s="291">
        <f t="shared" si="502"/>
        <v>0</v>
      </c>
      <c r="AB483" s="292">
        <f t="shared" si="530"/>
        <v>0</v>
      </c>
      <c r="AC483" s="307">
        <f t="shared" si="531"/>
        <v>477</v>
      </c>
      <c r="AD483" s="289">
        <f t="shared" si="532"/>
        <v>40</v>
      </c>
      <c r="AE483" s="290">
        <f t="shared" si="503"/>
        <v>0</v>
      </c>
      <c r="AF483" s="290">
        <f t="shared" si="533"/>
        <v>0</v>
      </c>
      <c r="AG483" s="290">
        <f t="shared" si="504"/>
        <v>0</v>
      </c>
      <c r="AH483" s="291">
        <f t="shared" si="505"/>
        <v>0</v>
      </c>
      <c r="AI483" s="290">
        <f t="shared" si="534"/>
        <v>0</v>
      </c>
      <c r="AJ483" s="304">
        <f t="shared" si="535"/>
        <v>477</v>
      </c>
      <c r="AK483" s="289">
        <f t="shared" si="536"/>
        <v>40</v>
      </c>
      <c r="AL483" s="290">
        <f t="shared" si="506"/>
        <v>0</v>
      </c>
      <c r="AM483" s="290">
        <f t="shared" si="537"/>
        <v>0</v>
      </c>
      <c r="AN483" s="290">
        <f t="shared" si="507"/>
        <v>0</v>
      </c>
      <c r="AO483" s="291">
        <f t="shared" si="508"/>
        <v>0</v>
      </c>
      <c r="AP483" s="292">
        <f t="shared" si="538"/>
        <v>0</v>
      </c>
      <c r="AQ483" s="307">
        <f t="shared" si="539"/>
        <v>477</v>
      </c>
      <c r="AR483" s="289">
        <f t="shared" si="540"/>
        <v>40</v>
      </c>
      <c r="AS483" s="290">
        <f t="shared" si="509"/>
        <v>0</v>
      </c>
      <c r="AT483" s="290">
        <f t="shared" si="541"/>
        <v>0</v>
      </c>
      <c r="AU483" s="290">
        <f t="shared" si="510"/>
        <v>0</v>
      </c>
      <c r="AV483" s="291">
        <f t="shared" si="511"/>
        <v>0</v>
      </c>
      <c r="AW483" s="290">
        <f t="shared" si="542"/>
        <v>0</v>
      </c>
      <c r="AX483" s="304">
        <f t="shared" si="543"/>
        <v>477</v>
      </c>
      <c r="AY483" s="289">
        <f t="shared" si="544"/>
        <v>40</v>
      </c>
      <c r="AZ483" s="290">
        <f t="shared" si="512"/>
        <v>0</v>
      </c>
      <c r="BA483" s="290">
        <f t="shared" si="545"/>
        <v>0</v>
      </c>
      <c r="BB483" s="290">
        <f t="shared" si="513"/>
        <v>0</v>
      </c>
      <c r="BC483" s="291">
        <f t="shared" si="514"/>
        <v>0</v>
      </c>
      <c r="BD483" s="292">
        <f t="shared" si="546"/>
        <v>0</v>
      </c>
      <c r="BE483" s="307">
        <f t="shared" si="547"/>
        <v>477</v>
      </c>
      <c r="BF483" s="289">
        <f t="shared" si="548"/>
        <v>40</v>
      </c>
      <c r="BG483" s="290">
        <f t="shared" si="515"/>
        <v>0</v>
      </c>
      <c r="BH483" s="290">
        <f t="shared" si="549"/>
        <v>0</v>
      </c>
      <c r="BI483" s="290">
        <f t="shared" si="516"/>
        <v>0</v>
      </c>
      <c r="BJ483" s="291">
        <f t="shared" si="517"/>
        <v>0</v>
      </c>
      <c r="BK483" s="290">
        <f t="shared" si="550"/>
        <v>0</v>
      </c>
      <c r="BL483" s="304">
        <f t="shared" si="551"/>
        <v>477</v>
      </c>
      <c r="BM483" s="289">
        <f t="shared" si="552"/>
        <v>40</v>
      </c>
      <c r="BN483" s="290">
        <f t="shared" si="518"/>
        <v>0</v>
      </c>
      <c r="BO483" s="290">
        <f t="shared" si="553"/>
        <v>0</v>
      </c>
      <c r="BP483" s="290">
        <f t="shared" si="519"/>
        <v>0</v>
      </c>
      <c r="BQ483" s="291">
        <f t="shared" si="520"/>
        <v>0</v>
      </c>
      <c r="BR483" s="292">
        <f t="shared" si="554"/>
        <v>0</v>
      </c>
    </row>
    <row r="484" spans="1:70">
      <c r="A484" s="288">
        <v>478</v>
      </c>
      <c r="B484" s="289">
        <f t="shared" si="490"/>
        <v>40</v>
      </c>
      <c r="C484" s="290">
        <f t="shared" si="491"/>
        <v>0</v>
      </c>
      <c r="D484" s="290">
        <f t="shared" si="555"/>
        <v>0</v>
      </c>
      <c r="E484" s="290">
        <f t="shared" si="492"/>
        <v>0</v>
      </c>
      <c r="F484" s="291">
        <f t="shared" si="493"/>
        <v>0</v>
      </c>
      <c r="G484" s="290">
        <f t="shared" si="487"/>
        <v>0</v>
      </c>
      <c r="H484" s="289">
        <f t="shared" si="521"/>
        <v>478</v>
      </c>
      <c r="I484" s="289">
        <f t="shared" si="522"/>
        <v>40</v>
      </c>
      <c r="J484" s="290">
        <f t="shared" si="494"/>
        <v>0</v>
      </c>
      <c r="K484" s="290">
        <f t="shared" si="488"/>
        <v>0</v>
      </c>
      <c r="L484" s="290">
        <f t="shared" si="495"/>
        <v>0</v>
      </c>
      <c r="M484" s="291">
        <f t="shared" si="496"/>
        <v>0</v>
      </c>
      <c r="N484" s="292">
        <f t="shared" si="489"/>
        <v>0</v>
      </c>
      <c r="O484" s="307">
        <f t="shared" si="523"/>
        <v>478</v>
      </c>
      <c r="P484" s="289">
        <f t="shared" si="524"/>
        <v>40</v>
      </c>
      <c r="Q484" s="290">
        <f t="shared" si="497"/>
        <v>0</v>
      </c>
      <c r="R484" s="290">
        <f t="shared" si="525"/>
        <v>0</v>
      </c>
      <c r="S484" s="290">
        <f t="shared" si="498"/>
        <v>0</v>
      </c>
      <c r="T484" s="291">
        <f t="shared" si="499"/>
        <v>0</v>
      </c>
      <c r="U484" s="290">
        <f t="shared" si="526"/>
        <v>0</v>
      </c>
      <c r="V484" s="304">
        <f t="shared" si="527"/>
        <v>478</v>
      </c>
      <c r="W484" s="289">
        <f t="shared" si="528"/>
        <v>40</v>
      </c>
      <c r="X484" s="290">
        <f t="shared" si="500"/>
        <v>0</v>
      </c>
      <c r="Y484" s="290">
        <f t="shared" si="529"/>
        <v>0</v>
      </c>
      <c r="Z484" s="290">
        <f t="shared" si="501"/>
        <v>0</v>
      </c>
      <c r="AA484" s="291">
        <f t="shared" si="502"/>
        <v>0</v>
      </c>
      <c r="AB484" s="292">
        <f t="shared" si="530"/>
        <v>0</v>
      </c>
      <c r="AC484" s="307">
        <f t="shared" si="531"/>
        <v>478</v>
      </c>
      <c r="AD484" s="289">
        <f t="shared" si="532"/>
        <v>40</v>
      </c>
      <c r="AE484" s="290">
        <f t="shared" si="503"/>
        <v>0</v>
      </c>
      <c r="AF484" s="290">
        <f t="shared" si="533"/>
        <v>0</v>
      </c>
      <c r="AG484" s="290">
        <f t="shared" si="504"/>
        <v>0</v>
      </c>
      <c r="AH484" s="291">
        <f t="shared" si="505"/>
        <v>0</v>
      </c>
      <c r="AI484" s="290">
        <f t="shared" si="534"/>
        <v>0</v>
      </c>
      <c r="AJ484" s="304">
        <f t="shared" si="535"/>
        <v>478</v>
      </c>
      <c r="AK484" s="289">
        <f t="shared" si="536"/>
        <v>40</v>
      </c>
      <c r="AL484" s="290">
        <f t="shared" si="506"/>
        <v>0</v>
      </c>
      <c r="AM484" s="290">
        <f t="shared" si="537"/>
        <v>0</v>
      </c>
      <c r="AN484" s="290">
        <f t="shared" si="507"/>
        <v>0</v>
      </c>
      <c r="AO484" s="291">
        <f t="shared" si="508"/>
        <v>0</v>
      </c>
      <c r="AP484" s="292">
        <f t="shared" si="538"/>
        <v>0</v>
      </c>
      <c r="AQ484" s="307">
        <f t="shared" si="539"/>
        <v>478</v>
      </c>
      <c r="AR484" s="289">
        <f t="shared" si="540"/>
        <v>40</v>
      </c>
      <c r="AS484" s="290">
        <f t="shared" si="509"/>
        <v>0</v>
      </c>
      <c r="AT484" s="290">
        <f t="shared" si="541"/>
        <v>0</v>
      </c>
      <c r="AU484" s="290">
        <f t="shared" si="510"/>
        <v>0</v>
      </c>
      <c r="AV484" s="291">
        <f t="shared" si="511"/>
        <v>0</v>
      </c>
      <c r="AW484" s="290">
        <f t="shared" si="542"/>
        <v>0</v>
      </c>
      <c r="AX484" s="304">
        <f t="shared" si="543"/>
        <v>478</v>
      </c>
      <c r="AY484" s="289">
        <f t="shared" si="544"/>
        <v>40</v>
      </c>
      <c r="AZ484" s="290">
        <f t="shared" si="512"/>
        <v>0</v>
      </c>
      <c r="BA484" s="290">
        <f t="shared" si="545"/>
        <v>0</v>
      </c>
      <c r="BB484" s="290">
        <f t="shared" si="513"/>
        <v>0</v>
      </c>
      <c r="BC484" s="291">
        <f t="shared" si="514"/>
        <v>0</v>
      </c>
      <c r="BD484" s="292">
        <f t="shared" si="546"/>
        <v>0</v>
      </c>
      <c r="BE484" s="307">
        <f t="shared" si="547"/>
        <v>478</v>
      </c>
      <c r="BF484" s="289">
        <f t="shared" si="548"/>
        <v>40</v>
      </c>
      <c r="BG484" s="290">
        <f t="shared" si="515"/>
        <v>0</v>
      </c>
      <c r="BH484" s="290">
        <f t="shared" si="549"/>
        <v>0</v>
      </c>
      <c r="BI484" s="290">
        <f t="shared" si="516"/>
        <v>0</v>
      </c>
      <c r="BJ484" s="291">
        <f t="shared" si="517"/>
        <v>0</v>
      </c>
      <c r="BK484" s="290">
        <f t="shared" si="550"/>
        <v>0</v>
      </c>
      <c r="BL484" s="304">
        <f t="shared" si="551"/>
        <v>478</v>
      </c>
      <c r="BM484" s="289">
        <f t="shared" si="552"/>
        <v>40</v>
      </c>
      <c r="BN484" s="290">
        <f t="shared" si="518"/>
        <v>0</v>
      </c>
      <c r="BO484" s="290">
        <f t="shared" si="553"/>
        <v>0</v>
      </c>
      <c r="BP484" s="290">
        <f t="shared" si="519"/>
        <v>0</v>
      </c>
      <c r="BQ484" s="291">
        <f t="shared" si="520"/>
        <v>0</v>
      </c>
      <c r="BR484" s="292">
        <f t="shared" si="554"/>
        <v>0</v>
      </c>
    </row>
    <row r="485" spans="1:70">
      <c r="A485" s="288">
        <v>479</v>
      </c>
      <c r="B485" s="289">
        <f t="shared" si="490"/>
        <v>40</v>
      </c>
      <c r="C485" s="290">
        <f t="shared" si="491"/>
        <v>0</v>
      </c>
      <c r="D485" s="290">
        <f t="shared" si="555"/>
        <v>0</v>
      </c>
      <c r="E485" s="290">
        <f t="shared" si="492"/>
        <v>0</v>
      </c>
      <c r="F485" s="291">
        <f t="shared" si="493"/>
        <v>0</v>
      </c>
      <c r="G485" s="290">
        <f t="shared" si="487"/>
        <v>0</v>
      </c>
      <c r="H485" s="289">
        <f t="shared" si="521"/>
        <v>479</v>
      </c>
      <c r="I485" s="289">
        <f t="shared" si="522"/>
        <v>40</v>
      </c>
      <c r="J485" s="290">
        <f t="shared" si="494"/>
        <v>0</v>
      </c>
      <c r="K485" s="290">
        <f t="shared" si="488"/>
        <v>0</v>
      </c>
      <c r="L485" s="290">
        <f t="shared" si="495"/>
        <v>0</v>
      </c>
      <c r="M485" s="291">
        <f t="shared" si="496"/>
        <v>0</v>
      </c>
      <c r="N485" s="292">
        <f t="shared" si="489"/>
        <v>0</v>
      </c>
      <c r="O485" s="307">
        <f t="shared" si="523"/>
        <v>479</v>
      </c>
      <c r="P485" s="289">
        <f t="shared" si="524"/>
        <v>40</v>
      </c>
      <c r="Q485" s="290">
        <f t="shared" si="497"/>
        <v>0</v>
      </c>
      <c r="R485" s="290">
        <f t="shared" si="525"/>
        <v>0</v>
      </c>
      <c r="S485" s="290">
        <f t="shared" si="498"/>
        <v>0</v>
      </c>
      <c r="T485" s="291">
        <f t="shared" si="499"/>
        <v>0</v>
      </c>
      <c r="U485" s="290">
        <f t="shared" si="526"/>
        <v>0</v>
      </c>
      <c r="V485" s="304">
        <f t="shared" si="527"/>
        <v>479</v>
      </c>
      <c r="W485" s="289">
        <f t="shared" si="528"/>
        <v>40</v>
      </c>
      <c r="X485" s="290">
        <f t="shared" si="500"/>
        <v>0</v>
      </c>
      <c r="Y485" s="290">
        <f t="shared" si="529"/>
        <v>0</v>
      </c>
      <c r="Z485" s="290">
        <f t="shared" si="501"/>
        <v>0</v>
      </c>
      <c r="AA485" s="291">
        <f t="shared" si="502"/>
        <v>0</v>
      </c>
      <c r="AB485" s="292">
        <f t="shared" si="530"/>
        <v>0</v>
      </c>
      <c r="AC485" s="307">
        <f t="shared" si="531"/>
        <v>479</v>
      </c>
      <c r="AD485" s="289">
        <f t="shared" si="532"/>
        <v>40</v>
      </c>
      <c r="AE485" s="290">
        <f t="shared" si="503"/>
        <v>0</v>
      </c>
      <c r="AF485" s="290">
        <f t="shared" si="533"/>
        <v>0</v>
      </c>
      <c r="AG485" s="290">
        <f t="shared" si="504"/>
        <v>0</v>
      </c>
      <c r="AH485" s="291">
        <f t="shared" si="505"/>
        <v>0</v>
      </c>
      <c r="AI485" s="290">
        <f t="shared" si="534"/>
        <v>0</v>
      </c>
      <c r="AJ485" s="304">
        <f t="shared" si="535"/>
        <v>479</v>
      </c>
      <c r="AK485" s="289">
        <f t="shared" si="536"/>
        <v>40</v>
      </c>
      <c r="AL485" s="290">
        <f t="shared" si="506"/>
        <v>0</v>
      </c>
      <c r="AM485" s="290">
        <f t="shared" si="537"/>
        <v>0</v>
      </c>
      <c r="AN485" s="290">
        <f t="shared" si="507"/>
        <v>0</v>
      </c>
      <c r="AO485" s="291">
        <f t="shared" si="508"/>
        <v>0</v>
      </c>
      <c r="AP485" s="292">
        <f t="shared" si="538"/>
        <v>0</v>
      </c>
      <c r="AQ485" s="307">
        <f t="shared" si="539"/>
        <v>479</v>
      </c>
      <c r="AR485" s="289">
        <f t="shared" si="540"/>
        <v>40</v>
      </c>
      <c r="AS485" s="290">
        <f t="shared" si="509"/>
        <v>0</v>
      </c>
      <c r="AT485" s="290">
        <f t="shared" si="541"/>
        <v>0</v>
      </c>
      <c r="AU485" s="290">
        <f t="shared" si="510"/>
        <v>0</v>
      </c>
      <c r="AV485" s="291">
        <f t="shared" si="511"/>
        <v>0</v>
      </c>
      <c r="AW485" s="290">
        <f t="shared" si="542"/>
        <v>0</v>
      </c>
      <c r="AX485" s="304">
        <f t="shared" si="543"/>
        <v>479</v>
      </c>
      <c r="AY485" s="289">
        <f t="shared" si="544"/>
        <v>40</v>
      </c>
      <c r="AZ485" s="290">
        <f t="shared" si="512"/>
        <v>0</v>
      </c>
      <c r="BA485" s="290">
        <f t="shared" si="545"/>
        <v>0</v>
      </c>
      <c r="BB485" s="290">
        <f t="shared" si="513"/>
        <v>0</v>
      </c>
      <c r="BC485" s="291">
        <f t="shared" si="514"/>
        <v>0</v>
      </c>
      <c r="BD485" s="292">
        <f t="shared" si="546"/>
        <v>0</v>
      </c>
      <c r="BE485" s="307">
        <f t="shared" si="547"/>
        <v>479</v>
      </c>
      <c r="BF485" s="289">
        <f t="shared" si="548"/>
        <v>40</v>
      </c>
      <c r="BG485" s="290">
        <f t="shared" si="515"/>
        <v>0</v>
      </c>
      <c r="BH485" s="290">
        <f t="shared" si="549"/>
        <v>0</v>
      </c>
      <c r="BI485" s="290">
        <f t="shared" si="516"/>
        <v>0</v>
      </c>
      <c r="BJ485" s="291">
        <f t="shared" si="517"/>
        <v>0</v>
      </c>
      <c r="BK485" s="290">
        <f t="shared" si="550"/>
        <v>0</v>
      </c>
      <c r="BL485" s="304">
        <f t="shared" si="551"/>
        <v>479</v>
      </c>
      <c r="BM485" s="289">
        <f t="shared" si="552"/>
        <v>40</v>
      </c>
      <c r="BN485" s="290">
        <f t="shared" si="518"/>
        <v>0</v>
      </c>
      <c r="BO485" s="290">
        <f t="shared" si="553"/>
        <v>0</v>
      </c>
      <c r="BP485" s="290">
        <f t="shared" si="519"/>
        <v>0</v>
      </c>
      <c r="BQ485" s="291">
        <f t="shared" si="520"/>
        <v>0</v>
      </c>
      <c r="BR485" s="292">
        <f t="shared" si="554"/>
        <v>0</v>
      </c>
    </row>
    <row r="486" spans="1:70">
      <c r="A486" s="288">
        <v>480</v>
      </c>
      <c r="B486" s="289">
        <f t="shared" si="490"/>
        <v>40</v>
      </c>
      <c r="C486" s="290">
        <f t="shared" si="491"/>
        <v>0</v>
      </c>
      <c r="D486" s="290">
        <f t="shared" si="555"/>
        <v>0</v>
      </c>
      <c r="E486" s="290">
        <f t="shared" si="492"/>
        <v>0</v>
      </c>
      <c r="F486" s="291">
        <f t="shared" si="493"/>
        <v>0</v>
      </c>
      <c r="G486" s="290">
        <f t="shared" si="487"/>
        <v>0</v>
      </c>
      <c r="H486" s="289">
        <f t="shared" si="521"/>
        <v>480</v>
      </c>
      <c r="I486" s="289">
        <f t="shared" si="522"/>
        <v>40</v>
      </c>
      <c r="J486" s="290">
        <f t="shared" si="494"/>
        <v>0</v>
      </c>
      <c r="K486" s="290">
        <f t="shared" si="488"/>
        <v>0</v>
      </c>
      <c r="L486" s="290">
        <f t="shared" si="495"/>
        <v>0</v>
      </c>
      <c r="M486" s="291">
        <f t="shared" si="496"/>
        <v>0</v>
      </c>
      <c r="N486" s="292">
        <f t="shared" si="489"/>
        <v>0</v>
      </c>
      <c r="O486" s="307">
        <f t="shared" si="523"/>
        <v>480</v>
      </c>
      <c r="P486" s="289">
        <f t="shared" si="524"/>
        <v>40</v>
      </c>
      <c r="Q486" s="290">
        <f t="shared" si="497"/>
        <v>0</v>
      </c>
      <c r="R486" s="290">
        <f t="shared" si="525"/>
        <v>0</v>
      </c>
      <c r="S486" s="290">
        <f t="shared" si="498"/>
        <v>0</v>
      </c>
      <c r="T486" s="291">
        <f t="shared" si="499"/>
        <v>0</v>
      </c>
      <c r="U486" s="290">
        <f t="shared" si="526"/>
        <v>0</v>
      </c>
      <c r="V486" s="304">
        <f t="shared" si="527"/>
        <v>480</v>
      </c>
      <c r="W486" s="289">
        <f t="shared" si="528"/>
        <v>40</v>
      </c>
      <c r="X486" s="290">
        <f t="shared" si="500"/>
        <v>0</v>
      </c>
      <c r="Y486" s="290">
        <f t="shared" si="529"/>
        <v>0</v>
      </c>
      <c r="Z486" s="290">
        <f t="shared" si="501"/>
        <v>0</v>
      </c>
      <c r="AA486" s="291">
        <f t="shared" si="502"/>
        <v>0</v>
      </c>
      <c r="AB486" s="292">
        <f t="shared" si="530"/>
        <v>0</v>
      </c>
      <c r="AC486" s="307">
        <f t="shared" si="531"/>
        <v>480</v>
      </c>
      <c r="AD486" s="289">
        <f t="shared" si="532"/>
        <v>40</v>
      </c>
      <c r="AE486" s="290">
        <f t="shared" si="503"/>
        <v>0</v>
      </c>
      <c r="AF486" s="290">
        <f t="shared" si="533"/>
        <v>0</v>
      </c>
      <c r="AG486" s="290">
        <f t="shared" si="504"/>
        <v>0</v>
      </c>
      <c r="AH486" s="291">
        <f t="shared" si="505"/>
        <v>0</v>
      </c>
      <c r="AI486" s="290">
        <f t="shared" si="534"/>
        <v>0</v>
      </c>
      <c r="AJ486" s="304">
        <f t="shared" si="535"/>
        <v>480</v>
      </c>
      <c r="AK486" s="289">
        <f t="shared" si="536"/>
        <v>40</v>
      </c>
      <c r="AL486" s="290">
        <f t="shared" si="506"/>
        <v>0</v>
      </c>
      <c r="AM486" s="290">
        <f t="shared" si="537"/>
        <v>0</v>
      </c>
      <c r="AN486" s="290">
        <f t="shared" si="507"/>
        <v>0</v>
      </c>
      <c r="AO486" s="291">
        <f t="shared" si="508"/>
        <v>0</v>
      </c>
      <c r="AP486" s="292">
        <f t="shared" si="538"/>
        <v>0</v>
      </c>
      <c r="AQ486" s="307">
        <f t="shared" si="539"/>
        <v>480</v>
      </c>
      <c r="AR486" s="289">
        <f t="shared" si="540"/>
        <v>40</v>
      </c>
      <c r="AS486" s="290">
        <f t="shared" si="509"/>
        <v>0</v>
      </c>
      <c r="AT486" s="290">
        <f t="shared" si="541"/>
        <v>0</v>
      </c>
      <c r="AU486" s="290">
        <f t="shared" si="510"/>
        <v>0</v>
      </c>
      <c r="AV486" s="291">
        <f t="shared" si="511"/>
        <v>0</v>
      </c>
      <c r="AW486" s="290">
        <f t="shared" si="542"/>
        <v>0</v>
      </c>
      <c r="AX486" s="304">
        <f t="shared" si="543"/>
        <v>480</v>
      </c>
      <c r="AY486" s="289">
        <f t="shared" si="544"/>
        <v>40</v>
      </c>
      <c r="AZ486" s="290">
        <f t="shared" si="512"/>
        <v>0</v>
      </c>
      <c r="BA486" s="290">
        <f t="shared" si="545"/>
        <v>0</v>
      </c>
      <c r="BB486" s="290">
        <f t="shared" si="513"/>
        <v>0</v>
      </c>
      <c r="BC486" s="291">
        <f t="shared" si="514"/>
        <v>0</v>
      </c>
      <c r="BD486" s="292">
        <f t="shared" si="546"/>
        <v>0</v>
      </c>
      <c r="BE486" s="307">
        <f t="shared" si="547"/>
        <v>480</v>
      </c>
      <c r="BF486" s="289">
        <f t="shared" si="548"/>
        <v>40</v>
      </c>
      <c r="BG486" s="290">
        <f t="shared" si="515"/>
        <v>0</v>
      </c>
      <c r="BH486" s="290">
        <f t="shared" si="549"/>
        <v>0</v>
      </c>
      <c r="BI486" s="290">
        <f t="shared" si="516"/>
        <v>0</v>
      </c>
      <c r="BJ486" s="291">
        <f t="shared" si="517"/>
        <v>0</v>
      </c>
      <c r="BK486" s="290">
        <f t="shared" si="550"/>
        <v>0</v>
      </c>
      <c r="BL486" s="304">
        <f t="shared" si="551"/>
        <v>480</v>
      </c>
      <c r="BM486" s="289">
        <f t="shared" si="552"/>
        <v>40</v>
      </c>
      <c r="BN486" s="290">
        <f t="shared" si="518"/>
        <v>0</v>
      </c>
      <c r="BO486" s="290">
        <f t="shared" si="553"/>
        <v>0</v>
      </c>
      <c r="BP486" s="290">
        <f t="shared" si="519"/>
        <v>0</v>
      </c>
      <c r="BQ486" s="291">
        <f t="shared" si="520"/>
        <v>0</v>
      </c>
      <c r="BR486" s="292">
        <f t="shared" si="554"/>
        <v>0</v>
      </c>
    </row>
    <row r="487" spans="1:70">
      <c r="A487" s="288">
        <v>481</v>
      </c>
      <c r="B487" s="289">
        <f t="shared" si="490"/>
        <v>41</v>
      </c>
      <c r="C487" s="290">
        <f t="shared" si="491"/>
        <v>0</v>
      </c>
      <c r="D487" s="290">
        <f t="shared" si="555"/>
        <v>0</v>
      </c>
      <c r="E487" s="290">
        <f t="shared" si="492"/>
        <v>0</v>
      </c>
      <c r="F487" s="291">
        <f t="shared" si="493"/>
        <v>0</v>
      </c>
      <c r="G487" s="290">
        <f t="shared" si="487"/>
        <v>0</v>
      </c>
      <c r="H487" s="289">
        <f t="shared" si="521"/>
        <v>481</v>
      </c>
      <c r="I487" s="289">
        <f t="shared" si="522"/>
        <v>41</v>
      </c>
      <c r="J487" s="290">
        <f t="shared" si="494"/>
        <v>0</v>
      </c>
      <c r="K487" s="290">
        <f t="shared" si="488"/>
        <v>0</v>
      </c>
      <c r="L487" s="290">
        <f t="shared" si="495"/>
        <v>0</v>
      </c>
      <c r="M487" s="291">
        <f t="shared" si="496"/>
        <v>0</v>
      </c>
      <c r="N487" s="292">
        <f t="shared" si="489"/>
        <v>0</v>
      </c>
      <c r="O487" s="307">
        <f t="shared" si="523"/>
        <v>481</v>
      </c>
      <c r="P487" s="289">
        <f t="shared" si="524"/>
        <v>41</v>
      </c>
      <c r="Q487" s="290">
        <f t="shared" si="497"/>
        <v>0</v>
      </c>
      <c r="R487" s="290">
        <f t="shared" si="525"/>
        <v>0</v>
      </c>
      <c r="S487" s="290">
        <f t="shared" si="498"/>
        <v>0</v>
      </c>
      <c r="T487" s="291">
        <f t="shared" si="499"/>
        <v>0</v>
      </c>
      <c r="U487" s="290">
        <f t="shared" si="526"/>
        <v>0</v>
      </c>
      <c r="V487" s="304">
        <f t="shared" si="527"/>
        <v>481</v>
      </c>
      <c r="W487" s="289">
        <f t="shared" si="528"/>
        <v>41</v>
      </c>
      <c r="X487" s="290">
        <f t="shared" si="500"/>
        <v>0</v>
      </c>
      <c r="Y487" s="290">
        <f t="shared" si="529"/>
        <v>0</v>
      </c>
      <c r="Z487" s="290">
        <f t="shared" si="501"/>
        <v>0</v>
      </c>
      <c r="AA487" s="291">
        <f t="shared" si="502"/>
        <v>0</v>
      </c>
      <c r="AB487" s="292">
        <f t="shared" si="530"/>
        <v>0</v>
      </c>
      <c r="AC487" s="307">
        <f t="shared" si="531"/>
        <v>481</v>
      </c>
      <c r="AD487" s="289">
        <f t="shared" si="532"/>
        <v>41</v>
      </c>
      <c r="AE487" s="290">
        <f t="shared" si="503"/>
        <v>0</v>
      </c>
      <c r="AF487" s="290">
        <f t="shared" si="533"/>
        <v>0</v>
      </c>
      <c r="AG487" s="290">
        <f t="shared" si="504"/>
        <v>0</v>
      </c>
      <c r="AH487" s="291">
        <f t="shared" si="505"/>
        <v>0</v>
      </c>
      <c r="AI487" s="290">
        <f t="shared" si="534"/>
        <v>0</v>
      </c>
      <c r="AJ487" s="304">
        <f t="shared" si="535"/>
        <v>481</v>
      </c>
      <c r="AK487" s="289">
        <f t="shared" si="536"/>
        <v>41</v>
      </c>
      <c r="AL487" s="290">
        <f t="shared" si="506"/>
        <v>0</v>
      </c>
      <c r="AM487" s="290">
        <f t="shared" si="537"/>
        <v>0</v>
      </c>
      <c r="AN487" s="290">
        <f t="shared" si="507"/>
        <v>0</v>
      </c>
      <c r="AO487" s="291">
        <f t="shared" si="508"/>
        <v>0</v>
      </c>
      <c r="AP487" s="292">
        <f t="shared" si="538"/>
        <v>0</v>
      </c>
      <c r="AQ487" s="307">
        <f t="shared" si="539"/>
        <v>481</v>
      </c>
      <c r="AR487" s="289">
        <f t="shared" si="540"/>
        <v>41</v>
      </c>
      <c r="AS487" s="290">
        <f t="shared" si="509"/>
        <v>0</v>
      </c>
      <c r="AT487" s="290">
        <f t="shared" si="541"/>
        <v>0</v>
      </c>
      <c r="AU487" s="290">
        <f t="shared" si="510"/>
        <v>0</v>
      </c>
      <c r="AV487" s="291">
        <f t="shared" si="511"/>
        <v>0</v>
      </c>
      <c r="AW487" s="290">
        <f t="shared" si="542"/>
        <v>0</v>
      </c>
      <c r="AX487" s="304">
        <f t="shared" si="543"/>
        <v>481</v>
      </c>
      <c r="AY487" s="289">
        <f t="shared" si="544"/>
        <v>41</v>
      </c>
      <c r="AZ487" s="290">
        <f t="shared" si="512"/>
        <v>0</v>
      </c>
      <c r="BA487" s="290">
        <f t="shared" si="545"/>
        <v>0</v>
      </c>
      <c r="BB487" s="290">
        <f t="shared" si="513"/>
        <v>0</v>
      </c>
      <c r="BC487" s="291">
        <f t="shared" si="514"/>
        <v>0</v>
      </c>
      <c r="BD487" s="292">
        <f t="shared" si="546"/>
        <v>0</v>
      </c>
      <c r="BE487" s="307">
        <f t="shared" si="547"/>
        <v>481</v>
      </c>
      <c r="BF487" s="289">
        <f t="shared" si="548"/>
        <v>41</v>
      </c>
      <c r="BG487" s="290">
        <f t="shared" si="515"/>
        <v>0</v>
      </c>
      <c r="BH487" s="290">
        <f t="shared" si="549"/>
        <v>0</v>
      </c>
      <c r="BI487" s="290">
        <f t="shared" si="516"/>
        <v>0</v>
      </c>
      <c r="BJ487" s="291">
        <f t="shared" si="517"/>
        <v>0</v>
      </c>
      <c r="BK487" s="290">
        <f t="shared" si="550"/>
        <v>0</v>
      </c>
      <c r="BL487" s="304">
        <f t="shared" si="551"/>
        <v>481</v>
      </c>
      <c r="BM487" s="289">
        <f t="shared" si="552"/>
        <v>41</v>
      </c>
      <c r="BN487" s="290">
        <f t="shared" si="518"/>
        <v>0</v>
      </c>
      <c r="BO487" s="290">
        <f t="shared" si="553"/>
        <v>0</v>
      </c>
      <c r="BP487" s="290">
        <f t="shared" si="519"/>
        <v>0</v>
      </c>
      <c r="BQ487" s="291">
        <f t="shared" si="520"/>
        <v>0</v>
      </c>
      <c r="BR487" s="292">
        <f t="shared" si="554"/>
        <v>0</v>
      </c>
    </row>
    <row r="488" spans="1:70">
      <c r="A488" s="288">
        <v>482</v>
      </c>
      <c r="B488" s="289">
        <f t="shared" si="490"/>
        <v>41</v>
      </c>
      <c r="C488" s="290">
        <f t="shared" si="491"/>
        <v>0</v>
      </c>
      <c r="D488" s="290">
        <f t="shared" si="555"/>
        <v>0</v>
      </c>
      <c r="E488" s="290">
        <f t="shared" si="492"/>
        <v>0</v>
      </c>
      <c r="F488" s="291">
        <f t="shared" si="493"/>
        <v>0</v>
      </c>
      <c r="G488" s="290">
        <f t="shared" ref="G488:G551" si="556">C488-F488</f>
        <v>0</v>
      </c>
      <c r="H488" s="289">
        <f t="shared" si="521"/>
        <v>482</v>
      </c>
      <c r="I488" s="289">
        <f t="shared" si="522"/>
        <v>41</v>
      </c>
      <c r="J488" s="290">
        <f t="shared" si="494"/>
        <v>0</v>
      </c>
      <c r="K488" s="290">
        <f t="shared" si="488"/>
        <v>0</v>
      </c>
      <c r="L488" s="290">
        <f t="shared" si="495"/>
        <v>0</v>
      </c>
      <c r="M488" s="291">
        <f t="shared" si="496"/>
        <v>0</v>
      </c>
      <c r="N488" s="292">
        <f t="shared" si="489"/>
        <v>0</v>
      </c>
      <c r="O488" s="307">
        <f t="shared" si="523"/>
        <v>482</v>
      </c>
      <c r="P488" s="289">
        <f t="shared" si="524"/>
        <v>41</v>
      </c>
      <c r="Q488" s="290">
        <f t="shared" si="497"/>
        <v>0</v>
      </c>
      <c r="R488" s="290">
        <f t="shared" si="525"/>
        <v>0</v>
      </c>
      <c r="S488" s="290">
        <f t="shared" si="498"/>
        <v>0</v>
      </c>
      <c r="T488" s="291">
        <f t="shared" si="499"/>
        <v>0</v>
      </c>
      <c r="U488" s="290">
        <f t="shared" si="526"/>
        <v>0</v>
      </c>
      <c r="V488" s="304">
        <f t="shared" si="527"/>
        <v>482</v>
      </c>
      <c r="W488" s="289">
        <f t="shared" si="528"/>
        <v>41</v>
      </c>
      <c r="X488" s="290">
        <f t="shared" si="500"/>
        <v>0</v>
      </c>
      <c r="Y488" s="290">
        <f t="shared" si="529"/>
        <v>0</v>
      </c>
      <c r="Z488" s="290">
        <f t="shared" si="501"/>
        <v>0</v>
      </c>
      <c r="AA488" s="291">
        <f t="shared" si="502"/>
        <v>0</v>
      </c>
      <c r="AB488" s="292">
        <f t="shared" si="530"/>
        <v>0</v>
      </c>
      <c r="AC488" s="307">
        <f t="shared" si="531"/>
        <v>482</v>
      </c>
      <c r="AD488" s="289">
        <f t="shared" si="532"/>
        <v>41</v>
      </c>
      <c r="AE488" s="290">
        <f t="shared" si="503"/>
        <v>0</v>
      </c>
      <c r="AF488" s="290">
        <f t="shared" si="533"/>
        <v>0</v>
      </c>
      <c r="AG488" s="290">
        <f t="shared" si="504"/>
        <v>0</v>
      </c>
      <c r="AH488" s="291">
        <f t="shared" si="505"/>
        <v>0</v>
      </c>
      <c r="AI488" s="290">
        <f t="shared" si="534"/>
        <v>0</v>
      </c>
      <c r="AJ488" s="304">
        <f t="shared" si="535"/>
        <v>482</v>
      </c>
      <c r="AK488" s="289">
        <f t="shared" si="536"/>
        <v>41</v>
      </c>
      <c r="AL488" s="290">
        <f t="shared" si="506"/>
        <v>0</v>
      </c>
      <c r="AM488" s="290">
        <f t="shared" si="537"/>
        <v>0</v>
      </c>
      <c r="AN488" s="290">
        <f t="shared" si="507"/>
        <v>0</v>
      </c>
      <c r="AO488" s="291">
        <f t="shared" si="508"/>
        <v>0</v>
      </c>
      <c r="AP488" s="292">
        <f t="shared" si="538"/>
        <v>0</v>
      </c>
      <c r="AQ488" s="307">
        <f t="shared" si="539"/>
        <v>482</v>
      </c>
      <c r="AR488" s="289">
        <f t="shared" si="540"/>
        <v>41</v>
      </c>
      <c r="AS488" s="290">
        <f t="shared" si="509"/>
        <v>0</v>
      </c>
      <c r="AT488" s="290">
        <f t="shared" si="541"/>
        <v>0</v>
      </c>
      <c r="AU488" s="290">
        <f t="shared" si="510"/>
        <v>0</v>
      </c>
      <c r="AV488" s="291">
        <f t="shared" si="511"/>
        <v>0</v>
      </c>
      <c r="AW488" s="290">
        <f t="shared" si="542"/>
        <v>0</v>
      </c>
      <c r="AX488" s="304">
        <f t="shared" si="543"/>
        <v>482</v>
      </c>
      <c r="AY488" s="289">
        <f t="shared" si="544"/>
        <v>41</v>
      </c>
      <c r="AZ488" s="290">
        <f t="shared" si="512"/>
        <v>0</v>
      </c>
      <c r="BA488" s="290">
        <f t="shared" si="545"/>
        <v>0</v>
      </c>
      <c r="BB488" s="290">
        <f t="shared" si="513"/>
        <v>0</v>
      </c>
      <c r="BC488" s="291">
        <f t="shared" si="514"/>
        <v>0</v>
      </c>
      <c r="BD488" s="292">
        <f t="shared" si="546"/>
        <v>0</v>
      </c>
      <c r="BE488" s="307">
        <f t="shared" si="547"/>
        <v>482</v>
      </c>
      <c r="BF488" s="289">
        <f t="shared" si="548"/>
        <v>41</v>
      </c>
      <c r="BG488" s="290">
        <f t="shared" si="515"/>
        <v>0</v>
      </c>
      <c r="BH488" s="290">
        <f t="shared" si="549"/>
        <v>0</v>
      </c>
      <c r="BI488" s="290">
        <f t="shared" si="516"/>
        <v>0</v>
      </c>
      <c r="BJ488" s="291">
        <f t="shared" si="517"/>
        <v>0</v>
      </c>
      <c r="BK488" s="290">
        <f t="shared" si="550"/>
        <v>0</v>
      </c>
      <c r="BL488" s="304">
        <f t="shared" si="551"/>
        <v>482</v>
      </c>
      <c r="BM488" s="289">
        <f t="shared" si="552"/>
        <v>41</v>
      </c>
      <c r="BN488" s="290">
        <f t="shared" si="518"/>
        <v>0</v>
      </c>
      <c r="BO488" s="290">
        <f t="shared" si="553"/>
        <v>0</v>
      </c>
      <c r="BP488" s="290">
        <f t="shared" si="519"/>
        <v>0</v>
      </c>
      <c r="BQ488" s="291">
        <f t="shared" si="520"/>
        <v>0</v>
      </c>
      <c r="BR488" s="292">
        <f t="shared" si="554"/>
        <v>0</v>
      </c>
    </row>
    <row r="489" spans="1:70">
      <c r="A489" s="288">
        <v>483</v>
      </c>
      <c r="B489" s="289">
        <f t="shared" si="490"/>
        <v>41</v>
      </c>
      <c r="C489" s="290">
        <f t="shared" si="491"/>
        <v>0</v>
      </c>
      <c r="D489" s="290">
        <f t="shared" si="555"/>
        <v>0</v>
      </c>
      <c r="E489" s="290">
        <f t="shared" si="492"/>
        <v>0</v>
      </c>
      <c r="F489" s="291">
        <f t="shared" si="493"/>
        <v>0</v>
      </c>
      <c r="G489" s="290">
        <f t="shared" si="556"/>
        <v>0</v>
      </c>
      <c r="H489" s="289">
        <f t="shared" si="521"/>
        <v>483</v>
      </c>
      <c r="I489" s="289">
        <f t="shared" si="522"/>
        <v>41</v>
      </c>
      <c r="J489" s="290">
        <f t="shared" si="494"/>
        <v>0</v>
      </c>
      <c r="K489" s="290">
        <f t="shared" si="488"/>
        <v>0</v>
      </c>
      <c r="L489" s="290">
        <f t="shared" si="495"/>
        <v>0</v>
      </c>
      <c r="M489" s="291">
        <f t="shared" si="496"/>
        <v>0</v>
      </c>
      <c r="N489" s="292">
        <f t="shared" si="489"/>
        <v>0</v>
      </c>
      <c r="O489" s="307">
        <f t="shared" si="523"/>
        <v>483</v>
      </c>
      <c r="P489" s="289">
        <f t="shared" si="524"/>
        <v>41</v>
      </c>
      <c r="Q489" s="290">
        <f t="shared" si="497"/>
        <v>0</v>
      </c>
      <c r="R489" s="290">
        <f t="shared" si="525"/>
        <v>0</v>
      </c>
      <c r="S489" s="290">
        <f t="shared" si="498"/>
        <v>0</v>
      </c>
      <c r="T489" s="291">
        <f t="shared" si="499"/>
        <v>0</v>
      </c>
      <c r="U489" s="290">
        <f t="shared" si="526"/>
        <v>0</v>
      </c>
      <c r="V489" s="304">
        <f t="shared" si="527"/>
        <v>483</v>
      </c>
      <c r="W489" s="289">
        <f t="shared" si="528"/>
        <v>41</v>
      </c>
      <c r="X489" s="290">
        <f t="shared" si="500"/>
        <v>0</v>
      </c>
      <c r="Y489" s="290">
        <f t="shared" si="529"/>
        <v>0</v>
      </c>
      <c r="Z489" s="290">
        <f t="shared" si="501"/>
        <v>0</v>
      </c>
      <c r="AA489" s="291">
        <f t="shared" si="502"/>
        <v>0</v>
      </c>
      <c r="AB489" s="292">
        <f t="shared" si="530"/>
        <v>0</v>
      </c>
      <c r="AC489" s="307">
        <f t="shared" si="531"/>
        <v>483</v>
      </c>
      <c r="AD489" s="289">
        <f t="shared" si="532"/>
        <v>41</v>
      </c>
      <c r="AE489" s="290">
        <f t="shared" si="503"/>
        <v>0</v>
      </c>
      <c r="AF489" s="290">
        <f t="shared" si="533"/>
        <v>0</v>
      </c>
      <c r="AG489" s="290">
        <f t="shared" si="504"/>
        <v>0</v>
      </c>
      <c r="AH489" s="291">
        <f t="shared" si="505"/>
        <v>0</v>
      </c>
      <c r="AI489" s="290">
        <f t="shared" si="534"/>
        <v>0</v>
      </c>
      <c r="AJ489" s="304">
        <f t="shared" si="535"/>
        <v>483</v>
      </c>
      <c r="AK489" s="289">
        <f t="shared" si="536"/>
        <v>41</v>
      </c>
      <c r="AL489" s="290">
        <f t="shared" si="506"/>
        <v>0</v>
      </c>
      <c r="AM489" s="290">
        <f t="shared" si="537"/>
        <v>0</v>
      </c>
      <c r="AN489" s="290">
        <f t="shared" si="507"/>
        <v>0</v>
      </c>
      <c r="AO489" s="291">
        <f t="shared" si="508"/>
        <v>0</v>
      </c>
      <c r="AP489" s="292">
        <f t="shared" si="538"/>
        <v>0</v>
      </c>
      <c r="AQ489" s="307">
        <f t="shared" si="539"/>
        <v>483</v>
      </c>
      <c r="AR489" s="289">
        <f t="shared" si="540"/>
        <v>41</v>
      </c>
      <c r="AS489" s="290">
        <f t="shared" si="509"/>
        <v>0</v>
      </c>
      <c r="AT489" s="290">
        <f t="shared" si="541"/>
        <v>0</v>
      </c>
      <c r="AU489" s="290">
        <f t="shared" si="510"/>
        <v>0</v>
      </c>
      <c r="AV489" s="291">
        <f t="shared" si="511"/>
        <v>0</v>
      </c>
      <c r="AW489" s="290">
        <f t="shared" si="542"/>
        <v>0</v>
      </c>
      <c r="AX489" s="304">
        <f t="shared" si="543"/>
        <v>483</v>
      </c>
      <c r="AY489" s="289">
        <f t="shared" si="544"/>
        <v>41</v>
      </c>
      <c r="AZ489" s="290">
        <f t="shared" si="512"/>
        <v>0</v>
      </c>
      <c r="BA489" s="290">
        <f t="shared" si="545"/>
        <v>0</v>
      </c>
      <c r="BB489" s="290">
        <f t="shared" si="513"/>
        <v>0</v>
      </c>
      <c r="BC489" s="291">
        <f t="shared" si="514"/>
        <v>0</v>
      </c>
      <c r="BD489" s="292">
        <f t="shared" si="546"/>
        <v>0</v>
      </c>
      <c r="BE489" s="307">
        <f t="shared" si="547"/>
        <v>483</v>
      </c>
      <c r="BF489" s="289">
        <f t="shared" si="548"/>
        <v>41</v>
      </c>
      <c r="BG489" s="290">
        <f t="shared" si="515"/>
        <v>0</v>
      </c>
      <c r="BH489" s="290">
        <f t="shared" si="549"/>
        <v>0</v>
      </c>
      <c r="BI489" s="290">
        <f t="shared" si="516"/>
        <v>0</v>
      </c>
      <c r="BJ489" s="291">
        <f t="shared" si="517"/>
        <v>0</v>
      </c>
      <c r="BK489" s="290">
        <f t="shared" si="550"/>
        <v>0</v>
      </c>
      <c r="BL489" s="304">
        <f t="shared" si="551"/>
        <v>483</v>
      </c>
      <c r="BM489" s="289">
        <f t="shared" si="552"/>
        <v>41</v>
      </c>
      <c r="BN489" s="290">
        <f t="shared" si="518"/>
        <v>0</v>
      </c>
      <c r="BO489" s="290">
        <f t="shared" si="553"/>
        <v>0</v>
      </c>
      <c r="BP489" s="290">
        <f t="shared" si="519"/>
        <v>0</v>
      </c>
      <c r="BQ489" s="291">
        <f t="shared" si="520"/>
        <v>0</v>
      </c>
      <c r="BR489" s="292">
        <f t="shared" si="554"/>
        <v>0</v>
      </c>
    </row>
    <row r="490" spans="1:70">
      <c r="A490" s="288">
        <v>484</v>
      </c>
      <c r="B490" s="289">
        <f t="shared" si="490"/>
        <v>41</v>
      </c>
      <c r="C490" s="290">
        <f t="shared" si="491"/>
        <v>0</v>
      </c>
      <c r="D490" s="290">
        <f t="shared" si="555"/>
        <v>0</v>
      </c>
      <c r="E490" s="290">
        <f t="shared" si="492"/>
        <v>0</v>
      </c>
      <c r="F490" s="291">
        <f t="shared" si="493"/>
        <v>0</v>
      </c>
      <c r="G490" s="290">
        <f t="shared" si="556"/>
        <v>0</v>
      </c>
      <c r="H490" s="289">
        <f t="shared" si="521"/>
        <v>484</v>
      </c>
      <c r="I490" s="289">
        <f t="shared" si="522"/>
        <v>41</v>
      </c>
      <c r="J490" s="290">
        <f t="shared" si="494"/>
        <v>0</v>
      </c>
      <c r="K490" s="290">
        <f t="shared" si="488"/>
        <v>0</v>
      </c>
      <c r="L490" s="290">
        <f t="shared" si="495"/>
        <v>0</v>
      </c>
      <c r="M490" s="291">
        <f t="shared" si="496"/>
        <v>0</v>
      </c>
      <c r="N490" s="292">
        <f t="shared" si="489"/>
        <v>0</v>
      </c>
      <c r="O490" s="307">
        <f t="shared" si="523"/>
        <v>484</v>
      </c>
      <c r="P490" s="289">
        <f t="shared" si="524"/>
        <v>41</v>
      </c>
      <c r="Q490" s="290">
        <f t="shared" si="497"/>
        <v>0</v>
      </c>
      <c r="R490" s="290">
        <f t="shared" si="525"/>
        <v>0</v>
      </c>
      <c r="S490" s="290">
        <f t="shared" si="498"/>
        <v>0</v>
      </c>
      <c r="T490" s="291">
        <f t="shared" si="499"/>
        <v>0</v>
      </c>
      <c r="U490" s="290">
        <f t="shared" si="526"/>
        <v>0</v>
      </c>
      <c r="V490" s="304">
        <f t="shared" si="527"/>
        <v>484</v>
      </c>
      <c r="W490" s="289">
        <f t="shared" si="528"/>
        <v>41</v>
      </c>
      <c r="X490" s="290">
        <f t="shared" si="500"/>
        <v>0</v>
      </c>
      <c r="Y490" s="290">
        <f t="shared" si="529"/>
        <v>0</v>
      </c>
      <c r="Z490" s="290">
        <f t="shared" si="501"/>
        <v>0</v>
      </c>
      <c r="AA490" s="291">
        <f t="shared" si="502"/>
        <v>0</v>
      </c>
      <c r="AB490" s="292">
        <f t="shared" si="530"/>
        <v>0</v>
      </c>
      <c r="AC490" s="307">
        <f t="shared" si="531"/>
        <v>484</v>
      </c>
      <c r="AD490" s="289">
        <f t="shared" si="532"/>
        <v>41</v>
      </c>
      <c r="AE490" s="290">
        <f t="shared" si="503"/>
        <v>0</v>
      </c>
      <c r="AF490" s="290">
        <f t="shared" si="533"/>
        <v>0</v>
      </c>
      <c r="AG490" s="290">
        <f t="shared" si="504"/>
        <v>0</v>
      </c>
      <c r="AH490" s="291">
        <f t="shared" si="505"/>
        <v>0</v>
      </c>
      <c r="AI490" s="290">
        <f t="shared" si="534"/>
        <v>0</v>
      </c>
      <c r="AJ490" s="304">
        <f t="shared" si="535"/>
        <v>484</v>
      </c>
      <c r="AK490" s="289">
        <f t="shared" si="536"/>
        <v>41</v>
      </c>
      <c r="AL490" s="290">
        <f t="shared" si="506"/>
        <v>0</v>
      </c>
      <c r="AM490" s="290">
        <f t="shared" si="537"/>
        <v>0</v>
      </c>
      <c r="AN490" s="290">
        <f t="shared" si="507"/>
        <v>0</v>
      </c>
      <c r="AO490" s="291">
        <f t="shared" si="508"/>
        <v>0</v>
      </c>
      <c r="AP490" s="292">
        <f t="shared" si="538"/>
        <v>0</v>
      </c>
      <c r="AQ490" s="307">
        <f t="shared" si="539"/>
        <v>484</v>
      </c>
      <c r="AR490" s="289">
        <f t="shared" si="540"/>
        <v>41</v>
      </c>
      <c r="AS490" s="290">
        <f t="shared" si="509"/>
        <v>0</v>
      </c>
      <c r="AT490" s="290">
        <f t="shared" si="541"/>
        <v>0</v>
      </c>
      <c r="AU490" s="290">
        <f t="shared" si="510"/>
        <v>0</v>
      </c>
      <c r="AV490" s="291">
        <f t="shared" si="511"/>
        <v>0</v>
      </c>
      <c r="AW490" s="290">
        <f t="shared" si="542"/>
        <v>0</v>
      </c>
      <c r="AX490" s="304">
        <f t="shared" si="543"/>
        <v>484</v>
      </c>
      <c r="AY490" s="289">
        <f t="shared" si="544"/>
        <v>41</v>
      </c>
      <c r="AZ490" s="290">
        <f t="shared" si="512"/>
        <v>0</v>
      </c>
      <c r="BA490" s="290">
        <f t="shared" si="545"/>
        <v>0</v>
      </c>
      <c r="BB490" s="290">
        <f t="shared" si="513"/>
        <v>0</v>
      </c>
      <c r="BC490" s="291">
        <f t="shared" si="514"/>
        <v>0</v>
      </c>
      <c r="BD490" s="292">
        <f t="shared" si="546"/>
        <v>0</v>
      </c>
      <c r="BE490" s="307">
        <f t="shared" si="547"/>
        <v>484</v>
      </c>
      <c r="BF490" s="289">
        <f t="shared" si="548"/>
        <v>41</v>
      </c>
      <c r="BG490" s="290">
        <f t="shared" si="515"/>
        <v>0</v>
      </c>
      <c r="BH490" s="290">
        <f t="shared" si="549"/>
        <v>0</v>
      </c>
      <c r="BI490" s="290">
        <f t="shared" si="516"/>
        <v>0</v>
      </c>
      <c r="BJ490" s="291">
        <f t="shared" si="517"/>
        <v>0</v>
      </c>
      <c r="BK490" s="290">
        <f t="shared" si="550"/>
        <v>0</v>
      </c>
      <c r="BL490" s="304">
        <f t="shared" si="551"/>
        <v>484</v>
      </c>
      <c r="BM490" s="289">
        <f t="shared" si="552"/>
        <v>41</v>
      </c>
      <c r="BN490" s="290">
        <f t="shared" si="518"/>
        <v>0</v>
      </c>
      <c r="BO490" s="290">
        <f t="shared" si="553"/>
        <v>0</v>
      </c>
      <c r="BP490" s="290">
        <f t="shared" si="519"/>
        <v>0</v>
      </c>
      <c r="BQ490" s="291">
        <f t="shared" si="520"/>
        <v>0</v>
      </c>
      <c r="BR490" s="292">
        <f t="shared" si="554"/>
        <v>0</v>
      </c>
    </row>
    <row r="491" spans="1:70">
      <c r="A491" s="288">
        <v>485</v>
      </c>
      <c r="B491" s="289">
        <f t="shared" si="490"/>
        <v>41</v>
      </c>
      <c r="C491" s="290">
        <f t="shared" si="491"/>
        <v>0</v>
      </c>
      <c r="D491" s="290">
        <f t="shared" si="555"/>
        <v>0</v>
      </c>
      <c r="E491" s="290">
        <f t="shared" si="492"/>
        <v>0</v>
      </c>
      <c r="F491" s="291">
        <f t="shared" si="493"/>
        <v>0</v>
      </c>
      <c r="G491" s="290">
        <f t="shared" si="556"/>
        <v>0</v>
      </c>
      <c r="H491" s="289">
        <f t="shared" si="521"/>
        <v>485</v>
      </c>
      <c r="I491" s="289">
        <f t="shared" si="522"/>
        <v>41</v>
      </c>
      <c r="J491" s="290">
        <f t="shared" si="494"/>
        <v>0</v>
      </c>
      <c r="K491" s="290">
        <f t="shared" ref="K491:K554" si="557">SUM(L491:M491)</f>
        <v>0</v>
      </c>
      <c r="L491" s="290">
        <f t="shared" si="495"/>
        <v>0</v>
      </c>
      <c r="M491" s="291">
        <f t="shared" si="496"/>
        <v>0</v>
      </c>
      <c r="N491" s="292">
        <f t="shared" ref="N491:N554" si="558">J491-M491</f>
        <v>0</v>
      </c>
      <c r="O491" s="307">
        <f t="shared" si="523"/>
        <v>485</v>
      </c>
      <c r="P491" s="289">
        <f t="shared" si="524"/>
        <v>41</v>
      </c>
      <c r="Q491" s="290">
        <f t="shared" si="497"/>
        <v>0</v>
      </c>
      <c r="R491" s="290">
        <f t="shared" si="525"/>
        <v>0</v>
      </c>
      <c r="S491" s="290">
        <f t="shared" si="498"/>
        <v>0</v>
      </c>
      <c r="T491" s="291">
        <f t="shared" si="499"/>
        <v>0</v>
      </c>
      <c r="U491" s="290">
        <f t="shared" si="526"/>
        <v>0</v>
      </c>
      <c r="V491" s="304">
        <f t="shared" si="527"/>
        <v>485</v>
      </c>
      <c r="W491" s="289">
        <f t="shared" si="528"/>
        <v>41</v>
      </c>
      <c r="X491" s="290">
        <f t="shared" si="500"/>
        <v>0</v>
      </c>
      <c r="Y491" s="290">
        <f t="shared" si="529"/>
        <v>0</v>
      </c>
      <c r="Z491" s="290">
        <f t="shared" si="501"/>
        <v>0</v>
      </c>
      <c r="AA491" s="291">
        <f t="shared" si="502"/>
        <v>0</v>
      </c>
      <c r="AB491" s="292">
        <f t="shared" si="530"/>
        <v>0</v>
      </c>
      <c r="AC491" s="307">
        <f t="shared" si="531"/>
        <v>485</v>
      </c>
      <c r="AD491" s="289">
        <f t="shared" si="532"/>
        <v>41</v>
      </c>
      <c r="AE491" s="290">
        <f t="shared" si="503"/>
        <v>0</v>
      </c>
      <c r="AF491" s="290">
        <f t="shared" si="533"/>
        <v>0</v>
      </c>
      <c r="AG491" s="290">
        <f t="shared" si="504"/>
        <v>0</v>
      </c>
      <c r="AH491" s="291">
        <f t="shared" si="505"/>
        <v>0</v>
      </c>
      <c r="AI491" s="290">
        <f t="shared" si="534"/>
        <v>0</v>
      </c>
      <c r="AJ491" s="304">
        <f t="shared" si="535"/>
        <v>485</v>
      </c>
      <c r="AK491" s="289">
        <f t="shared" si="536"/>
        <v>41</v>
      </c>
      <c r="AL491" s="290">
        <f t="shared" si="506"/>
        <v>0</v>
      </c>
      <c r="AM491" s="290">
        <f t="shared" si="537"/>
        <v>0</v>
      </c>
      <c r="AN491" s="290">
        <f t="shared" si="507"/>
        <v>0</v>
      </c>
      <c r="AO491" s="291">
        <f t="shared" si="508"/>
        <v>0</v>
      </c>
      <c r="AP491" s="292">
        <f t="shared" si="538"/>
        <v>0</v>
      </c>
      <c r="AQ491" s="307">
        <f t="shared" si="539"/>
        <v>485</v>
      </c>
      <c r="AR491" s="289">
        <f t="shared" si="540"/>
        <v>41</v>
      </c>
      <c r="AS491" s="290">
        <f t="shared" si="509"/>
        <v>0</v>
      </c>
      <c r="AT491" s="290">
        <f t="shared" si="541"/>
        <v>0</v>
      </c>
      <c r="AU491" s="290">
        <f t="shared" si="510"/>
        <v>0</v>
      </c>
      <c r="AV491" s="291">
        <f t="shared" si="511"/>
        <v>0</v>
      </c>
      <c r="AW491" s="290">
        <f t="shared" si="542"/>
        <v>0</v>
      </c>
      <c r="AX491" s="304">
        <f t="shared" si="543"/>
        <v>485</v>
      </c>
      <c r="AY491" s="289">
        <f t="shared" si="544"/>
        <v>41</v>
      </c>
      <c r="AZ491" s="290">
        <f t="shared" si="512"/>
        <v>0</v>
      </c>
      <c r="BA491" s="290">
        <f t="shared" si="545"/>
        <v>0</v>
      </c>
      <c r="BB491" s="290">
        <f t="shared" si="513"/>
        <v>0</v>
      </c>
      <c r="BC491" s="291">
        <f t="shared" si="514"/>
        <v>0</v>
      </c>
      <c r="BD491" s="292">
        <f t="shared" si="546"/>
        <v>0</v>
      </c>
      <c r="BE491" s="307">
        <f t="shared" si="547"/>
        <v>485</v>
      </c>
      <c r="BF491" s="289">
        <f t="shared" si="548"/>
        <v>41</v>
      </c>
      <c r="BG491" s="290">
        <f t="shared" si="515"/>
        <v>0</v>
      </c>
      <c r="BH491" s="290">
        <f t="shared" si="549"/>
        <v>0</v>
      </c>
      <c r="BI491" s="290">
        <f t="shared" si="516"/>
        <v>0</v>
      </c>
      <c r="BJ491" s="291">
        <f t="shared" si="517"/>
        <v>0</v>
      </c>
      <c r="BK491" s="290">
        <f t="shared" si="550"/>
        <v>0</v>
      </c>
      <c r="BL491" s="304">
        <f t="shared" si="551"/>
        <v>485</v>
      </c>
      <c r="BM491" s="289">
        <f t="shared" si="552"/>
        <v>41</v>
      </c>
      <c r="BN491" s="290">
        <f t="shared" si="518"/>
        <v>0</v>
      </c>
      <c r="BO491" s="290">
        <f t="shared" si="553"/>
        <v>0</v>
      </c>
      <c r="BP491" s="290">
        <f t="shared" si="519"/>
        <v>0</v>
      </c>
      <c r="BQ491" s="291">
        <f t="shared" si="520"/>
        <v>0</v>
      </c>
      <c r="BR491" s="292">
        <f t="shared" si="554"/>
        <v>0</v>
      </c>
    </row>
    <row r="492" spans="1:70">
      <c r="A492" s="288">
        <v>486</v>
      </c>
      <c r="B492" s="289">
        <f t="shared" si="490"/>
        <v>41</v>
      </c>
      <c r="C492" s="290">
        <f t="shared" si="491"/>
        <v>0</v>
      </c>
      <c r="D492" s="290">
        <f t="shared" si="555"/>
        <v>0</v>
      </c>
      <c r="E492" s="290">
        <f t="shared" si="492"/>
        <v>0</v>
      </c>
      <c r="F492" s="291">
        <f t="shared" si="493"/>
        <v>0</v>
      </c>
      <c r="G492" s="290">
        <f t="shared" si="556"/>
        <v>0</v>
      </c>
      <c r="H492" s="289">
        <f t="shared" si="521"/>
        <v>486</v>
      </c>
      <c r="I492" s="289">
        <f t="shared" si="522"/>
        <v>41</v>
      </c>
      <c r="J492" s="290">
        <f t="shared" si="494"/>
        <v>0</v>
      </c>
      <c r="K492" s="290">
        <f t="shared" si="557"/>
        <v>0</v>
      </c>
      <c r="L492" s="290">
        <f t="shared" si="495"/>
        <v>0</v>
      </c>
      <c r="M492" s="291">
        <f t="shared" si="496"/>
        <v>0</v>
      </c>
      <c r="N492" s="292">
        <f t="shared" si="558"/>
        <v>0</v>
      </c>
      <c r="O492" s="307">
        <f t="shared" si="523"/>
        <v>486</v>
      </c>
      <c r="P492" s="289">
        <f t="shared" si="524"/>
        <v>41</v>
      </c>
      <c r="Q492" s="290">
        <f t="shared" si="497"/>
        <v>0</v>
      </c>
      <c r="R492" s="290">
        <f t="shared" si="525"/>
        <v>0</v>
      </c>
      <c r="S492" s="290">
        <f t="shared" si="498"/>
        <v>0</v>
      </c>
      <c r="T492" s="291">
        <f t="shared" si="499"/>
        <v>0</v>
      </c>
      <c r="U492" s="290">
        <f t="shared" si="526"/>
        <v>0</v>
      </c>
      <c r="V492" s="304">
        <f t="shared" si="527"/>
        <v>486</v>
      </c>
      <c r="W492" s="289">
        <f t="shared" si="528"/>
        <v>41</v>
      </c>
      <c r="X492" s="290">
        <f t="shared" si="500"/>
        <v>0</v>
      </c>
      <c r="Y492" s="290">
        <f t="shared" si="529"/>
        <v>0</v>
      </c>
      <c r="Z492" s="290">
        <f t="shared" si="501"/>
        <v>0</v>
      </c>
      <c r="AA492" s="291">
        <f t="shared" si="502"/>
        <v>0</v>
      </c>
      <c r="AB492" s="292">
        <f t="shared" si="530"/>
        <v>0</v>
      </c>
      <c r="AC492" s="307">
        <f t="shared" si="531"/>
        <v>486</v>
      </c>
      <c r="AD492" s="289">
        <f t="shared" si="532"/>
        <v>41</v>
      </c>
      <c r="AE492" s="290">
        <f t="shared" si="503"/>
        <v>0</v>
      </c>
      <c r="AF492" s="290">
        <f t="shared" si="533"/>
        <v>0</v>
      </c>
      <c r="AG492" s="290">
        <f t="shared" si="504"/>
        <v>0</v>
      </c>
      <c r="AH492" s="291">
        <f t="shared" si="505"/>
        <v>0</v>
      </c>
      <c r="AI492" s="290">
        <f t="shared" si="534"/>
        <v>0</v>
      </c>
      <c r="AJ492" s="304">
        <f t="shared" si="535"/>
        <v>486</v>
      </c>
      <c r="AK492" s="289">
        <f t="shared" si="536"/>
        <v>41</v>
      </c>
      <c r="AL492" s="290">
        <f t="shared" si="506"/>
        <v>0</v>
      </c>
      <c r="AM492" s="290">
        <f t="shared" si="537"/>
        <v>0</v>
      </c>
      <c r="AN492" s="290">
        <f t="shared" si="507"/>
        <v>0</v>
      </c>
      <c r="AO492" s="291">
        <f t="shared" si="508"/>
        <v>0</v>
      </c>
      <c r="AP492" s="292">
        <f t="shared" si="538"/>
        <v>0</v>
      </c>
      <c r="AQ492" s="307">
        <f t="shared" si="539"/>
        <v>486</v>
      </c>
      <c r="AR492" s="289">
        <f t="shared" si="540"/>
        <v>41</v>
      </c>
      <c r="AS492" s="290">
        <f t="shared" si="509"/>
        <v>0</v>
      </c>
      <c r="AT492" s="290">
        <f t="shared" si="541"/>
        <v>0</v>
      </c>
      <c r="AU492" s="290">
        <f t="shared" si="510"/>
        <v>0</v>
      </c>
      <c r="AV492" s="291">
        <f t="shared" si="511"/>
        <v>0</v>
      </c>
      <c r="AW492" s="290">
        <f t="shared" si="542"/>
        <v>0</v>
      </c>
      <c r="AX492" s="304">
        <f t="shared" si="543"/>
        <v>486</v>
      </c>
      <c r="AY492" s="289">
        <f t="shared" si="544"/>
        <v>41</v>
      </c>
      <c r="AZ492" s="290">
        <f t="shared" si="512"/>
        <v>0</v>
      </c>
      <c r="BA492" s="290">
        <f t="shared" si="545"/>
        <v>0</v>
      </c>
      <c r="BB492" s="290">
        <f t="shared" si="513"/>
        <v>0</v>
      </c>
      <c r="BC492" s="291">
        <f t="shared" si="514"/>
        <v>0</v>
      </c>
      <c r="BD492" s="292">
        <f t="shared" si="546"/>
        <v>0</v>
      </c>
      <c r="BE492" s="307">
        <f t="shared" si="547"/>
        <v>486</v>
      </c>
      <c r="BF492" s="289">
        <f t="shared" si="548"/>
        <v>41</v>
      </c>
      <c r="BG492" s="290">
        <f t="shared" si="515"/>
        <v>0</v>
      </c>
      <c r="BH492" s="290">
        <f t="shared" si="549"/>
        <v>0</v>
      </c>
      <c r="BI492" s="290">
        <f t="shared" si="516"/>
        <v>0</v>
      </c>
      <c r="BJ492" s="291">
        <f t="shared" si="517"/>
        <v>0</v>
      </c>
      <c r="BK492" s="290">
        <f t="shared" si="550"/>
        <v>0</v>
      </c>
      <c r="BL492" s="304">
        <f t="shared" si="551"/>
        <v>486</v>
      </c>
      <c r="BM492" s="289">
        <f t="shared" si="552"/>
        <v>41</v>
      </c>
      <c r="BN492" s="290">
        <f t="shared" si="518"/>
        <v>0</v>
      </c>
      <c r="BO492" s="290">
        <f t="shared" si="553"/>
        <v>0</v>
      </c>
      <c r="BP492" s="290">
        <f t="shared" si="519"/>
        <v>0</v>
      </c>
      <c r="BQ492" s="291">
        <f t="shared" si="520"/>
        <v>0</v>
      </c>
      <c r="BR492" s="292">
        <f t="shared" si="554"/>
        <v>0</v>
      </c>
    </row>
    <row r="493" spans="1:70">
      <c r="A493" s="288">
        <v>487</v>
      </c>
      <c r="B493" s="289">
        <f t="shared" si="490"/>
        <v>41</v>
      </c>
      <c r="C493" s="290">
        <f t="shared" si="491"/>
        <v>0</v>
      </c>
      <c r="D493" s="290">
        <f t="shared" si="555"/>
        <v>0</v>
      </c>
      <c r="E493" s="290">
        <f t="shared" si="492"/>
        <v>0</v>
      </c>
      <c r="F493" s="291">
        <f t="shared" si="493"/>
        <v>0</v>
      </c>
      <c r="G493" s="290">
        <f t="shared" si="556"/>
        <v>0</v>
      </c>
      <c r="H493" s="289">
        <f t="shared" si="521"/>
        <v>487</v>
      </c>
      <c r="I493" s="289">
        <f t="shared" si="522"/>
        <v>41</v>
      </c>
      <c r="J493" s="290">
        <f t="shared" si="494"/>
        <v>0</v>
      </c>
      <c r="K493" s="290">
        <f t="shared" si="557"/>
        <v>0</v>
      </c>
      <c r="L493" s="290">
        <f t="shared" si="495"/>
        <v>0</v>
      </c>
      <c r="M493" s="291">
        <f t="shared" si="496"/>
        <v>0</v>
      </c>
      <c r="N493" s="292">
        <f t="shared" si="558"/>
        <v>0</v>
      </c>
      <c r="O493" s="307">
        <f t="shared" si="523"/>
        <v>487</v>
      </c>
      <c r="P493" s="289">
        <f t="shared" si="524"/>
        <v>41</v>
      </c>
      <c r="Q493" s="290">
        <f t="shared" si="497"/>
        <v>0</v>
      </c>
      <c r="R493" s="290">
        <f t="shared" si="525"/>
        <v>0</v>
      </c>
      <c r="S493" s="290">
        <f t="shared" si="498"/>
        <v>0</v>
      </c>
      <c r="T493" s="291">
        <f t="shared" si="499"/>
        <v>0</v>
      </c>
      <c r="U493" s="290">
        <f t="shared" si="526"/>
        <v>0</v>
      </c>
      <c r="V493" s="304">
        <f t="shared" si="527"/>
        <v>487</v>
      </c>
      <c r="W493" s="289">
        <f t="shared" si="528"/>
        <v>41</v>
      </c>
      <c r="X493" s="290">
        <f t="shared" si="500"/>
        <v>0</v>
      </c>
      <c r="Y493" s="290">
        <f t="shared" si="529"/>
        <v>0</v>
      </c>
      <c r="Z493" s="290">
        <f t="shared" si="501"/>
        <v>0</v>
      </c>
      <c r="AA493" s="291">
        <f t="shared" si="502"/>
        <v>0</v>
      </c>
      <c r="AB493" s="292">
        <f t="shared" si="530"/>
        <v>0</v>
      </c>
      <c r="AC493" s="307">
        <f t="shared" si="531"/>
        <v>487</v>
      </c>
      <c r="AD493" s="289">
        <f t="shared" si="532"/>
        <v>41</v>
      </c>
      <c r="AE493" s="290">
        <f t="shared" si="503"/>
        <v>0</v>
      </c>
      <c r="AF493" s="290">
        <f t="shared" si="533"/>
        <v>0</v>
      </c>
      <c r="AG493" s="290">
        <f t="shared" si="504"/>
        <v>0</v>
      </c>
      <c r="AH493" s="291">
        <f t="shared" si="505"/>
        <v>0</v>
      </c>
      <c r="AI493" s="290">
        <f t="shared" si="534"/>
        <v>0</v>
      </c>
      <c r="AJ493" s="304">
        <f t="shared" si="535"/>
        <v>487</v>
      </c>
      <c r="AK493" s="289">
        <f t="shared" si="536"/>
        <v>41</v>
      </c>
      <c r="AL493" s="290">
        <f t="shared" si="506"/>
        <v>0</v>
      </c>
      <c r="AM493" s="290">
        <f t="shared" si="537"/>
        <v>0</v>
      </c>
      <c r="AN493" s="290">
        <f t="shared" si="507"/>
        <v>0</v>
      </c>
      <c r="AO493" s="291">
        <f t="shared" si="508"/>
        <v>0</v>
      </c>
      <c r="AP493" s="292">
        <f t="shared" si="538"/>
        <v>0</v>
      </c>
      <c r="AQ493" s="307">
        <f t="shared" si="539"/>
        <v>487</v>
      </c>
      <c r="AR493" s="289">
        <f t="shared" si="540"/>
        <v>41</v>
      </c>
      <c r="AS493" s="290">
        <f t="shared" si="509"/>
        <v>0</v>
      </c>
      <c r="AT493" s="290">
        <f t="shared" si="541"/>
        <v>0</v>
      </c>
      <c r="AU493" s="290">
        <f t="shared" si="510"/>
        <v>0</v>
      </c>
      <c r="AV493" s="291">
        <f t="shared" si="511"/>
        <v>0</v>
      </c>
      <c r="AW493" s="290">
        <f t="shared" si="542"/>
        <v>0</v>
      </c>
      <c r="AX493" s="304">
        <f t="shared" si="543"/>
        <v>487</v>
      </c>
      <c r="AY493" s="289">
        <f t="shared" si="544"/>
        <v>41</v>
      </c>
      <c r="AZ493" s="290">
        <f t="shared" si="512"/>
        <v>0</v>
      </c>
      <c r="BA493" s="290">
        <f t="shared" si="545"/>
        <v>0</v>
      </c>
      <c r="BB493" s="290">
        <f t="shared" si="513"/>
        <v>0</v>
      </c>
      <c r="BC493" s="291">
        <f t="shared" si="514"/>
        <v>0</v>
      </c>
      <c r="BD493" s="292">
        <f t="shared" si="546"/>
        <v>0</v>
      </c>
      <c r="BE493" s="307">
        <f t="shared" si="547"/>
        <v>487</v>
      </c>
      <c r="BF493" s="289">
        <f t="shared" si="548"/>
        <v>41</v>
      </c>
      <c r="BG493" s="290">
        <f t="shared" si="515"/>
        <v>0</v>
      </c>
      <c r="BH493" s="290">
        <f t="shared" si="549"/>
        <v>0</v>
      </c>
      <c r="BI493" s="290">
        <f t="shared" si="516"/>
        <v>0</v>
      </c>
      <c r="BJ493" s="291">
        <f t="shared" si="517"/>
        <v>0</v>
      </c>
      <c r="BK493" s="290">
        <f t="shared" si="550"/>
        <v>0</v>
      </c>
      <c r="BL493" s="304">
        <f t="shared" si="551"/>
        <v>487</v>
      </c>
      <c r="BM493" s="289">
        <f t="shared" si="552"/>
        <v>41</v>
      </c>
      <c r="BN493" s="290">
        <f t="shared" si="518"/>
        <v>0</v>
      </c>
      <c r="BO493" s="290">
        <f t="shared" si="553"/>
        <v>0</v>
      </c>
      <c r="BP493" s="290">
        <f t="shared" si="519"/>
        <v>0</v>
      </c>
      <c r="BQ493" s="291">
        <f t="shared" si="520"/>
        <v>0</v>
      </c>
      <c r="BR493" s="292">
        <f t="shared" si="554"/>
        <v>0</v>
      </c>
    </row>
    <row r="494" spans="1:70">
      <c r="A494" s="288">
        <v>488</v>
      </c>
      <c r="B494" s="289">
        <f t="shared" si="490"/>
        <v>41</v>
      </c>
      <c r="C494" s="290">
        <f t="shared" si="491"/>
        <v>0</v>
      </c>
      <c r="D494" s="290">
        <f t="shared" si="555"/>
        <v>0</v>
      </c>
      <c r="E494" s="290">
        <f t="shared" si="492"/>
        <v>0</v>
      </c>
      <c r="F494" s="291">
        <f t="shared" si="493"/>
        <v>0</v>
      </c>
      <c r="G494" s="290">
        <f t="shared" si="556"/>
        <v>0</v>
      </c>
      <c r="H494" s="289">
        <f t="shared" si="521"/>
        <v>488</v>
      </c>
      <c r="I494" s="289">
        <f t="shared" si="522"/>
        <v>41</v>
      </c>
      <c r="J494" s="290">
        <f t="shared" si="494"/>
        <v>0</v>
      </c>
      <c r="K494" s="290">
        <f t="shared" si="557"/>
        <v>0</v>
      </c>
      <c r="L494" s="290">
        <f t="shared" si="495"/>
        <v>0</v>
      </c>
      <c r="M494" s="291">
        <f t="shared" si="496"/>
        <v>0</v>
      </c>
      <c r="N494" s="292">
        <f t="shared" si="558"/>
        <v>0</v>
      </c>
      <c r="O494" s="307">
        <f t="shared" si="523"/>
        <v>488</v>
      </c>
      <c r="P494" s="289">
        <f t="shared" si="524"/>
        <v>41</v>
      </c>
      <c r="Q494" s="290">
        <f t="shared" si="497"/>
        <v>0</v>
      </c>
      <c r="R494" s="290">
        <f t="shared" si="525"/>
        <v>0</v>
      </c>
      <c r="S494" s="290">
        <f t="shared" si="498"/>
        <v>0</v>
      </c>
      <c r="T494" s="291">
        <f t="shared" si="499"/>
        <v>0</v>
      </c>
      <c r="U494" s="290">
        <f t="shared" si="526"/>
        <v>0</v>
      </c>
      <c r="V494" s="304">
        <f t="shared" si="527"/>
        <v>488</v>
      </c>
      <c r="W494" s="289">
        <f t="shared" si="528"/>
        <v>41</v>
      </c>
      <c r="X494" s="290">
        <f t="shared" si="500"/>
        <v>0</v>
      </c>
      <c r="Y494" s="290">
        <f t="shared" si="529"/>
        <v>0</v>
      </c>
      <c r="Z494" s="290">
        <f t="shared" si="501"/>
        <v>0</v>
      </c>
      <c r="AA494" s="291">
        <f t="shared" si="502"/>
        <v>0</v>
      </c>
      <c r="AB494" s="292">
        <f t="shared" si="530"/>
        <v>0</v>
      </c>
      <c r="AC494" s="307">
        <f t="shared" si="531"/>
        <v>488</v>
      </c>
      <c r="AD494" s="289">
        <f t="shared" si="532"/>
        <v>41</v>
      </c>
      <c r="AE494" s="290">
        <f t="shared" si="503"/>
        <v>0</v>
      </c>
      <c r="AF494" s="290">
        <f t="shared" si="533"/>
        <v>0</v>
      </c>
      <c r="AG494" s="290">
        <f t="shared" si="504"/>
        <v>0</v>
      </c>
      <c r="AH494" s="291">
        <f t="shared" si="505"/>
        <v>0</v>
      </c>
      <c r="AI494" s="290">
        <f t="shared" si="534"/>
        <v>0</v>
      </c>
      <c r="AJ494" s="304">
        <f t="shared" si="535"/>
        <v>488</v>
      </c>
      <c r="AK494" s="289">
        <f t="shared" si="536"/>
        <v>41</v>
      </c>
      <c r="AL494" s="290">
        <f t="shared" si="506"/>
        <v>0</v>
      </c>
      <c r="AM494" s="290">
        <f t="shared" si="537"/>
        <v>0</v>
      </c>
      <c r="AN494" s="290">
        <f t="shared" si="507"/>
        <v>0</v>
      </c>
      <c r="AO494" s="291">
        <f t="shared" si="508"/>
        <v>0</v>
      </c>
      <c r="AP494" s="292">
        <f t="shared" si="538"/>
        <v>0</v>
      </c>
      <c r="AQ494" s="307">
        <f t="shared" si="539"/>
        <v>488</v>
      </c>
      <c r="AR494" s="289">
        <f t="shared" si="540"/>
        <v>41</v>
      </c>
      <c r="AS494" s="290">
        <f t="shared" si="509"/>
        <v>0</v>
      </c>
      <c r="AT494" s="290">
        <f t="shared" si="541"/>
        <v>0</v>
      </c>
      <c r="AU494" s="290">
        <f t="shared" si="510"/>
        <v>0</v>
      </c>
      <c r="AV494" s="291">
        <f t="shared" si="511"/>
        <v>0</v>
      </c>
      <c r="AW494" s="290">
        <f t="shared" si="542"/>
        <v>0</v>
      </c>
      <c r="AX494" s="304">
        <f t="shared" si="543"/>
        <v>488</v>
      </c>
      <c r="AY494" s="289">
        <f t="shared" si="544"/>
        <v>41</v>
      </c>
      <c r="AZ494" s="290">
        <f t="shared" si="512"/>
        <v>0</v>
      </c>
      <c r="BA494" s="290">
        <f t="shared" si="545"/>
        <v>0</v>
      </c>
      <c r="BB494" s="290">
        <f t="shared" si="513"/>
        <v>0</v>
      </c>
      <c r="BC494" s="291">
        <f t="shared" si="514"/>
        <v>0</v>
      </c>
      <c r="BD494" s="292">
        <f t="shared" si="546"/>
        <v>0</v>
      </c>
      <c r="BE494" s="307">
        <f t="shared" si="547"/>
        <v>488</v>
      </c>
      <c r="BF494" s="289">
        <f t="shared" si="548"/>
        <v>41</v>
      </c>
      <c r="BG494" s="290">
        <f t="shared" si="515"/>
        <v>0</v>
      </c>
      <c r="BH494" s="290">
        <f t="shared" si="549"/>
        <v>0</v>
      </c>
      <c r="BI494" s="290">
        <f t="shared" si="516"/>
        <v>0</v>
      </c>
      <c r="BJ494" s="291">
        <f t="shared" si="517"/>
        <v>0</v>
      </c>
      <c r="BK494" s="290">
        <f t="shared" si="550"/>
        <v>0</v>
      </c>
      <c r="BL494" s="304">
        <f t="shared" si="551"/>
        <v>488</v>
      </c>
      <c r="BM494" s="289">
        <f t="shared" si="552"/>
        <v>41</v>
      </c>
      <c r="BN494" s="290">
        <f t="shared" si="518"/>
        <v>0</v>
      </c>
      <c r="BO494" s="290">
        <f t="shared" si="553"/>
        <v>0</v>
      </c>
      <c r="BP494" s="290">
        <f t="shared" si="519"/>
        <v>0</v>
      </c>
      <c r="BQ494" s="291">
        <f t="shared" si="520"/>
        <v>0</v>
      </c>
      <c r="BR494" s="292">
        <f t="shared" si="554"/>
        <v>0</v>
      </c>
    </row>
    <row r="495" spans="1:70">
      <c r="A495" s="288">
        <v>489</v>
      </c>
      <c r="B495" s="289">
        <f t="shared" si="490"/>
        <v>41</v>
      </c>
      <c r="C495" s="290">
        <f t="shared" si="491"/>
        <v>0</v>
      </c>
      <c r="D495" s="290">
        <f t="shared" si="555"/>
        <v>0</v>
      </c>
      <c r="E495" s="290">
        <f t="shared" si="492"/>
        <v>0</v>
      </c>
      <c r="F495" s="291">
        <f t="shared" si="493"/>
        <v>0</v>
      </c>
      <c r="G495" s="290">
        <f t="shared" si="556"/>
        <v>0</v>
      </c>
      <c r="H495" s="289">
        <f t="shared" si="521"/>
        <v>489</v>
      </c>
      <c r="I495" s="289">
        <f t="shared" si="522"/>
        <v>41</v>
      </c>
      <c r="J495" s="290">
        <f t="shared" si="494"/>
        <v>0</v>
      </c>
      <c r="K495" s="290">
        <f t="shared" si="557"/>
        <v>0</v>
      </c>
      <c r="L495" s="290">
        <f t="shared" si="495"/>
        <v>0</v>
      </c>
      <c r="M495" s="291">
        <f t="shared" si="496"/>
        <v>0</v>
      </c>
      <c r="N495" s="292">
        <f t="shared" si="558"/>
        <v>0</v>
      </c>
      <c r="O495" s="307">
        <f t="shared" si="523"/>
        <v>489</v>
      </c>
      <c r="P495" s="289">
        <f t="shared" si="524"/>
        <v>41</v>
      </c>
      <c r="Q495" s="290">
        <f t="shared" si="497"/>
        <v>0</v>
      </c>
      <c r="R495" s="290">
        <f t="shared" si="525"/>
        <v>0</v>
      </c>
      <c r="S495" s="290">
        <f t="shared" si="498"/>
        <v>0</v>
      </c>
      <c r="T495" s="291">
        <f t="shared" si="499"/>
        <v>0</v>
      </c>
      <c r="U495" s="290">
        <f t="shared" si="526"/>
        <v>0</v>
      </c>
      <c r="V495" s="304">
        <f t="shared" si="527"/>
        <v>489</v>
      </c>
      <c r="W495" s="289">
        <f t="shared" si="528"/>
        <v>41</v>
      </c>
      <c r="X495" s="290">
        <f t="shared" si="500"/>
        <v>0</v>
      </c>
      <c r="Y495" s="290">
        <f t="shared" si="529"/>
        <v>0</v>
      </c>
      <c r="Z495" s="290">
        <f t="shared" si="501"/>
        <v>0</v>
      </c>
      <c r="AA495" s="291">
        <f t="shared" si="502"/>
        <v>0</v>
      </c>
      <c r="AB495" s="292">
        <f t="shared" si="530"/>
        <v>0</v>
      </c>
      <c r="AC495" s="307">
        <f t="shared" si="531"/>
        <v>489</v>
      </c>
      <c r="AD495" s="289">
        <f t="shared" si="532"/>
        <v>41</v>
      </c>
      <c r="AE495" s="290">
        <f t="shared" si="503"/>
        <v>0</v>
      </c>
      <c r="AF495" s="290">
        <f t="shared" si="533"/>
        <v>0</v>
      </c>
      <c r="AG495" s="290">
        <f t="shared" si="504"/>
        <v>0</v>
      </c>
      <c r="AH495" s="291">
        <f t="shared" si="505"/>
        <v>0</v>
      </c>
      <c r="AI495" s="290">
        <f t="shared" si="534"/>
        <v>0</v>
      </c>
      <c r="AJ495" s="304">
        <f t="shared" si="535"/>
        <v>489</v>
      </c>
      <c r="AK495" s="289">
        <f t="shared" si="536"/>
        <v>41</v>
      </c>
      <c r="AL495" s="290">
        <f t="shared" si="506"/>
        <v>0</v>
      </c>
      <c r="AM495" s="290">
        <f t="shared" si="537"/>
        <v>0</v>
      </c>
      <c r="AN495" s="290">
        <f t="shared" si="507"/>
        <v>0</v>
      </c>
      <c r="AO495" s="291">
        <f t="shared" si="508"/>
        <v>0</v>
      </c>
      <c r="AP495" s="292">
        <f t="shared" si="538"/>
        <v>0</v>
      </c>
      <c r="AQ495" s="307">
        <f t="shared" si="539"/>
        <v>489</v>
      </c>
      <c r="AR495" s="289">
        <f t="shared" si="540"/>
        <v>41</v>
      </c>
      <c r="AS495" s="290">
        <f t="shared" si="509"/>
        <v>0</v>
      </c>
      <c r="AT495" s="290">
        <f t="shared" si="541"/>
        <v>0</v>
      </c>
      <c r="AU495" s="290">
        <f t="shared" si="510"/>
        <v>0</v>
      </c>
      <c r="AV495" s="291">
        <f t="shared" si="511"/>
        <v>0</v>
      </c>
      <c r="AW495" s="290">
        <f t="shared" si="542"/>
        <v>0</v>
      </c>
      <c r="AX495" s="304">
        <f t="shared" si="543"/>
        <v>489</v>
      </c>
      <c r="AY495" s="289">
        <f t="shared" si="544"/>
        <v>41</v>
      </c>
      <c r="AZ495" s="290">
        <f t="shared" si="512"/>
        <v>0</v>
      </c>
      <c r="BA495" s="290">
        <f t="shared" si="545"/>
        <v>0</v>
      </c>
      <c r="BB495" s="290">
        <f t="shared" si="513"/>
        <v>0</v>
      </c>
      <c r="BC495" s="291">
        <f t="shared" si="514"/>
        <v>0</v>
      </c>
      <c r="BD495" s="292">
        <f t="shared" si="546"/>
        <v>0</v>
      </c>
      <c r="BE495" s="307">
        <f t="shared" si="547"/>
        <v>489</v>
      </c>
      <c r="BF495" s="289">
        <f t="shared" si="548"/>
        <v>41</v>
      </c>
      <c r="BG495" s="290">
        <f t="shared" si="515"/>
        <v>0</v>
      </c>
      <c r="BH495" s="290">
        <f t="shared" si="549"/>
        <v>0</v>
      </c>
      <c r="BI495" s="290">
        <f t="shared" si="516"/>
        <v>0</v>
      </c>
      <c r="BJ495" s="291">
        <f t="shared" si="517"/>
        <v>0</v>
      </c>
      <c r="BK495" s="290">
        <f t="shared" si="550"/>
        <v>0</v>
      </c>
      <c r="BL495" s="304">
        <f t="shared" si="551"/>
        <v>489</v>
      </c>
      <c r="BM495" s="289">
        <f t="shared" si="552"/>
        <v>41</v>
      </c>
      <c r="BN495" s="290">
        <f t="shared" si="518"/>
        <v>0</v>
      </c>
      <c r="BO495" s="290">
        <f t="shared" si="553"/>
        <v>0</v>
      </c>
      <c r="BP495" s="290">
        <f t="shared" si="519"/>
        <v>0</v>
      </c>
      <c r="BQ495" s="291">
        <f t="shared" si="520"/>
        <v>0</v>
      </c>
      <c r="BR495" s="292">
        <f t="shared" si="554"/>
        <v>0</v>
      </c>
    </row>
    <row r="496" spans="1:70">
      <c r="A496" s="288">
        <v>490</v>
      </c>
      <c r="B496" s="289">
        <f t="shared" si="490"/>
        <v>41</v>
      </c>
      <c r="C496" s="290">
        <f t="shared" si="491"/>
        <v>0</v>
      </c>
      <c r="D496" s="290">
        <f t="shared" si="555"/>
        <v>0</v>
      </c>
      <c r="E496" s="290">
        <f t="shared" si="492"/>
        <v>0</v>
      </c>
      <c r="F496" s="291">
        <f t="shared" si="493"/>
        <v>0</v>
      </c>
      <c r="G496" s="290">
        <f t="shared" si="556"/>
        <v>0</v>
      </c>
      <c r="H496" s="289">
        <f t="shared" si="521"/>
        <v>490</v>
      </c>
      <c r="I496" s="289">
        <f t="shared" si="522"/>
        <v>41</v>
      </c>
      <c r="J496" s="290">
        <f t="shared" si="494"/>
        <v>0</v>
      </c>
      <c r="K496" s="290">
        <f t="shared" si="557"/>
        <v>0</v>
      </c>
      <c r="L496" s="290">
        <f t="shared" si="495"/>
        <v>0</v>
      </c>
      <c r="M496" s="291">
        <f t="shared" si="496"/>
        <v>0</v>
      </c>
      <c r="N496" s="292">
        <f t="shared" si="558"/>
        <v>0</v>
      </c>
      <c r="O496" s="307">
        <f t="shared" si="523"/>
        <v>490</v>
      </c>
      <c r="P496" s="289">
        <f t="shared" si="524"/>
        <v>41</v>
      </c>
      <c r="Q496" s="290">
        <f t="shared" si="497"/>
        <v>0</v>
      </c>
      <c r="R496" s="290">
        <f t="shared" si="525"/>
        <v>0</v>
      </c>
      <c r="S496" s="290">
        <f t="shared" si="498"/>
        <v>0</v>
      </c>
      <c r="T496" s="291">
        <f t="shared" si="499"/>
        <v>0</v>
      </c>
      <c r="U496" s="290">
        <f t="shared" si="526"/>
        <v>0</v>
      </c>
      <c r="V496" s="304">
        <f t="shared" si="527"/>
        <v>490</v>
      </c>
      <c r="W496" s="289">
        <f t="shared" si="528"/>
        <v>41</v>
      </c>
      <c r="X496" s="290">
        <f t="shared" si="500"/>
        <v>0</v>
      </c>
      <c r="Y496" s="290">
        <f t="shared" si="529"/>
        <v>0</v>
      </c>
      <c r="Z496" s="290">
        <f t="shared" si="501"/>
        <v>0</v>
      </c>
      <c r="AA496" s="291">
        <f t="shared" si="502"/>
        <v>0</v>
      </c>
      <c r="AB496" s="292">
        <f t="shared" si="530"/>
        <v>0</v>
      </c>
      <c r="AC496" s="307">
        <f t="shared" si="531"/>
        <v>490</v>
      </c>
      <c r="AD496" s="289">
        <f t="shared" si="532"/>
        <v>41</v>
      </c>
      <c r="AE496" s="290">
        <f t="shared" si="503"/>
        <v>0</v>
      </c>
      <c r="AF496" s="290">
        <f t="shared" si="533"/>
        <v>0</v>
      </c>
      <c r="AG496" s="290">
        <f t="shared" si="504"/>
        <v>0</v>
      </c>
      <c r="AH496" s="291">
        <f t="shared" si="505"/>
        <v>0</v>
      </c>
      <c r="AI496" s="290">
        <f t="shared" si="534"/>
        <v>0</v>
      </c>
      <c r="AJ496" s="304">
        <f t="shared" si="535"/>
        <v>490</v>
      </c>
      <c r="AK496" s="289">
        <f t="shared" si="536"/>
        <v>41</v>
      </c>
      <c r="AL496" s="290">
        <f t="shared" si="506"/>
        <v>0</v>
      </c>
      <c r="AM496" s="290">
        <f t="shared" si="537"/>
        <v>0</v>
      </c>
      <c r="AN496" s="290">
        <f t="shared" si="507"/>
        <v>0</v>
      </c>
      <c r="AO496" s="291">
        <f t="shared" si="508"/>
        <v>0</v>
      </c>
      <c r="AP496" s="292">
        <f t="shared" si="538"/>
        <v>0</v>
      </c>
      <c r="AQ496" s="307">
        <f t="shared" si="539"/>
        <v>490</v>
      </c>
      <c r="AR496" s="289">
        <f t="shared" si="540"/>
        <v>41</v>
      </c>
      <c r="AS496" s="290">
        <f t="shared" si="509"/>
        <v>0</v>
      </c>
      <c r="AT496" s="290">
        <f t="shared" si="541"/>
        <v>0</v>
      </c>
      <c r="AU496" s="290">
        <f t="shared" si="510"/>
        <v>0</v>
      </c>
      <c r="AV496" s="291">
        <f t="shared" si="511"/>
        <v>0</v>
      </c>
      <c r="AW496" s="290">
        <f t="shared" si="542"/>
        <v>0</v>
      </c>
      <c r="AX496" s="304">
        <f t="shared" si="543"/>
        <v>490</v>
      </c>
      <c r="AY496" s="289">
        <f t="shared" si="544"/>
        <v>41</v>
      </c>
      <c r="AZ496" s="290">
        <f t="shared" si="512"/>
        <v>0</v>
      </c>
      <c r="BA496" s="290">
        <f t="shared" si="545"/>
        <v>0</v>
      </c>
      <c r="BB496" s="290">
        <f t="shared" si="513"/>
        <v>0</v>
      </c>
      <c r="BC496" s="291">
        <f t="shared" si="514"/>
        <v>0</v>
      </c>
      <c r="BD496" s="292">
        <f t="shared" si="546"/>
        <v>0</v>
      </c>
      <c r="BE496" s="307">
        <f t="shared" si="547"/>
        <v>490</v>
      </c>
      <c r="BF496" s="289">
        <f t="shared" si="548"/>
        <v>41</v>
      </c>
      <c r="BG496" s="290">
        <f t="shared" si="515"/>
        <v>0</v>
      </c>
      <c r="BH496" s="290">
        <f t="shared" si="549"/>
        <v>0</v>
      </c>
      <c r="BI496" s="290">
        <f t="shared" si="516"/>
        <v>0</v>
      </c>
      <c r="BJ496" s="291">
        <f t="shared" si="517"/>
        <v>0</v>
      </c>
      <c r="BK496" s="290">
        <f t="shared" si="550"/>
        <v>0</v>
      </c>
      <c r="BL496" s="304">
        <f t="shared" si="551"/>
        <v>490</v>
      </c>
      <c r="BM496" s="289">
        <f t="shared" si="552"/>
        <v>41</v>
      </c>
      <c r="BN496" s="290">
        <f t="shared" si="518"/>
        <v>0</v>
      </c>
      <c r="BO496" s="290">
        <f t="shared" si="553"/>
        <v>0</v>
      </c>
      <c r="BP496" s="290">
        <f t="shared" si="519"/>
        <v>0</v>
      </c>
      <c r="BQ496" s="291">
        <f t="shared" si="520"/>
        <v>0</v>
      </c>
      <c r="BR496" s="292">
        <f t="shared" si="554"/>
        <v>0</v>
      </c>
    </row>
    <row r="497" spans="1:70">
      <c r="A497" s="288">
        <v>491</v>
      </c>
      <c r="B497" s="289">
        <f t="shared" si="490"/>
        <v>41</v>
      </c>
      <c r="C497" s="290">
        <f t="shared" si="491"/>
        <v>0</v>
      </c>
      <c r="D497" s="290">
        <f t="shared" si="555"/>
        <v>0</v>
      </c>
      <c r="E497" s="290">
        <f t="shared" si="492"/>
        <v>0</v>
      </c>
      <c r="F497" s="291">
        <f t="shared" si="493"/>
        <v>0</v>
      </c>
      <c r="G497" s="290">
        <f t="shared" si="556"/>
        <v>0</v>
      </c>
      <c r="H497" s="289">
        <f t="shared" si="521"/>
        <v>491</v>
      </c>
      <c r="I497" s="289">
        <f t="shared" si="522"/>
        <v>41</v>
      </c>
      <c r="J497" s="290">
        <f t="shared" si="494"/>
        <v>0</v>
      </c>
      <c r="K497" s="290">
        <f t="shared" si="557"/>
        <v>0</v>
      </c>
      <c r="L497" s="290">
        <f t="shared" si="495"/>
        <v>0</v>
      </c>
      <c r="M497" s="291">
        <f t="shared" si="496"/>
        <v>0</v>
      </c>
      <c r="N497" s="292">
        <f t="shared" si="558"/>
        <v>0</v>
      </c>
      <c r="O497" s="307">
        <f t="shared" si="523"/>
        <v>491</v>
      </c>
      <c r="P497" s="289">
        <f t="shared" si="524"/>
        <v>41</v>
      </c>
      <c r="Q497" s="290">
        <f t="shared" si="497"/>
        <v>0</v>
      </c>
      <c r="R497" s="290">
        <f t="shared" si="525"/>
        <v>0</v>
      </c>
      <c r="S497" s="290">
        <f t="shared" si="498"/>
        <v>0</v>
      </c>
      <c r="T497" s="291">
        <f t="shared" si="499"/>
        <v>0</v>
      </c>
      <c r="U497" s="290">
        <f t="shared" si="526"/>
        <v>0</v>
      </c>
      <c r="V497" s="304">
        <f t="shared" si="527"/>
        <v>491</v>
      </c>
      <c r="W497" s="289">
        <f t="shared" si="528"/>
        <v>41</v>
      </c>
      <c r="X497" s="290">
        <f t="shared" si="500"/>
        <v>0</v>
      </c>
      <c r="Y497" s="290">
        <f t="shared" si="529"/>
        <v>0</v>
      </c>
      <c r="Z497" s="290">
        <f t="shared" si="501"/>
        <v>0</v>
      </c>
      <c r="AA497" s="291">
        <f t="shared" si="502"/>
        <v>0</v>
      </c>
      <c r="AB497" s="292">
        <f t="shared" si="530"/>
        <v>0</v>
      </c>
      <c r="AC497" s="307">
        <f t="shared" si="531"/>
        <v>491</v>
      </c>
      <c r="AD497" s="289">
        <f t="shared" si="532"/>
        <v>41</v>
      </c>
      <c r="AE497" s="290">
        <f t="shared" si="503"/>
        <v>0</v>
      </c>
      <c r="AF497" s="290">
        <f t="shared" si="533"/>
        <v>0</v>
      </c>
      <c r="AG497" s="290">
        <f t="shared" si="504"/>
        <v>0</v>
      </c>
      <c r="AH497" s="291">
        <f t="shared" si="505"/>
        <v>0</v>
      </c>
      <c r="AI497" s="290">
        <f t="shared" si="534"/>
        <v>0</v>
      </c>
      <c r="AJ497" s="304">
        <f t="shared" si="535"/>
        <v>491</v>
      </c>
      <c r="AK497" s="289">
        <f t="shared" si="536"/>
        <v>41</v>
      </c>
      <c r="AL497" s="290">
        <f t="shared" si="506"/>
        <v>0</v>
      </c>
      <c r="AM497" s="290">
        <f t="shared" si="537"/>
        <v>0</v>
      </c>
      <c r="AN497" s="290">
        <f t="shared" si="507"/>
        <v>0</v>
      </c>
      <c r="AO497" s="291">
        <f t="shared" si="508"/>
        <v>0</v>
      </c>
      <c r="AP497" s="292">
        <f t="shared" si="538"/>
        <v>0</v>
      </c>
      <c r="AQ497" s="307">
        <f t="shared" si="539"/>
        <v>491</v>
      </c>
      <c r="AR497" s="289">
        <f t="shared" si="540"/>
        <v>41</v>
      </c>
      <c r="AS497" s="290">
        <f t="shared" si="509"/>
        <v>0</v>
      </c>
      <c r="AT497" s="290">
        <f t="shared" si="541"/>
        <v>0</v>
      </c>
      <c r="AU497" s="290">
        <f t="shared" si="510"/>
        <v>0</v>
      </c>
      <c r="AV497" s="291">
        <f t="shared" si="511"/>
        <v>0</v>
      </c>
      <c r="AW497" s="290">
        <f t="shared" si="542"/>
        <v>0</v>
      </c>
      <c r="AX497" s="304">
        <f t="shared" si="543"/>
        <v>491</v>
      </c>
      <c r="AY497" s="289">
        <f t="shared" si="544"/>
        <v>41</v>
      </c>
      <c r="AZ497" s="290">
        <f t="shared" si="512"/>
        <v>0</v>
      </c>
      <c r="BA497" s="290">
        <f t="shared" si="545"/>
        <v>0</v>
      </c>
      <c r="BB497" s="290">
        <f t="shared" si="513"/>
        <v>0</v>
      </c>
      <c r="BC497" s="291">
        <f t="shared" si="514"/>
        <v>0</v>
      </c>
      <c r="BD497" s="292">
        <f t="shared" si="546"/>
        <v>0</v>
      </c>
      <c r="BE497" s="307">
        <f t="shared" si="547"/>
        <v>491</v>
      </c>
      <c r="BF497" s="289">
        <f t="shared" si="548"/>
        <v>41</v>
      </c>
      <c r="BG497" s="290">
        <f t="shared" si="515"/>
        <v>0</v>
      </c>
      <c r="BH497" s="290">
        <f t="shared" si="549"/>
        <v>0</v>
      </c>
      <c r="BI497" s="290">
        <f t="shared" si="516"/>
        <v>0</v>
      </c>
      <c r="BJ497" s="291">
        <f t="shared" si="517"/>
        <v>0</v>
      </c>
      <c r="BK497" s="290">
        <f t="shared" si="550"/>
        <v>0</v>
      </c>
      <c r="BL497" s="304">
        <f t="shared" si="551"/>
        <v>491</v>
      </c>
      <c r="BM497" s="289">
        <f t="shared" si="552"/>
        <v>41</v>
      </c>
      <c r="BN497" s="290">
        <f t="shared" si="518"/>
        <v>0</v>
      </c>
      <c r="BO497" s="290">
        <f t="shared" si="553"/>
        <v>0</v>
      </c>
      <c r="BP497" s="290">
        <f t="shared" si="519"/>
        <v>0</v>
      </c>
      <c r="BQ497" s="291">
        <f t="shared" si="520"/>
        <v>0</v>
      </c>
      <c r="BR497" s="292">
        <f t="shared" si="554"/>
        <v>0</v>
      </c>
    </row>
    <row r="498" spans="1:70">
      <c r="A498" s="288">
        <v>492</v>
      </c>
      <c r="B498" s="289">
        <f t="shared" si="490"/>
        <v>41</v>
      </c>
      <c r="C498" s="290">
        <f t="shared" si="491"/>
        <v>0</v>
      </c>
      <c r="D498" s="290">
        <f t="shared" si="555"/>
        <v>0</v>
      </c>
      <c r="E498" s="290">
        <f t="shared" si="492"/>
        <v>0</v>
      </c>
      <c r="F498" s="291">
        <f t="shared" si="493"/>
        <v>0</v>
      </c>
      <c r="G498" s="290">
        <f t="shared" si="556"/>
        <v>0</v>
      </c>
      <c r="H498" s="289">
        <f t="shared" si="521"/>
        <v>492</v>
      </c>
      <c r="I498" s="289">
        <f t="shared" si="522"/>
        <v>41</v>
      </c>
      <c r="J498" s="290">
        <f t="shared" si="494"/>
        <v>0</v>
      </c>
      <c r="K498" s="290">
        <f t="shared" si="557"/>
        <v>0</v>
      </c>
      <c r="L498" s="290">
        <f t="shared" si="495"/>
        <v>0</v>
      </c>
      <c r="M498" s="291">
        <f t="shared" si="496"/>
        <v>0</v>
      </c>
      <c r="N498" s="292">
        <f t="shared" si="558"/>
        <v>0</v>
      </c>
      <c r="O498" s="307">
        <f t="shared" si="523"/>
        <v>492</v>
      </c>
      <c r="P498" s="289">
        <f t="shared" si="524"/>
        <v>41</v>
      </c>
      <c r="Q498" s="290">
        <f t="shared" si="497"/>
        <v>0</v>
      </c>
      <c r="R498" s="290">
        <f t="shared" si="525"/>
        <v>0</v>
      </c>
      <c r="S498" s="290">
        <f t="shared" si="498"/>
        <v>0</v>
      </c>
      <c r="T498" s="291">
        <f t="shared" si="499"/>
        <v>0</v>
      </c>
      <c r="U498" s="290">
        <f t="shared" si="526"/>
        <v>0</v>
      </c>
      <c r="V498" s="304">
        <f t="shared" si="527"/>
        <v>492</v>
      </c>
      <c r="W498" s="289">
        <f t="shared" si="528"/>
        <v>41</v>
      </c>
      <c r="X498" s="290">
        <f t="shared" si="500"/>
        <v>0</v>
      </c>
      <c r="Y498" s="290">
        <f t="shared" si="529"/>
        <v>0</v>
      </c>
      <c r="Z498" s="290">
        <f t="shared" si="501"/>
        <v>0</v>
      </c>
      <c r="AA498" s="291">
        <f t="shared" si="502"/>
        <v>0</v>
      </c>
      <c r="AB498" s="292">
        <f t="shared" si="530"/>
        <v>0</v>
      </c>
      <c r="AC498" s="307">
        <f t="shared" si="531"/>
        <v>492</v>
      </c>
      <c r="AD498" s="289">
        <f t="shared" si="532"/>
        <v>41</v>
      </c>
      <c r="AE498" s="290">
        <f t="shared" si="503"/>
        <v>0</v>
      </c>
      <c r="AF498" s="290">
        <f t="shared" si="533"/>
        <v>0</v>
      </c>
      <c r="AG498" s="290">
        <f t="shared" si="504"/>
        <v>0</v>
      </c>
      <c r="AH498" s="291">
        <f t="shared" si="505"/>
        <v>0</v>
      </c>
      <c r="AI498" s="290">
        <f t="shared" si="534"/>
        <v>0</v>
      </c>
      <c r="AJ498" s="304">
        <f t="shared" si="535"/>
        <v>492</v>
      </c>
      <c r="AK498" s="289">
        <f t="shared" si="536"/>
        <v>41</v>
      </c>
      <c r="AL498" s="290">
        <f t="shared" si="506"/>
        <v>0</v>
      </c>
      <c r="AM498" s="290">
        <f t="shared" si="537"/>
        <v>0</v>
      </c>
      <c r="AN498" s="290">
        <f t="shared" si="507"/>
        <v>0</v>
      </c>
      <c r="AO498" s="291">
        <f t="shared" si="508"/>
        <v>0</v>
      </c>
      <c r="AP498" s="292">
        <f t="shared" si="538"/>
        <v>0</v>
      </c>
      <c r="AQ498" s="307">
        <f t="shared" si="539"/>
        <v>492</v>
      </c>
      <c r="AR498" s="289">
        <f t="shared" si="540"/>
        <v>41</v>
      </c>
      <c r="AS498" s="290">
        <f t="shared" si="509"/>
        <v>0</v>
      </c>
      <c r="AT498" s="290">
        <f t="shared" si="541"/>
        <v>0</v>
      </c>
      <c r="AU498" s="290">
        <f t="shared" si="510"/>
        <v>0</v>
      </c>
      <c r="AV498" s="291">
        <f t="shared" si="511"/>
        <v>0</v>
      </c>
      <c r="AW498" s="290">
        <f t="shared" si="542"/>
        <v>0</v>
      </c>
      <c r="AX498" s="304">
        <f t="shared" si="543"/>
        <v>492</v>
      </c>
      <c r="AY498" s="289">
        <f t="shared" si="544"/>
        <v>41</v>
      </c>
      <c r="AZ498" s="290">
        <f t="shared" si="512"/>
        <v>0</v>
      </c>
      <c r="BA498" s="290">
        <f t="shared" si="545"/>
        <v>0</v>
      </c>
      <c r="BB498" s="290">
        <f t="shared" si="513"/>
        <v>0</v>
      </c>
      <c r="BC498" s="291">
        <f t="shared" si="514"/>
        <v>0</v>
      </c>
      <c r="BD498" s="292">
        <f t="shared" si="546"/>
        <v>0</v>
      </c>
      <c r="BE498" s="307">
        <f t="shared" si="547"/>
        <v>492</v>
      </c>
      <c r="BF498" s="289">
        <f t="shared" si="548"/>
        <v>41</v>
      </c>
      <c r="BG498" s="290">
        <f t="shared" si="515"/>
        <v>0</v>
      </c>
      <c r="BH498" s="290">
        <f t="shared" si="549"/>
        <v>0</v>
      </c>
      <c r="BI498" s="290">
        <f t="shared" si="516"/>
        <v>0</v>
      </c>
      <c r="BJ498" s="291">
        <f t="shared" si="517"/>
        <v>0</v>
      </c>
      <c r="BK498" s="290">
        <f t="shared" si="550"/>
        <v>0</v>
      </c>
      <c r="BL498" s="304">
        <f t="shared" si="551"/>
        <v>492</v>
      </c>
      <c r="BM498" s="289">
        <f t="shared" si="552"/>
        <v>41</v>
      </c>
      <c r="BN498" s="290">
        <f t="shared" si="518"/>
        <v>0</v>
      </c>
      <c r="BO498" s="290">
        <f t="shared" si="553"/>
        <v>0</v>
      </c>
      <c r="BP498" s="290">
        <f t="shared" si="519"/>
        <v>0</v>
      </c>
      <c r="BQ498" s="291">
        <f t="shared" si="520"/>
        <v>0</v>
      </c>
      <c r="BR498" s="292">
        <f t="shared" si="554"/>
        <v>0</v>
      </c>
    </row>
    <row r="499" spans="1:70">
      <c r="A499" s="288">
        <v>493</v>
      </c>
      <c r="B499" s="289">
        <f t="shared" si="490"/>
        <v>42</v>
      </c>
      <c r="C499" s="290">
        <f t="shared" si="491"/>
        <v>0</v>
      </c>
      <c r="D499" s="290">
        <f t="shared" si="555"/>
        <v>0</v>
      </c>
      <c r="E499" s="290">
        <f t="shared" si="492"/>
        <v>0</v>
      </c>
      <c r="F499" s="291">
        <f t="shared" si="493"/>
        <v>0</v>
      </c>
      <c r="G499" s="290">
        <f t="shared" si="556"/>
        <v>0</v>
      </c>
      <c r="H499" s="289">
        <f t="shared" si="521"/>
        <v>493</v>
      </c>
      <c r="I499" s="289">
        <f t="shared" si="522"/>
        <v>42</v>
      </c>
      <c r="J499" s="290">
        <f t="shared" si="494"/>
        <v>0</v>
      </c>
      <c r="K499" s="290">
        <f t="shared" si="557"/>
        <v>0</v>
      </c>
      <c r="L499" s="290">
        <f t="shared" si="495"/>
        <v>0</v>
      </c>
      <c r="M499" s="291">
        <f t="shared" si="496"/>
        <v>0</v>
      </c>
      <c r="N499" s="292">
        <f t="shared" si="558"/>
        <v>0</v>
      </c>
      <c r="O499" s="307">
        <f t="shared" si="523"/>
        <v>493</v>
      </c>
      <c r="P499" s="289">
        <f t="shared" si="524"/>
        <v>42</v>
      </c>
      <c r="Q499" s="290">
        <f t="shared" si="497"/>
        <v>0</v>
      </c>
      <c r="R499" s="290">
        <f t="shared" si="525"/>
        <v>0</v>
      </c>
      <c r="S499" s="290">
        <f t="shared" si="498"/>
        <v>0</v>
      </c>
      <c r="T499" s="291">
        <f t="shared" si="499"/>
        <v>0</v>
      </c>
      <c r="U499" s="290">
        <f t="shared" si="526"/>
        <v>0</v>
      </c>
      <c r="V499" s="304">
        <f t="shared" si="527"/>
        <v>493</v>
      </c>
      <c r="W499" s="289">
        <f t="shared" si="528"/>
        <v>42</v>
      </c>
      <c r="X499" s="290">
        <f t="shared" si="500"/>
        <v>0</v>
      </c>
      <c r="Y499" s="290">
        <f t="shared" si="529"/>
        <v>0</v>
      </c>
      <c r="Z499" s="290">
        <f t="shared" si="501"/>
        <v>0</v>
      </c>
      <c r="AA499" s="291">
        <f t="shared" si="502"/>
        <v>0</v>
      </c>
      <c r="AB499" s="292">
        <f t="shared" si="530"/>
        <v>0</v>
      </c>
      <c r="AC499" s="307">
        <f t="shared" si="531"/>
        <v>493</v>
      </c>
      <c r="AD499" s="289">
        <f t="shared" si="532"/>
        <v>42</v>
      </c>
      <c r="AE499" s="290">
        <f t="shared" si="503"/>
        <v>0</v>
      </c>
      <c r="AF499" s="290">
        <f t="shared" si="533"/>
        <v>0</v>
      </c>
      <c r="AG499" s="290">
        <f t="shared" si="504"/>
        <v>0</v>
      </c>
      <c r="AH499" s="291">
        <f t="shared" si="505"/>
        <v>0</v>
      </c>
      <c r="AI499" s="290">
        <f t="shared" si="534"/>
        <v>0</v>
      </c>
      <c r="AJ499" s="304">
        <f t="shared" si="535"/>
        <v>493</v>
      </c>
      <c r="AK499" s="289">
        <f t="shared" si="536"/>
        <v>42</v>
      </c>
      <c r="AL499" s="290">
        <f t="shared" si="506"/>
        <v>0</v>
      </c>
      <c r="AM499" s="290">
        <f t="shared" si="537"/>
        <v>0</v>
      </c>
      <c r="AN499" s="290">
        <f t="shared" si="507"/>
        <v>0</v>
      </c>
      <c r="AO499" s="291">
        <f t="shared" si="508"/>
        <v>0</v>
      </c>
      <c r="AP499" s="292">
        <f t="shared" si="538"/>
        <v>0</v>
      </c>
      <c r="AQ499" s="307">
        <f t="shared" si="539"/>
        <v>493</v>
      </c>
      <c r="AR499" s="289">
        <f t="shared" si="540"/>
        <v>42</v>
      </c>
      <c r="AS499" s="290">
        <f t="shared" si="509"/>
        <v>0</v>
      </c>
      <c r="AT499" s="290">
        <f t="shared" si="541"/>
        <v>0</v>
      </c>
      <c r="AU499" s="290">
        <f t="shared" si="510"/>
        <v>0</v>
      </c>
      <c r="AV499" s="291">
        <f t="shared" si="511"/>
        <v>0</v>
      </c>
      <c r="AW499" s="290">
        <f t="shared" si="542"/>
        <v>0</v>
      </c>
      <c r="AX499" s="304">
        <f t="shared" si="543"/>
        <v>493</v>
      </c>
      <c r="AY499" s="289">
        <f t="shared" si="544"/>
        <v>42</v>
      </c>
      <c r="AZ499" s="290">
        <f t="shared" si="512"/>
        <v>0</v>
      </c>
      <c r="BA499" s="290">
        <f t="shared" si="545"/>
        <v>0</v>
      </c>
      <c r="BB499" s="290">
        <f t="shared" si="513"/>
        <v>0</v>
      </c>
      <c r="BC499" s="291">
        <f t="shared" si="514"/>
        <v>0</v>
      </c>
      <c r="BD499" s="292">
        <f t="shared" si="546"/>
        <v>0</v>
      </c>
      <c r="BE499" s="307">
        <f t="shared" si="547"/>
        <v>493</v>
      </c>
      <c r="BF499" s="289">
        <f t="shared" si="548"/>
        <v>42</v>
      </c>
      <c r="BG499" s="290">
        <f t="shared" si="515"/>
        <v>0</v>
      </c>
      <c r="BH499" s="290">
        <f t="shared" si="549"/>
        <v>0</v>
      </c>
      <c r="BI499" s="290">
        <f t="shared" si="516"/>
        <v>0</v>
      </c>
      <c r="BJ499" s="291">
        <f t="shared" si="517"/>
        <v>0</v>
      </c>
      <c r="BK499" s="290">
        <f t="shared" si="550"/>
        <v>0</v>
      </c>
      <c r="BL499" s="304">
        <f t="shared" si="551"/>
        <v>493</v>
      </c>
      <c r="BM499" s="289">
        <f t="shared" si="552"/>
        <v>42</v>
      </c>
      <c r="BN499" s="290">
        <f t="shared" si="518"/>
        <v>0</v>
      </c>
      <c r="BO499" s="290">
        <f t="shared" si="553"/>
        <v>0</v>
      </c>
      <c r="BP499" s="290">
        <f t="shared" si="519"/>
        <v>0</v>
      </c>
      <c r="BQ499" s="291">
        <f t="shared" si="520"/>
        <v>0</v>
      </c>
      <c r="BR499" s="292">
        <f t="shared" si="554"/>
        <v>0</v>
      </c>
    </row>
    <row r="500" spans="1:70">
      <c r="A500" s="288">
        <v>494</v>
      </c>
      <c r="B500" s="289">
        <f t="shared" si="490"/>
        <v>42</v>
      </c>
      <c r="C500" s="290">
        <f t="shared" si="491"/>
        <v>0</v>
      </c>
      <c r="D500" s="290">
        <f t="shared" si="555"/>
        <v>0</v>
      </c>
      <c r="E500" s="290">
        <f t="shared" si="492"/>
        <v>0</v>
      </c>
      <c r="F500" s="291">
        <f t="shared" si="493"/>
        <v>0</v>
      </c>
      <c r="G500" s="290">
        <f t="shared" si="556"/>
        <v>0</v>
      </c>
      <c r="H500" s="289">
        <f t="shared" si="521"/>
        <v>494</v>
      </c>
      <c r="I500" s="289">
        <f t="shared" si="522"/>
        <v>42</v>
      </c>
      <c r="J500" s="290">
        <f t="shared" si="494"/>
        <v>0</v>
      </c>
      <c r="K500" s="290">
        <f t="shared" si="557"/>
        <v>0</v>
      </c>
      <c r="L500" s="290">
        <f t="shared" si="495"/>
        <v>0</v>
      </c>
      <c r="M500" s="291">
        <f t="shared" si="496"/>
        <v>0</v>
      </c>
      <c r="N500" s="292">
        <f t="shared" si="558"/>
        <v>0</v>
      </c>
      <c r="O500" s="307">
        <f t="shared" si="523"/>
        <v>494</v>
      </c>
      <c r="P500" s="289">
        <f t="shared" si="524"/>
        <v>42</v>
      </c>
      <c r="Q500" s="290">
        <f t="shared" si="497"/>
        <v>0</v>
      </c>
      <c r="R500" s="290">
        <f t="shared" si="525"/>
        <v>0</v>
      </c>
      <c r="S500" s="290">
        <f t="shared" si="498"/>
        <v>0</v>
      </c>
      <c r="T500" s="291">
        <f t="shared" si="499"/>
        <v>0</v>
      </c>
      <c r="U500" s="290">
        <f t="shared" si="526"/>
        <v>0</v>
      </c>
      <c r="V500" s="304">
        <f t="shared" si="527"/>
        <v>494</v>
      </c>
      <c r="W500" s="289">
        <f t="shared" si="528"/>
        <v>42</v>
      </c>
      <c r="X500" s="290">
        <f t="shared" si="500"/>
        <v>0</v>
      </c>
      <c r="Y500" s="290">
        <f t="shared" si="529"/>
        <v>0</v>
      </c>
      <c r="Z500" s="290">
        <f t="shared" si="501"/>
        <v>0</v>
      </c>
      <c r="AA500" s="291">
        <f t="shared" si="502"/>
        <v>0</v>
      </c>
      <c r="AB500" s="292">
        <f t="shared" si="530"/>
        <v>0</v>
      </c>
      <c r="AC500" s="307">
        <f t="shared" si="531"/>
        <v>494</v>
      </c>
      <c r="AD500" s="289">
        <f t="shared" si="532"/>
        <v>42</v>
      </c>
      <c r="AE500" s="290">
        <f t="shared" si="503"/>
        <v>0</v>
      </c>
      <c r="AF500" s="290">
        <f t="shared" si="533"/>
        <v>0</v>
      </c>
      <c r="AG500" s="290">
        <f t="shared" si="504"/>
        <v>0</v>
      </c>
      <c r="AH500" s="291">
        <f t="shared" si="505"/>
        <v>0</v>
      </c>
      <c r="AI500" s="290">
        <f t="shared" si="534"/>
        <v>0</v>
      </c>
      <c r="AJ500" s="304">
        <f t="shared" si="535"/>
        <v>494</v>
      </c>
      <c r="AK500" s="289">
        <f t="shared" si="536"/>
        <v>42</v>
      </c>
      <c r="AL500" s="290">
        <f t="shared" si="506"/>
        <v>0</v>
      </c>
      <c r="AM500" s="290">
        <f t="shared" si="537"/>
        <v>0</v>
      </c>
      <c r="AN500" s="290">
        <f t="shared" si="507"/>
        <v>0</v>
      </c>
      <c r="AO500" s="291">
        <f t="shared" si="508"/>
        <v>0</v>
      </c>
      <c r="AP500" s="292">
        <f t="shared" si="538"/>
        <v>0</v>
      </c>
      <c r="AQ500" s="307">
        <f t="shared" si="539"/>
        <v>494</v>
      </c>
      <c r="AR500" s="289">
        <f t="shared" si="540"/>
        <v>42</v>
      </c>
      <c r="AS500" s="290">
        <f t="shared" si="509"/>
        <v>0</v>
      </c>
      <c r="AT500" s="290">
        <f t="shared" si="541"/>
        <v>0</v>
      </c>
      <c r="AU500" s="290">
        <f t="shared" si="510"/>
        <v>0</v>
      </c>
      <c r="AV500" s="291">
        <f t="shared" si="511"/>
        <v>0</v>
      </c>
      <c r="AW500" s="290">
        <f t="shared" si="542"/>
        <v>0</v>
      </c>
      <c r="AX500" s="304">
        <f t="shared" si="543"/>
        <v>494</v>
      </c>
      <c r="AY500" s="289">
        <f t="shared" si="544"/>
        <v>42</v>
      </c>
      <c r="AZ500" s="290">
        <f t="shared" si="512"/>
        <v>0</v>
      </c>
      <c r="BA500" s="290">
        <f t="shared" si="545"/>
        <v>0</v>
      </c>
      <c r="BB500" s="290">
        <f t="shared" si="513"/>
        <v>0</v>
      </c>
      <c r="BC500" s="291">
        <f t="shared" si="514"/>
        <v>0</v>
      </c>
      <c r="BD500" s="292">
        <f t="shared" si="546"/>
        <v>0</v>
      </c>
      <c r="BE500" s="307">
        <f t="shared" si="547"/>
        <v>494</v>
      </c>
      <c r="BF500" s="289">
        <f t="shared" si="548"/>
        <v>42</v>
      </c>
      <c r="BG500" s="290">
        <f t="shared" si="515"/>
        <v>0</v>
      </c>
      <c r="BH500" s="290">
        <f t="shared" si="549"/>
        <v>0</v>
      </c>
      <c r="BI500" s="290">
        <f t="shared" si="516"/>
        <v>0</v>
      </c>
      <c r="BJ500" s="291">
        <f t="shared" si="517"/>
        <v>0</v>
      </c>
      <c r="BK500" s="290">
        <f t="shared" si="550"/>
        <v>0</v>
      </c>
      <c r="BL500" s="304">
        <f t="shared" si="551"/>
        <v>494</v>
      </c>
      <c r="BM500" s="289">
        <f t="shared" si="552"/>
        <v>42</v>
      </c>
      <c r="BN500" s="290">
        <f t="shared" si="518"/>
        <v>0</v>
      </c>
      <c r="BO500" s="290">
        <f t="shared" si="553"/>
        <v>0</v>
      </c>
      <c r="BP500" s="290">
        <f t="shared" si="519"/>
        <v>0</v>
      </c>
      <c r="BQ500" s="291">
        <f t="shared" si="520"/>
        <v>0</v>
      </c>
      <c r="BR500" s="292">
        <f t="shared" si="554"/>
        <v>0</v>
      </c>
    </row>
    <row r="501" spans="1:70">
      <c r="A501" s="288">
        <v>495</v>
      </c>
      <c r="B501" s="289">
        <f t="shared" si="490"/>
        <v>42</v>
      </c>
      <c r="C501" s="290">
        <f t="shared" si="491"/>
        <v>0</v>
      </c>
      <c r="D501" s="290">
        <f t="shared" si="555"/>
        <v>0</v>
      </c>
      <c r="E501" s="290">
        <f t="shared" si="492"/>
        <v>0</v>
      </c>
      <c r="F501" s="291">
        <f t="shared" si="493"/>
        <v>0</v>
      </c>
      <c r="G501" s="290">
        <f t="shared" si="556"/>
        <v>0</v>
      </c>
      <c r="H501" s="289">
        <f t="shared" si="521"/>
        <v>495</v>
      </c>
      <c r="I501" s="289">
        <f t="shared" si="522"/>
        <v>42</v>
      </c>
      <c r="J501" s="290">
        <f t="shared" si="494"/>
        <v>0</v>
      </c>
      <c r="K501" s="290">
        <f t="shared" si="557"/>
        <v>0</v>
      </c>
      <c r="L501" s="290">
        <f t="shared" si="495"/>
        <v>0</v>
      </c>
      <c r="M501" s="291">
        <f t="shared" si="496"/>
        <v>0</v>
      </c>
      <c r="N501" s="292">
        <f t="shared" si="558"/>
        <v>0</v>
      </c>
      <c r="O501" s="307">
        <f t="shared" si="523"/>
        <v>495</v>
      </c>
      <c r="P501" s="289">
        <f t="shared" si="524"/>
        <v>42</v>
      </c>
      <c r="Q501" s="290">
        <f t="shared" si="497"/>
        <v>0</v>
      </c>
      <c r="R501" s="290">
        <f t="shared" si="525"/>
        <v>0</v>
      </c>
      <c r="S501" s="290">
        <f t="shared" si="498"/>
        <v>0</v>
      </c>
      <c r="T501" s="291">
        <f t="shared" si="499"/>
        <v>0</v>
      </c>
      <c r="U501" s="290">
        <f t="shared" si="526"/>
        <v>0</v>
      </c>
      <c r="V501" s="304">
        <f t="shared" si="527"/>
        <v>495</v>
      </c>
      <c r="W501" s="289">
        <f t="shared" si="528"/>
        <v>42</v>
      </c>
      <c r="X501" s="290">
        <f t="shared" si="500"/>
        <v>0</v>
      </c>
      <c r="Y501" s="290">
        <f t="shared" si="529"/>
        <v>0</v>
      </c>
      <c r="Z501" s="290">
        <f t="shared" si="501"/>
        <v>0</v>
      </c>
      <c r="AA501" s="291">
        <f t="shared" si="502"/>
        <v>0</v>
      </c>
      <c r="AB501" s="292">
        <f t="shared" si="530"/>
        <v>0</v>
      </c>
      <c r="AC501" s="307">
        <f t="shared" si="531"/>
        <v>495</v>
      </c>
      <c r="AD501" s="289">
        <f t="shared" si="532"/>
        <v>42</v>
      </c>
      <c r="AE501" s="290">
        <f t="shared" si="503"/>
        <v>0</v>
      </c>
      <c r="AF501" s="290">
        <f t="shared" si="533"/>
        <v>0</v>
      </c>
      <c r="AG501" s="290">
        <f t="shared" si="504"/>
        <v>0</v>
      </c>
      <c r="AH501" s="291">
        <f t="shared" si="505"/>
        <v>0</v>
      </c>
      <c r="AI501" s="290">
        <f t="shared" si="534"/>
        <v>0</v>
      </c>
      <c r="AJ501" s="304">
        <f t="shared" si="535"/>
        <v>495</v>
      </c>
      <c r="AK501" s="289">
        <f t="shared" si="536"/>
        <v>42</v>
      </c>
      <c r="AL501" s="290">
        <f t="shared" si="506"/>
        <v>0</v>
      </c>
      <c r="AM501" s="290">
        <f t="shared" si="537"/>
        <v>0</v>
      </c>
      <c r="AN501" s="290">
        <f t="shared" si="507"/>
        <v>0</v>
      </c>
      <c r="AO501" s="291">
        <f t="shared" si="508"/>
        <v>0</v>
      </c>
      <c r="AP501" s="292">
        <f t="shared" si="538"/>
        <v>0</v>
      </c>
      <c r="AQ501" s="307">
        <f t="shared" si="539"/>
        <v>495</v>
      </c>
      <c r="AR501" s="289">
        <f t="shared" si="540"/>
        <v>42</v>
      </c>
      <c r="AS501" s="290">
        <f t="shared" si="509"/>
        <v>0</v>
      </c>
      <c r="AT501" s="290">
        <f t="shared" si="541"/>
        <v>0</v>
      </c>
      <c r="AU501" s="290">
        <f t="shared" si="510"/>
        <v>0</v>
      </c>
      <c r="AV501" s="291">
        <f t="shared" si="511"/>
        <v>0</v>
      </c>
      <c r="AW501" s="290">
        <f t="shared" si="542"/>
        <v>0</v>
      </c>
      <c r="AX501" s="304">
        <f t="shared" si="543"/>
        <v>495</v>
      </c>
      <c r="AY501" s="289">
        <f t="shared" si="544"/>
        <v>42</v>
      </c>
      <c r="AZ501" s="290">
        <f t="shared" si="512"/>
        <v>0</v>
      </c>
      <c r="BA501" s="290">
        <f t="shared" si="545"/>
        <v>0</v>
      </c>
      <c r="BB501" s="290">
        <f t="shared" si="513"/>
        <v>0</v>
      </c>
      <c r="BC501" s="291">
        <f t="shared" si="514"/>
        <v>0</v>
      </c>
      <c r="BD501" s="292">
        <f t="shared" si="546"/>
        <v>0</v>
      </c>
      <c r="BE501" s="307">
        <f t="shared" si="547"/>
        <v>495</v>
      </c>
      <c r="BF501" s="289">
        <f t="shared" si="548"/>
        <v>42</v>
      </c>
      <c r="BG501" s="290">
        <f t="shared" si="515"/>
        <v>0</v>
      </c>
      <c r="BH501" s="290">
        <f t="shared" si="549"/>
        <v>0</v>
      </c>
      <c r="BI501" s="290">
        <f t="shared" si="516"/>
        <v>0</v>
      </c>
      <c r="BJ501" s="291">
        <f t="shared" si="517"/>
        <v>0</v>
      </c>
      <c r="BK501" s="290">
        <f t="shared" si="550"/>
        <v>0</v>
      </c>
      <c r="BL501" s="304">
        <f t="shared" si="551"/>
        <v>495</v>
      </c>
      <c r="BM501" s="289">
        <f t="shared" si="552"/>
        <v>42</v>
      </c>
      <c r="BN501" s="290">
        <f t="shared" si="518"/>
        <v>0</v>
      </c>
      <c r="BO501" s="290">
        <f t="shared" si="553"/>
        <v>0</v>
      </c>
      <c r="BP501" s="290">
        <f t="shared" si="519"/>
        <v>0</v>
      </c>
      <c r="BQ501" s="291">
        <f t="shared" si="520"/>
        <v>0</v>
      </c>
      <c r="BR501" s="292">
        <f t="shared" si="554"/>
        <v>0</v>
      </c>
    </row>
    <row r="502" spans="1:70">
      <c r="A502" s="288">
        <v>496</v>
      </c>
      <c r="B502" s="289">
        <f t="shared" si="490"/>
        <v>42</v>
      </c>
      <c r="C502" s="290">
        <f t="shared" si="491"/>
        <v>0</v>
      </c>
      <c r="D502" s="290">
        <f t="shared" si="555"/>
        <v>0</v>
      </c>
      <c r="E502" s="290">
        <f t="shared" si="492"/>
        <v>0</v>
      </c>
      <c r="F502" s="291">
        <f t="shared" si="493"/>
        <v>0</v>
      </c>
      <c r="G502" s="290">
        <f t="shared" si="556"/>
        <v>0</v>
      </c>
      <c r="H502" s="289">
        <f t="shared" si="521"/>
        <v>496</v>
      </c>
      <c r="I502" s="289">
        <f t="shared" si="522"/>
        <v>42</v>
      </c>
      <c r="J502" s="290">
        <f t="shared" si="494"/>
        <v>0</v>
      </c>
      <c r="K502" s="290">
        <f t="shared" si="557"/>
        <v>0</v>
      </c>
      <c r="L502" s="290">
        <f t="shared" si="495"/>
        <v>0</v>
      </c>
      <c r="M502" s="291">
        <f t="shared" si="496"/>
        <v>0</v>
      </c>
      <c r="N502" s="292">
        <f t="shared" si="558"/>
        <v>0</v>
      </c>
      <c r="O502" s="307">
        <f t="shared" si="523"/>
        <v>496</v>
      </c>
      <c r="P502" s="289">
        <f t="shared" si="524"/>
        <v>42</v>
      </c>
      <c r="Q502" s="290">
        <f t="shared" si="497"/>
        <v>0</v>
      </c>
      <c r="R502" s="290">
        <f t="shared" si="525"/>
        <v>0</v>
      </c>
      <c r="S502" s="290">
        <f t="shared" si="498"/>
        <v>0</v>
      </c>
      <c r="T502" s="291">
        <f t="shared" si="499"/>
        <v>0</v>
      </c>
      <c r="U502" s="290">
        <f t="shared" si="526"/>
        <v>0</v>
      </c>
      <c r="V502" s="304">
        <f t="shared" si="527"/>
        <v>496</v>
      </c>
      <c r="W502" s="289">
        <f t="shared" si="528"/>
        <v>42</v>
      </c>
      <c r="X502" s="290">
        <f t="shared" si="500"/>
        <v>0</v>
      </c>
      <c r="Y502" s="290">
        <f t="shared" si="529"/>
        <v>0</v>
      </c>
      <c r="Z502" s="290">
        <f t="shared" si="501"/>
        <v>0</v>
      </c>
      <c r="AA502" s="291">
        <f t="shared" si="502"/>
        <v>0</v>
      </c>
      <c r="AB502" s="292">
        <f t="shared" si="530"/>
        <v>0</v>
      </c>
      <c r="AC502" s="307">
        <f t="shared" si="531"/>
        <v>496</v>
      </c>
      <c r="AD502" s="289">
        <f t="shared" si="532"/>
        <v>42</v>
      </c>
      <c r="AE502" s="290">
        <f t="shared" si="503"/>
        <v>0</v>
      </c>
      <c r="AF502" s="290">
        <f t="shared" si="533"/>
        <v>0</v>
      </c>
      <c r="AG502" s="290">
        <f t="shared" si="504"/>
        <v>0</v>
      </c>
      <c r="AH502" s="291">
        <f t="shared" si="505"/>
        <v>0</v>
      </c>
      <c r="AI502" s="290">
        <f t="shared" si="534"/>
        <v>0</v>
      </c>
      <c r="AJ502" s="304">
        <f t="shared" si="535"/>
        <v>496</v>
      </c>
      <c r="AK502" s="289">
        <f t="shared" si="536"/>
        <v>42</v>
      </c>
      <c r="AL502" s="290">
        <f t="shared" si="506"/>
        <v>0</v>
      </c>
      <c r="AM502" s="290">
        <f t="shared" si="537"/>
        <v>0</v>
      </c>
      <c r="AN502" s="290">
        <f t="shared" si="507"/>
        <v>0</v>
      </c>
      <c r="AO502" s="291">
        <f t="shared" si="508"/>
        <v>0</v>
      </c>
      <c r="AP502" s="292">
        <f t="shared" si="538"/>
        <v>0</v>
      </c>
      <c r="AQ502" s="307">
        <f t="shared" si="539"/>
        <v>496</v>
      </c>
      <c r="AR502" s="289">
        <f t="shared" si="540"/>
        <v>42</v>
      </c>
      <c r="AS502" s="290">
        <f t="shared" si="509"/>
        <v>0</v>
      </c>
      <c r="AT502" s="290">
        <f t="shared" si="541"/>
        <v>0</v>
      </c>
      <c r="AU502" s="290">
        <f t="shared" si="510"/>
        <v>0</v>
      </c>
      <c r="AV502" s="291">
        <f t="shared" si="511"/>
        <v>0</v>
      </c>
      <c r="AW502" s="290">
        <f t="shared" si="542"/>
        <v>0</v>
      </c>
      <c r="AX502" s="304">
        <f t="shared" si="543"/>
        <v>496</v>
      </c>
      <c r="AY502" s="289">
        <f t="shared" si="544"/>
        <v>42</v>
      </c>
      <c r="AZ502" s="290">
        <f t="shared" si="512"/>
        <v>0</v>
      </c>
      <c r="BA502" s="290">
        <f t="shared" si="545"/>
        <v>0</v>
      </c>
      <c r="BB502" s="290">
        <f t="shared" si="513"/>
        <v>0</v>
      </c>
      <c r="BC502" s="291">
        <f t="shared" si="514"/>
        <v>0</v>
      </c>
      <c r="BD502" s="292">
        <f t="shared" si="546"/>
        <v>0</v>
      </c>
      <c r="BE502" s="307">
        <f t="shared" si="547"/>
        <v>496</v>
      </c>
      <c r="BF502" s="289">
        <f t="shared" si="548"/>
        <v>42</v>
      </c>
      <c r="BG502" s="290">
        <f t="shared" si="515"/>
        <v>0</v>
      </c>
      <c r="BH502" s="290">
        <f t="shared" si="549"/>
        <v>0</v>
      </c>
      <c r="BI502" s="290">
        <f t="shared" si="516"/>
        <v>0</v>
      </c>
      <c r="BJ502" s="291">
        <f t="shared" si="517"/>
        <v>0</v>
      </c>
      <c r="BK502" s="290">
        <f t="shared" si="550"/>
        <v>0</v>
      </c>
      <c r="BL502" s="304">
        <f t="shared" si="551"/>
        <v>496</v>
      </c>
      <c r="BM502" s="289">
        <f t="shared" si="552"/>
        <v>42</v>
      </c>
      <c r="BN502" s="290">
        <f t="shared" si="518"/>
        <v>0</v>
      </c>
      <c r="BO502" s="290">
        <f t="shared" si="553"/>
        <v>0</v>
      </c>
      <c r="BP502" s="290">
        <f t="shared" si="519"/>
        <v>0</v>
      </c>
      <c r="BQ502" s="291">
        <f t="shared" si="520"/>
        <v>0</v>
      </c>
      <c r="BR502" s="292">
        <f t="shared" si="554"/>
        <v>0</v>
      </c>
    </row>
    <row r="503" spans="1:70">
      <c r="A503" s="288">
        <v>497</v>
      </c>
      <c r="B503" s="289">
        <f t="shared" si="490"/>
        <v>42</v>
      </c>
      <c r="C503" s="290">
        <f t="shared" si="491"/>
        <v>0</v>
      </c>
      <c r="D503" s="290">
        <f t="shared" si="555"/>
        <v>0</v>
      </c>
      <c r="E503" s="290">
        <f t="shared" si="492"/>
        <v>0</v>
      </c>
      <c r="F503" s="291">
        <f t="shared" si="493"/>
        <v>0</v>
      </c>
      <c r="G503" s="290">
        <f t="shared" si="556"/>
        <v>0</v>
      </c>
      <c r="H503" s="289">
        <f t="shared" si="521"/>
        <v>497</v>
      </c>
      <c r="I503" s="289">
        <f t="shared" si="522"/>
        <v>42</v>
      </c>
      <c r="J503" s="290">
        <f t="shared" si="494"/>
        <v>0</v>
      </c>
      <c r="K503" s="290">
        <f t="shared" si="557"/>
        <v>0</v>
      </c>
      <c r="L503" s="290">
        <f t="shared" si="495"/>
        <v>0</v>
      </c>
      <c r="M503" s="291">
        <f t="shared" si="496"/>
        <v>0</v>
      </c>
      <c r="N503" s="292">
        <f t="shared" si="558"/>
        <v>0</v>
      </c>
      <c r="O503" s="307">
        <f t="shared" si="523"/>
        <v>497</v>
      </c>
      <c r="P503" s="289">
        <f t="shared" si="524"/>
        <v>42</v>
      </c>
      <c r="Q503" s="290">
        <f t="shared" si="497"/>
        <v>0</v>
      </c>
      <c r="R503" s="290">
        <f t="shared" si="525"/>
        <v>0</v>
      </c>
      <c r="S503" s="290">
        <f t="shared" si="498"/>
        <v>0</v>
      </c>
      <c r="T503" s="291">
        <f t="shared" si="499"/>
        <v>0</v>
      </c>
      <c r="U503" s="290">
        <f t="shared" si="526"/>
        <v>0</v>
      </c>
      <c r="V503" s="304">
        <f t="shared" si="527"/>
        <v>497</v>
      </c>
      <c r="W503" s="289">
        <f t="shared" si="528"/>
        <v>42</v>
      </c>
      <c r="X503" s="290">
        <f t="shared" si="500"/>
        <v>0</v>
      </c>
      <c r="Y503" s="290">
        <f t="shared" si="529"/>
        <v>0</v>
      </c>
      <c r="Z503" s="290">
        <f t="shared" si="501"/>
        <v>0</v>
      </c>
      <c r="AA503" s="291">
        <f t="shared" si="502"/>
        <v>0</v>
      </c>
      <c r="AB503" s="292">
        <f t="shared" si="530"/>
        <v>0</v>
      </c>
      <c r="AC503" s="307">
        <f t="shared" si="531"/>
        <v>497</v>
      </c>
      <c r="AD503" s="289">
        <f t="shared" si="532"/>
        <v>42</v>
      </c>
      <c r="AE503" s="290">
        <f t="shared" si="503"/>
        <v>0</v>
      </c>
      <c r="AF503" s="290">
        <f t="shared" si="533"/>
        <v>0</v>
      </c>
      <c r="AG503" s="290">
        <f t="shared" si="504"/>
        <v>0</v>
      </c>
      <c r="AH503" s="291">
        <f t="shared" si="505"/>
        <v>0</v>
      </c>
      <c r="AI503" s="290">
        <f t="shared" si="534"/>
        <v>0</v>
      </c>
      <c r="AJ503" s="304">
        <f t="shared" si="535"/>
        <v>497</v>
      </c>
      <c r="AK503" s="289">
        <f t="shared" si="536"/>
        <v>42</v>
      </c>
      <c r="AL503" s="290">
        <f t="shared" si="506"/>
        <v>0</v>
      </c>
      <c r="AM503" s="290">
        <f t="shared" si="537"/>
        <v>0</v>
      </c>
      <c r="AN503" s="290">
        <f t="shared" si="507"/>
        <v>0</v>
      </c>
      <c r="AO503" s="291">
        <f t="shared" si="508"/>
        <v>0</v>
      </c>
      <c r="AP503" s="292">
        <f t="shared" si="538"/>
        <v>0</v>
      </c>
      <c r="AQ503" s="307">
        <f t="shared" si="539"/>
        <v>497</v>
      </c>
      <c r="AR503" s="289">
        <f t="shared" si="540"/>
        <v>42</v>
      </c>
      <c r="AS503" s="290">
        <f t="shared" si="509"/>
        <v>0</v>
      </c>
      <c r="AT503" s="290">
        <f t="shared" si="541"/>
        <v>0</v>
      </c>
      <c r="AU503" s="290">
        <f t="shared" si="510"/>
        <v>0</v>
      </c>
      <c r="AV503" s="291">
        <f t="shared" si="511"/>
        <v>0</v>
      </c>
      <c r="AW503" s="290">
        <f t="shared" si="542"/>
        <v>0</v>
      </c>
      <c r="AX503" s="304">
        <f t="shared" si="543"/>
        <v>497</v>
      </c>
      <c r="AY503" s="289">
        <f t="shared" si="544"/>
        <v>42</v>
      </c>
      <c r="AZ503" s="290">
        <f t="shared" si="512"/>
        <v>0</v>
      </c>
      <c r="BA503" s="290">
        <f t="shared" si="545"/>
        <v>0</v>
      </c>
      <c r="BB503" s="290">
        <f t="shared" si="513"/>
        <v>0</v>
      </c>
      <c r="BC503" s="291">
        <f t="shared" si="514"/>
        <v>0</v>
      </c>
      <c r="BD503" s="292">
        <f t="shared" si="546"/>
        <v>0</v>
      </c>
      <c r="BE503" s="307">
        <f t="shared" si="547"/>
        <v>497</v>
      </c>
      <c r="BF503" s="289">
        <f t="shared" si="548"/>
        <v>42</v>
      </c>
      <c r="BG503" s="290">
        <f t="shared" si="515"/>
        <v>0</v>
      </c>
      <c r="BH503" s="290">
        <f t="shared" si="549"/>
        <v>0</v>
      </c>
      <c r="BI503" s="290">
        <f t="shared" si="516"/>
        <v>0</v>
      </c>
      <c r="BJ503" s="291">
        <f t="shared" si="517"/>
        <v>0</v>
      </c>
      <c r="BK503" s="290">
        <f t="shared" si="550"/>
        <v>0</v>
      </c>
      <c r="BL503" s="304">
        <f t="shared" si="551"/>
        <v>497</v>
      </c>
      <c r="BM503" s="289">
        <f t="shared" si="552"/>
        <v>42</v>
      </c>
      <c r="BN503" s="290">
        <f t="shared" si="518"/>
        <v>0</v>
      </c>
      <c r="BO503" s="290">
        <f t="shared" si="553"/>
        <v>0</v>
      </c>
      <c r="BP503" s="290">
        <f t="shared" si="519"/>
        <v>0</v>
      </c>
      <c r="BQ503" s="291">
        <f t="shared" si="520"/>
        <v>0</v>
      </c>
      <c r="BR503" s="292">
        <f t="shared" si="554"/>
        <v>0</v>
      </c>
    </row>
    <row r="504" spans="1:70">
      <c r="A504" s="288">
        <v>498</v>
      </c>
      <c r="B504" s="289">
        <f t="shared" si="490"/>
        <v>42</v>
      </c>
      <c r="C504" s="290">
        <f t="shared" si="491"/>
        <v>0</v>
      </c>
      <c r="D504" s="290">
        <f t="shared" si="555"/>
        <v>0</v>
      </c>
      <c r="E504" s="290">
        <f t="shared" si="492"/>
        <v>0</v>
      </c>
      <c r="F504" s="291">
        <f t="shared" si="493"/>
        <v>0</v>
      </c>
      <c r="G504" s="290">
        <f t="shared" si="556"/>
        <v>0</v>
      </c>
      <c r="H504" s="289">
        <f t="shared" si="521"/>
        <v>498</v>
      </c>
      <c r="I504" s="289">
        <f t="shared" si="522"/>
        <v>42</v>
      </c>
      <c r="J504" s="290">
        <f t="shared" si="494"/>
        <v>0</v>
      </c>
      <c r="K504" s="290">
        <f t="shared" si="557"/>
        <v>0</v>
      </c>
      <c r="L504" s="290">
        <f t="shared" si="495"/>
        <v>0</v>
      </c>
      <c r="M504" s="291">
        <f t="shared" si="496"/>
        <v>0</v>
      </c>
      <c r="N504" s="292">
        <f t="shared" si="558"/>
        <v>0</v>
      </c>
      <c r="O504" s="307">
        <f t="shared" si="523"/>
        <v>498</v>
      </c>
      <c r="P504" s="289">
        <f t="shared" si="524"/>
        <v>42</v>
      </c>
      <c r="Q504" s="290">
        <f t="shared" si="497"/>
        <v>0</v>
      </c>
      <c r="R504" s="290">
        <f t="shared" si="525"/>
        <v>0</v>
      </c>
      <c r="S504" s="290">
        <f t="shared" si="498"/>
        <v>0</v>
      </c>
      <c r="T504" s="291">
        <f t="shared" si="499"/>
        <v>0</v>
      </c>
      <c r="U504" s="290">
        <f t="shared" si="526"/>
        <v>0</v>
      </c>
      <c r="V504" s="304">
        <f t="shared" si="527"/>
        <v>498</v>
      </c>
      <c r="W504" s="289">
        <f t="shared" si="528"/>
        <v>42</v>
      </c>
      <c r="X504" s="290">
        <f t="shared" si="500"/>
        <v>0</v>
      </c>
      <c r="Y504" s="290">
        <f t="shared" si="529"/>
        <v>0</v>
      </c>
      <c r="Z504" s="290">
        <f t="shared" si="501"/>
        <v>0</v>
      </c>
      <c r="AA504" s="291">
        <f t="shared" si="502"/>
        <v>0</v>
      </c>
      <c r="AB504" s="292">
        <f t="shared" si="530"/>
        <v>0</v>
      </c>
      <c r="AC504" s="307">
        <f t="shared" si="531"/>
        <v>498</v>
      </c>
      <c r="AD504" s="289">
        <f t="shared" si="532"/>
        <v>42</v>
      </c>
      <c r="AE504" s="290">
        <f t="shared" si="503"/>
        <v>0</v>
      </c>
      <c r="AF504" s="290">
        <f t="shared" si="533"/>
        <v>0</v>
      </c>
      <c r="AG504" s="290">
        <f t="shared" si="504"/>
        <v>0</v>
      </c>
      <c r="AH504" s="291">
        <f t="shared" si="505"/>
        <v>0</v>
      </c>
      <c r="AI504" s="290">
        <f t="shared" si="534"/>
        <v>0</v>
      </c>
      <c r="AJ504" s="304">
        <f t="shared" si="535"/>
        <v>498</v>
      </c>
      <c r="AK504" s="289">
        <f t="shared" si="536"/>
        <v>42</v>
      </c>
      <c r="AL504" s="290">
        <f t="shared" si="506"/>
        <v>0</v>
      </c>
      <c r="AM504" s="290">
        <f t="shared" si="537"/>
        <v>0</v>
      </c>
      <c r="AN504" s="290">
        <f t="shared" si="507"/>
        <v>0</v>
      </c>
      <c r="AO504" s="291">
        <f t="shared" si="508"/>
        <v>0</v>
      </c>
      <c r="AP504" s="292">
        <f t="shared" si="538"/>
        <v>0</v>
      </c>
      <c r="AQ504" s="307">
        <f t="shared" si="539"/>
        <v>498</v>
      </c>
      <c r="AR504" s="289">
        <f t="shared" si="540"/>
        <v>42</v>
      </c>
      <c r="AS504" s="290">
        <f t="shared" si="509"/>
        <v>0</v>
      </c>
      <c r="AT504" s="290">
        <f t="shared" si="541"/>
        <v>0</v>
      </c>
      <c r="AU504" s="290">
        <f t="shared" si="510"/>
        <v>0</v>
      </c>
      <c r="AV504" s="291">
        <f t="shared" si="511"/>
        <v>0</v>
      </c>
      <c r="AW504" s="290">
        <f t="shared" si="542"/>
        <v>0</v>
      </c>
      <c r="AX504" s="304">
        <f t="shared" si="543"/>
        <v>498</v>
      </c>
      <c r="AY504" s="289">
        <f t="shared" si="544"/>
        <v>42</v>
      </c>
      <c r="AZ504" s="290">
        <f t="shared" si="512"/>
        <v>0</v>
      </c>
      <c r="BA504" s="290">
        <f t="shared" si="545"/>
        <v>0</v>
      </c>
      <c r="BB504" s="290">
        <f t="shared" si="513"/>
        <v>0</v>
      </c>
      <c r="BC504" s="291">
        <f t="shared" si="514"/>
        <v>0</v>
      </c>
      <c r="BD504" s="292">
        <f t="shared" si="546"/>
        <v>0</v>
      </c>
      <c r="BE504" s="307">
        <f t="shared" si="547"/>
        <v>498</v>
      </c>
      <c r="BF504" s="289">
        <f t="shared" si="548"/>
        <v>42</v>
      </c>
      <c r="BG504" s="290">
        <f t="shared" si="515"/>
        <v>0</v>
      </c>
      <c r="BH504" s="290">
        <f t="shared" si="549"/>
        <v>0</v>
      </c>
      <c r="BI504" s="290">
        <f t="shared" si="516"/>
        <v>0</v>
      </c>
      <c r="BJ504" s="291">
        <f t="shared" si="517"/>
        <v>0</v>
      </c>
      <c r="BK504" s="290">
        <f t="shared" si="550"/>
        <v>0</v>
      </c>
      <c r="BL504" s="304">
        <f t="shared" si="551"/>
        <v>498</v>
      </c>
      <c r="BM504" s="289">
        <f t="shared" si="552"/>
        <v>42</v>
      </c>
      <c r="BN504" s="290">
        <f t="shared" si="518"/>
        <v>0</v>
      </c>
      <c r="BO504" s="290">
        <f t="shared" si="553"/>
        <v>0</v>
      </c>
      <c r="BP504" s="290">
        <f t="shared" si="519"/>
        <v>0</v>
      </c>
      <c r="BQ504" s="291">
        <f t="shared" si="520"/>
        <v>0</v>
      </c>
      <c r="BR504" s="292">
        <f t="shared" si="554"/>
        <v>0</v>
      </c>
    </row>
    <row r="505" spans="1:70">
      <c r="A505" s="288">
        <v>499</v>
      </c>
      <c r="B505" s="289">
        <f t="shared" si="490"/>
        <v>42</v>
      </c>
      <c r="C505" s="290">
        <f t="shared" si="491"/>
        <v>0</v>
      </c>
      <c r="D505" s="290">
        <f t="shared" si="555"/>
        <v>0</v>
      </c>
      <c r="E505" s="290">
        <f t="shared" si="492"/>
        <v>0</v>
      </c>
      <c r="F505" s="291">
        <f t="shared" si="493"/>
        <v>0</v>
      </c>
      <c r="G505" s="290">
        <f t="shared" si="556"/>
        <v>0</v>
      </c>
      <c r="H505" s="289">
        <f t="shared" si="521"/>
        <v>499</v>
      </c>
      <c r="I505" s="289">
        <f t="shared" si="522"/>
        <v>42</v>
      </c>
      <c r="J505" s="290">
        <f t="shared" si="494"/>
        <v>0</v>
      </c>
      <c r="K505" s="290">
        <f t="shared" si="557"/>
        <v>0</v>
      </c>
      <c r="L505" s="290">
        <f t="shared" si="495"/>
        <v>0</v>
      </c>
      <c r="M505" s="291">
        <f t="shared" si="496"/>
        <v>0</v>
      </c>
      <c r="N505" s="292">
        <f t="shared" si="558"/>
        <v>0</v>
      </c>
      <c r="O505" s="307">
        <f t="shared" si="523"/>
        <v>499</v>
      </c>
      <c r="P505" s="289">
        <f t="shared" si="524"/>
        <v>42</v>
      </c>
      <c r="Q505" s="290">
        <f t="shared" si="497"/>
        <v>0</v>
      </c>
      <c r="R505" s="290">
        <f t="shared" si="525"/>
        <v>0</v>
      </c>
      <c r="S505" s="290">
        <f t="shared" si="498"/>
        <v>0</v>
      </c>
      <c r="T505" s="291">
        <f t="shared" si="499"/>
        <v>0</v>
      </c>
      <c r="U505" s="290">
        <f t="shared" si="526"/>
        <v>0</v>
      </c>
      <c r="V505" s="304">
        <f t="shared" si="527"/>
        <v>499</v>
      </c>
      <c r="W505" s="289">
        <f t="shared" si="528"/>
        <v>42</v>
      </c>
      <c r="X505" s="290">
        <f t="shared" si="500"/>
        <v>0</v>
      </c>
      <c r="Y505" s="290">
        <f t="shared" si="529"/>
        <v>0</v>
      </c>
      <c r="Z505" s="290">
        <f t="shared" si="501"/>
        <v>0</v>
      </c>
      <c r="AA505" s="291">
        <f t="shared" si="502"/>
        <v>0</v>
      </c>
      <c r="AB505" s="292">
        <f t="shared" si="530"/>
        <v>0</v>
      </c>
      <c r="AC505" s="307">
        <f t="shared" si="531"/>
        <v>499</v>
      </c>
      <c r="AD505" s="289">
        <f t="shared" si="532"/>
        <v>42</v>
      </c>
      <c r="AE505" s="290">
        <f t="shared" si="503"/>
        <v>0</v>
      </c>
      <c r="AF505" s="290">
        <f t="shared" si="533"/>
        <v>0</v>
      </c>
      <c r="AG505" s="290">
        <f t="shared" si="504"/>
        <v>0</v>
      </c>
      <c r="AH505" s="291">
        <f t="shared" si="505"/>
        <v>0</v>
      </c>
      <c r="AI505" s="290">
        <f t="shared" si="534"/>
        <v>0</v>
      </c>
      <c r="AJ505" s="304">
        <f t="shared" si="535"/>
        <v>499</v>
      </c>
      <c r="AK505" s="289">
        <f t="shared" si="536"/>
        <v>42</v>
      </c>
      <c r="AL505" s="290">
        <f t="shared" si="506"/>
        <v>0</v>
      </c>
      <c r="AM505" s="290">
        <f t="shared" si="537"/>
        <v>0</v>
      </c>
      <c r="AN505" s="290">
        <f t="shared" si="507"/>
        <v>0</v>
      </c>
      <c r="AO505" s="291">
        <f t="shared" si="508"/>
        <v>0</v>
      </c>
      <c r="AP505" s="292">
        <f t="shared" si="538"/>
        <v>0</v>
      </c>
      <c r="AQ505" s="307">
        <f t="shared" si="539"/>
        <v>499</v>
      </c>
      <c r="AR505" s="289">
        <f t="shared" si="540"/>
        <v>42</v>
      </c>
      <c r="AS505" s="290">
        <f t="shared" si="509"/>
        <v>0</v>
      </c>
      <c r="AT505" s="290">
        <f t="shared" si="541"/>
        <v>0</v>
      </c>
      <c r="AU505" s="290">
        <f t="shared" si="510"/>
        <v>0</v>
      </c>
      <c r="AV505" s="291">
        <f t="shared" si="511"/>
        <v>0</v>
      </c>
      <c r="AW505" s="290">
        <f t="shared" si="542"/>
        <v>0</v>
      </c>
      <c r="AX505" s="304">
        <f t="shared" si="543"/>
        <v>499</v>
      </c>
      <c r="AY505" s="289">
        <f t="shared" si="544"/>
        <v>42</v>
      </c>
      <c r="AZ505" s="290">
        <f t="shared" si="512"/>
        <v>0</v>
      </c>
      <c r="BA505" s="290">
        <f t="shared" si="545"/>
        <v>0</v>
      </c>
      <c r="BB505" s="290">
        <f t="shared" si="513"/>
        <v>0</v>
      </c>
      <c r="BC505" s="291">
        <f t="shared" si="514"/>
        <v>0</v>
      </c>
      <c r="BD505" s="292">
        <f t="shared" si="546"/>
        <v>0</v>
      </c>
      <c r="BE505" s="307">
        <f t="shared" si="547"/>
        <v>499</v>
      </c>
      <c r="BF505" s="289">
        <f t="shared" si="548"/>
        <v>42</v>
      </c>
      <c r="BG505" s="290">
        <f t="shared" si="515"/>
        <v>0</v>
      </c>
      <c r="BH505" s="290">
        <f t="shared" si="549"/>
        <v>0</v>
      </c>
      <c r="BI505" s="290">
        <f t="shared" si="516"/>
        <v>0</v>
      </c>
      <c r="BJ505" s="291">
        <f t="shared" si="517"/>
        <v>0</v>
      </c>
      <c r="BK505" s="290">
        <f t="shared" si="550"/>
        <v>0</v>
      </c>
      <c r="BL505" s="304">
        <f t="shared" si="551"/>
        <v>499</v>
      </c>
      <c r="BM505" s="289">
        <f t="shared" si="552"/>
        <v>42</v>
      </c>
      <c r="BN505" s="290">
        <f t="shared" si="518"/>
        <v>0</v>
      </c>
      <c r="BO505" s="290">
        <f t="shared" si="553"/>
        <v>0</v>
      </c>
      <c r="BP505" s="290">
        <f t="shared" si="519"/>
        <v>0</v>
      </c>
      <c r="BQ505" s="291">
        <f t="shared" si="520"/>
        <v>0</v>
      </c>
      <c r="BR505" s="292">
        <f t="shared" si="554"/>
        <v>0</v>
      </c>
    </row>
    <row r="506" spans="1:70">
      <c r="A506" s="288">
        <v>500</v>
      </c>
      <c r="B506" s="289">
        <f t="shared" si="490"/>
        <v>42</v>
      </c>
      <c r="C506" s="290">
        <f t="shared" si="491"/>
        <v>0</v>
      </c>
      <c r="D506" s="290">
        <f t="shared" si="555"/>
        <v>0</v>
      </c>
      <c r="E506" s="290">
        <f t="shared" si="492"/>
        <v>0</v>
      </c>
      <c r="F506" s="291">
        <f t="shared" si="493"/>
        <v>0</v>
      </c>
      <c r="G506" s="290">
        <f t="shared" si="556"/>
        <v>0</v>
      </c>
      <c r="H506" s="289">
        <f t="shared" si="521"/>
        <v>500</v>
      </c>
      <c r="I506" s="289">
        <f t="shared" si="522"/>
        <v>42</v>
      </c>
      <c r="J506" s="290">
        <f t="shared" si="494"/>
        <v>0</v>
      </c>
      <c r="K506" s="290">
        <f t="shared" si="557"/>
        <v>0</v>
      </c>
      <c r="L506" s="290">
        <f t="shared" si="495"/>
        <v>0</v>
      </c>
      <c r="M506" s="291">
        <f t="shared" si="496"/>
        <v>0</v>
      </c>
      <c r="N506" s="292">
        <f t="shared" si="558"/>
        <v>0</v>
      </c>
      <c r="O506" s="307">
        <f t="shared" si="523"/>
        <v>500</v>
      </c>
      <c r="P506" s="289">
        <f t="shared" si="524"/>
        <v>42</v>
      </c>
      <c r="Q506" s="290">
        <f t="shared" si="497"/>
        <v>0</v>
      </c>
      <c r="R506" s="290">
        <f t="shared" si="525"/>
        <v>0</v>
      </c>
      <c r="S506" s="290">
        <f t="shared" si="498"/>
        <v>0</v>
      </c>
      <c r="T506" s="291">
        <f t="shared" si="499"/>
        <v>0</v>
      </c>
      <c r="U506" s="290">
        <f t="shared" si="526"/>
        <v>0</v>
      </c>
      <c r="V506" s="304">
        <f t="shared" si="527"/>
        <v>500</v>
      </c>
      <c r="W506" s="289">
        <f t="shared" si="528"/>
        <v>42</v>
      </c>
      <c r="X506" s="290">
        <f t="shared" si="500"/>
        <v>0</v>
      </c>
      <c r="Y506" s="290">
        <f t="shared" si="529"/>
        <v>0</v>
      </c>
      <c r="Z506" s="290">
        <f t="shared" si="501"/>
        <v>0</v>
      </c>
      <c r="AA506" s="291">
        <f t="shared" si="502"/>
        <v>0</v>
      </c>
      <c r="AB506" s="292">
        <f t="shared" si="530"/>
        <v>0</v>
      </c>
      <c r="AC506" s="307">
        <f t="shared" si="531"/>
        <v>500</v>
      </c>
      <c r="AD506" s="289">
        <f t="shared" si="532"/>
        <v>42</v>
      </c>
      <c r="AE506" s="290">
        <f t="shared" si="503"/>
        <v>0</v>
      </c>
      <c r="AF506" s="290">
        <f t="shared" si="533"/>
        <v>0</v>
      </c>
      <c r="AG506" s="290">
        <f t="shared" si="504"/>
        <v>0</v>
      </c>
      <c r="AH506" s="291">
        <f t="shared" si="505"/>
        <v>0</v>
      </c>
      <c r="AI506" s="290">
        <f t="shared" si="534"/>
        <v>0</v>
      </c>
      <c r="AJ506" s="304">
        <f t="shared" si="535"/>
        <v>500</v>
      </c>
      <c r="AK506" s="289">
        <f t="shared" si="536"/>
        <v>42</v>
      </c>
      <c r="AL506" s="290">
        <f t="shared" si="506"/>
        <v>0</v>
      </c>
      <c r="AM506" s="290">
        <f t="shared" si="537"/>
        <v>0</v>
      </c>
      <c r="AN506" s="290">
        <f t="shared" si="507"/>
        <v>0</v>
      </c>
      <c r="AO506" s="291">
        <f t="shared" si="508"/>
        <v>0</v>
      </c>
      <c r="AP506" s="292">
        <f t="shared" si="538"/>
        <v>0</v>
      </c>
      <c r="AQ506" s="307">
        <f t="shared" si="539"/>
        <v>500</v>
      </c>
      <c r="AR506" s="289">
        <f t="shared" si="540"/>
        <v>42</v>
      </c>
      <c r="AS506" s="290">
        <f t="shared" si="509"/>
        <v>0</v>
      </c>
      <c r="AT506" s="290">
        <f t="shared" si="541"/>
        <v>0</v>
      </c>
      <c r="AU506" s="290">
        <f t="shared" si="510"/>
        <v>0</v>
      </c>
      <c r="AV506" s="291">
        <f t="shared" si="511"/>
        <v>0</v>
      </c>
      <c r="AW506" s="290">
        <f t="shared" si="542"/>
        <v>0</v>
      </c>
      <c r="AX506" s="304">
        <f t="shared" si="543"/>
        <v>500</v>
      </c>
      <c r="AY506" s="289">
        <f t="shared" si="544"/>
        <v>42</v>
      </c>
      <c r="AZ506" s="290">
        <f t="shared" si="512"/>
        <v>0</v>
      </c>
      <c r="BA506" s="290">
        <f t="shared" si="545"/>
        <v>0</v>
      </c>
      <c r="BB506" s="290">
        <f t="shared" si="513"/>
        <v>0</v>
      </c>
      <c r="BC506" s="291">
        <f t="shared" si="514"/>
        <v>0</v>
      </c>
      <c r="BD506" s="292">
        <f t="shared" si="546"/>
        <v>0</v>
      </c>
      <c r="BE506" s="307">
        <f t="shared" si="547"/>
        <v>500</v>
      </c>
      <c r="BF506" s="289">
        <f t="shared" si="548"/>
        <v>42</v>
      </c>
      <c r="BG506" s="290">
        <f t="shared" si="515"/>
        <v>0</v>
      </c>
      <c r="BH506" s="290">
        <f t="shared" si="549"/>
        <v>0</v>
      </c>
      <c r="BI506" s="290">
        <f t="shared" si="516"/>
        <v>0</v>
      </c>
      <c r="BJ506" s="291">
        <f t="shared" si="517"/>
        <v>0</v>
      </c>
      <c r="BK506" s="290">
        <f t="shared" si="550"/>
        <v>0</v>
      </c>
      <c r="BL506" s="304">
        <f t="shared" si="551"/>
        <v>500</v>
      </c>
      <c r="BM506" s="289">
        <f t="shared" si="552"/>
        <v>42</v>
      </c>
      <c r="BN506" s="290">
        <f t="shared" si="518"/>
        <v>0</v>
      </c>
      <c r="BO506" s="290">
        <f t="shared" si="553"/>
        <v>0</v>
      </c>
      <c r="BP506" s="290">
        <f t="shared" si="519"/>
        <v>0</v>
      </c>
      <c r="BQ506" s="291">
        <f t="shared" si="520"/>
        <v>0</v>
      </c>
      <c r="BR506" s="292">
        <f t="shared" si="554"/>
        <v>0</v>
      </c>
    </row>
    <row r="507" spans="1:70">
      <c r="A507" s="288">
        <v>501</v>
      </c>
      <c r="B507" s="289">
        <f t="shared" si="490"/>
        <v>42</v>
      </c>
      <c r="C507" s="290">
        <f t="shared" si="491"/>
        <v>0</v>
      </c>
      <c r="D507" s="290">
        <f t="shared" si="555"/>
        <v>0</v>
      </c>
      <c r="E507" s="290">
        <f t="shared" si="492"/>
        <v>0</v>
      </c>
      <c r="F507" s="291">
        <f t="shared" si="493"/>
        <v>0</v>
      </c>
      <c r="G507" s="290">
        <f t="shared" si="556"/>
        <v>0</v>
      </c>
      <c r="H507" s="289">
        <f t="shared" si="521"/>
        <v>501</v>
      </c>
      <c r="I507" s="289">
        <f t="shared" si="522"/>
        <v>42</v>
      </c>
      <c r="J507" s="290">
        <f t="shared" si="494"/>
        <v>0</v>
      </c>
      <c r="K507" s="290">
        <f t="shared" si="557"/>
        <v>0</v>
      </c>
      <c r="L507" s="290">
        <f t="shared" si="495"/>
        <v>0</v>
      </c>
      <c r="M507" s="291">
        <f t="shared" si="496"/>
        <v>0</v>
      </c>
      <c r="N507" s="292">
        <f t="shared" si="558"/>
        <v>0</v>
      </c>
      <c r="O507" s="307">
        <f t="shared" si="523"/>
        <v>501</v>
      </c>
      <c r="P507" s="289">
        <f t="shared" si="524"/>
        <v>42</v>
      </c>
      <c r="Q507" s="290">
        <f t="shared" si="497"/>
        <v>0</v>
      </c>
      <c r="R507" s="290">
        <f t="shared" si="525"/>
        <v>0</v>
      </c>
      <c r="S507" s="290">
        <f t="shared" si="498"/>
        <v>0</v>
      </c>
      <c r="T507" s="291">
        <f t="shared" si="499"/>
        <v>0</v>
      </c>
      <c r="U507" s="290">
        <f t="shared" si="526"/>
        <v>0</v>
      </c>
      <c r="V507" s="304">
        <f t="shared" si="527"/>
        <v>501</v>
      </c>
      <c r="W507" s="289">
        <f t="shared" si="528"/>
        <v>42</v>
      </c>
      <c r="X507" s="290">
        <f t="shared" si="500"/>
        <v>0</v>
      </c>
      <c r="Y507" s="290">
        <f t="shared" si="529"/>
        <v>0</v>
      </c>
      <c r="Z507" s="290">
        <f t="shared" si="501"/>
        <v>0</v>
      </c>
      <c r="AA507" s="291">
        <f t="shared" si="502"/>
        <v>0</v>
      </c>
      <c r="AB507" s="292">
        <f t="shared" si="530"/>
        <v>0</v>
      </c>
      <c r="AC507" s="307">
        <f t="shared" si="531"/>
        <v>501</v>
      </c>
      <c r="AD507" s="289">
        <f t="shared" si="532"/>
        <v>42</v>
      </c>
      <c r="AE507" s="290">
        <f t="shared" si="503"/>
        <v>0</v>
      </c>
      <c r="AF507" s="290">
        <f t="shared" si="533"/>
        <v>0</v>
      </c>
      <c r="AG507" s="290">
        <f t="shared" si="504"/>
        <v>0</v>
      </c>
      <c r="AH507" s="291">
        <f t="shared" si="505"/>
        <v>0</v>
      </c>
      <c r="AI507" s="290">
        <f t="shared" si="534"/>
        <v>0</v>
      </c>
      <c r="AJ507" s="304">
        <f t="shared" si="535"/>
        <v>501</v>
      </c>
      <c r="AK507" s="289">
        <f t="shared" si="536"/>
        <v>42</v>
      </c>
      <c r="AL507" s="290">
        <f t="shared" si="506"/>
        <v>0</v>
      </c>
      <c r="AM507" s="290">
        <f t="shared" si="537"/>
        <v>0</v>
      </c>
      <c r="AN507" s="290">
        <f t="shared" si="507"/>
        <v>0</v>
      </c>
      <c r="AO507" s="291">
        <f t="shared" si="508"/>
        <v>0</v>
      </c>
      <c r="AP507" s="292">
        <f t="shared" si="538"/>
        <v>0</v>
      </c>
      <c r="AQ507" s="307">
        <f t="shared" si="539"/>
        <v>501</v>
      </c>
      <c r="AR507" s="289">
        <f t="shared" si="540"/>
        <v>42</v>
      </c>
      <c r="AS507" s="290">
        <f t="shared" si="509"/>
        <v>0</v>
      </c>
      <c r="AT507" s="290">
        <f t="shared" si="541"/>
        <v>0</v>
      </c>
      <c r="AU507" s="290">
        <f t="shared" si="510"/>
        <v>0</v>
      </c>
      <c r="AV507" s="291">
        <f t="shared" si="511"/>
        <v>0</v>
      </c>
      <c r="AW507" s="290">
        <f t="shared" si="542"/>
        <v>0</v>
      </c>
      <c r="AX507" s="304">
        <f t="shared" si="543"/>
        <v>501</v>
      </c>
      <c r="AY507" s="289">
        <f t="shared" si="544"/>
        <v>42</v>
      </c>
      <c r="AZ507" s="290">
        <f t="shared" si="512"/>
        <v>0</v>
      </c>
      <c r="BA507" s="290">
        <f t="shared" si="545"/>
        <v>0</v>
      </c>
      <c r="BB507" s="290">
        <f t="shared" si="513"/>
        <v>0</v>
      </c>
      <c r="BC507" s="291">
        <f t="shared" si="514"/>
        <v>0</v>
      </c>
      <c r="BD507" s="292">
        <f t="shared" si="546"/>
        <v>0</v>
      </c>
      <c r="BE507" s="307">
        <f t="shared" si="547"/>
        <v>501</v>
      </c>
      <c r="BF507" s="289">
        <f t="shared" si="548"/>
        <v>42</v>
      </c>
      <c r="BG507" s="290">
        <f t="shared" si="515"/>
        <v>0</v>
      </c>
      <c r="BH507" s="290">
        <f t="shared" si="549"/>
        <v>0</v>
      </c>
      <c r="BI507" s="290">
        <f t="shared" si="516"/>
        <v>0</v>
      </c>
      <c r="BJ507" s="291">
        <f t="shared" si="517"/>
        <v>0</v>
      </c>
      <c r="BK507" s="290">
        <f t="shared" si="550"/>
        <v>0</v>
      </c>
      <c r="BL507" s="304">
        <f t="shared" si="551"/>
        <v>501</v>
      </c>
      <c r="BM507" s="289">
        <f t="shared" si="552"/>
        <v>42</v>
      </c>
      <c r="BN507" s="290">
        <f t="shared" si="518"/>
        <v>0</v>
      </c>
      <c r="BO507" s="290">
        <f t="shared" si="553"/>
        <v>0</v>
      </c>
      <c r="BP507" s="290">
        <f t="shared" si="519"/>
        <v>0</v>
      </c>
      <c r="BQ507" s="291">
        <f t="shared" si="520"/>
        <v>0</v>
      </c>
      <c r="BR507" s="292">
        <f t="shared" si="554"/>
        <v>0</v>
      </c>
    </row>
    <row r="508" spans="1:70">
      <c r="A508" s="288">
        <v>502</v>
      </c>
      <c r="B508" s="289">
        <f t="shared" si="490"/>
        <v>42</v>
      </c>
      <c r="C508" s="290">
        <f t="shared" si="491"/>
        <v>0</v>
      </c>
      <c r="D508" s="290">
        <f t="shared" si="555"/>
        <v>0</v>
      </c>
      <c r="E508" s="290">
        <f t="shared" si="492"/>
        <v>0</v>
      </c>
      <c r="F508" s="291">
        <f t="shared" si="493"/>
        <v>0</v>
      </c>
      <c r="G508" s="290">
        <f t="shared" si="556"/>
        <v>0</v>
      </c>
      <c r="H508" s="289">
        <f t="shared" si="521"/>
        <v>502</v>
      </c>
      <c r="I508" s="289">
        <f t="shared" si="522"/>
        <v>42</v>
      </c>
      <c r="J508" s="290">
        <f t="shared" si="494"/>
        <v>0</v>
      </c>
      <c r="K508" s="290">
        <f t="shared" si="557"/>
        <v>0</v>
      </c>
      <c r="L508" s="290">
        <f t="shared" si="495"/>
        <v>0</v>
      </c>
      <c r="M508" s="291">
        <f t="shared" si="496"/>
        <v>0</v>
      </c>
      <c r="N508" s="292">
        <f t="shared" si="558"/>
        <v>0</v>
      </c>
      <c r="O508" s="307">
        <f t="shared" si="523"/>
        <v>502</v>
      </c>
      <c r="P508" s="289">
        <f t="shared" si="524"/>
        <v>42</v>
      </c>
      <c r="Q508" s="290">
        <f t="shared" si="497"/>
        <v>0</v>
      </c>
      <c r="R508" s="290">
        <f t="shared" si="525"/>
        <v>0</v>
      </c>
      <c r="S508" s="290">
        <f t="shared" si="498"/>
        <v>0</v>
      </c>
      <c r="T508" s="291">
        <f t="shared" si="499"/>
        <v>0</v>
      </c>
      <c r="U508" s="290">
        <f t="shared" si="526"/>
        <v>0</v>
      </c>
      <c r="V508" s="304">
        <f t="shared" si="527"/>
        <v>502</v>
      </c>
      <c r="W508" s="289">
        <f t="shared" si="528"/>
        <v>42</v>
      </c>
      <c r="X508" s="290">
        <f t="shared" si="500"/>
        <v>0</v>
      </c>
      <c r="Y508" s="290">
        <f t="shared" si="529"/>
        <v>0</v>
      </c>
      <c r="Z508" s="290">
        <f t="shared" si="501"/>
        <v>0</v>
      </c>
      <c r="AA508" s="291">
        <f t="shared" si="502"/>
        <v>0</v>
      </c>
      <c r="AB508" s="292">
        <f t="shared" si="530"/>
        <v>0</v>
      </c>
      <c r="AC508" s="307">
        <f t="shared" si="531"/>
        <v>502</v>
      </c>
      <c r="AD508" s="289">
        <f t="shared" si="532"/>
        <v>42</v>
      </c>
      <c r="AE508" s="290">
        <f t="shared" si="503"/>
        <v>0</v>
      </c>
      <c r="AF508" s="290">
        <f t="shared" si="533"/>
        <v>0</v>
      </c>
      <c r="AG508" s="290">
        <f t="shared" si="504"/>
        <v>0</v>
      </c>
      <c r="AH508" s="291">
        <f t="shared" si="505"/>
        <v>0</v>
      </c>
      <c r="AI508" s="290">
        <f t="shared" si="534"/>
        <v>0</v>
      </c>
      <c r="AJ508" s="304">
        <f t="shared" si="535"/>
        <v>502</v>
      </c>
      <c r="AK508" s="289">
        <f t="shared" si="536"/>
        <v>42</v>
      </c>
      <c r="AL508" s="290">
        <f t="shared" si="506"/>
        <v>0</v>
      </c>
      <c r="AM508" s="290">
        <f t="shared" si="537"/>
        <v>0</v>
      </c>
      <c r="AN508" s="290">
        <f t="shared" si="507"/>
        <v>0</v>
      </c>
      <c r="AO508" s="291">
        <f t="shared" si="508"/>
        <v>0</v>
      </c>
      <c r="AP508" s="292">
        <f t="shared" si="538"/>
        <v>0</v>
      </c>
      <c r="AQ508" s="307">
        <f t="shared" si="539"/>
        <v>502</v>
      </c>
      <c r="AR508" s="289">
        <f t="shared" si="540"/>
        <v>42</v>
      </c>
      <c r="AS508" s="290">
        <f t="shared" si="509"/>
        <v>0</v>
      </c>
      <c r="AT508" s="290">
        <f t="shared" si="541"/>
        <v>0</v>
      </c>
      <c r="AU508" s="290">
        <f t="shared" si="510"/>
        <v>0</v>
      </c>
      <c r="AV508" s="291">
        <f t="shared" si="511"/>
        <v>0</v>
      </c>
      <c r="AW508" s="290">
        <f t="shared" si="542"/>
        <v>0</v>
      </c>
      <c r="AX508" s="304">
        <f t="shared" si="543"/>
        <v>502</v>
      </c>
      <c r="AY508" s="289">
        <f t="shared" si="544"/>
        <v>42</v>
      </c>
      <c r="AZ508" s="290">
        <f t="shared" si="512"/>
        <v>0</v>
      </c>
      <c r="BA508" s="290">
        <f t="shared" si="545"/>
        <v>0</v>
      </c>
      <c r="BB508" s="290">
        <f t="shared" si="513"/>
        <v>0</v>
      </c>
      <c r="BC508" s="291">
        <f t="shared" si="514"/>
        <v>0</v>
      </c>
      <c r="BD508" s="292">
        <f t="shared" si="546"/>
        <v>0</v>
      </c>
      <c r="BE508" s="307">
        <f t="shared" si="547"/>
        <v>502</v>
      </c>
      <c r="BF508" s="289">
        <f t="shared" si="548"/>
        <v>42</v>
      </c>
      <c r="BG508" s="290">
        <f t="shared" si="515"/>
        <v>0</v>
      </c>
      <c r="BH508" s="290">
        <f t="shared" si="549"/>
        <v>0</v>
      </c>
      <c r="BI508" s="290">
        <f t="shared" si="516"/>
        <v>0</v>
      </c>
      <c r="BJ508" s="291">
        <f t="shared" si="517"/>
        <v>0</v>
      </c>
      <c r="BK508" s="290">
        <f t="shared" si="550"/>
        <v>0</v>
      </c>
      <c r="BL508" s="304">
        <f t="shared" si="551"/>
        <v>502</v>
      </c>
      <c r="BM508" s="289">
        <f t="shared" si="552"/>
        <v>42</v>
      </c>
      <c r="BN508" s="290">
        <f t="shared" si="518"/>
        <v>0</v>
      </c>
      <c r="BO508" s="290">
        <f t="shared" si="553"/>
        <v>0</v>
      </c>
      <c r="BP508" s="290">
        <f t="shared" si="519"/>
        <v>0</v>
      </c>
      <c r="BQ508" s="291">
        <f t="shared" si="520"/>
        <v>0</v>
      </c>
      <c r="BR508" s="292">
        <f t="shared" si="554"/>
        <v>0</v>
      </c>
    </row>
    <row r="509" spans="1:70">
      <c r="A509" s="288">
        <v>503</v>
      </c>
      <c r="B509" s="289">
        <f t="shared" si="490"/>
        <v>42</v>
      </c>
      <c r="C509" s="290">
        <f t="shared" si="491"/>
        <v>0</v>
      </c>
      <c r="D509" s="290">
        <f t="shared" si="555"/>
        <v>0</v>
      </c>
      <c r="E509" s="290">
        <f t="shared" si="492"/>
        <v>0</v>
      </c>
      <c r="F509" s="291">
        <f t="shared" si="493"/>
        <v>0</v>
      </c>
      <c r="G509" s="290">
        <f t="shared" si="556"/>
        <v>0</v>
      </c>
      <c r="H509" s="289">
        <f t="shared" si="521"/>
        <v>503</v>
      </c>
      <c r="I509" s="289">
        <f t="shared" si="522"/>
        <v>42</v>
      </c>
      <c r="J509" s="290">
        <f t="shared" si="494"/>
        <v>0</v>
      </c>
      <c r="K509" s="290">
        <f t="shared" si="557"/>
        <v>0</v>
      </c>
      <c r="L509" s="290">
        <f t="shared" si="495"/>
        <v>0</v>
      </c>
      <c r="M509" s="291">
        <f t="shared" si="496"/>
        <v>0</v>
      </c>
      <c r="N509" s="292">
        <f t="shared" si="558"/>
        <v>0</v>
      </c>
      <c r="O509" s="307">
        <f t="shared" si="523"/>
        <v>503</v>
      </c>
      <c r="P509" s="289">
        <f t="shared" si="524"/>
        <v>42</v>
      </c>
      <c r="Q509" s="290">
        <f t="shared" si="497"/>
        <v>0</v>
      </c>
      <c r="R509" s="290">
        <f t="shared" si="525"/>
        <v>0</v>
      </c>
      <c r="S509" s="290">
        <f t="shared" si="498"/>
        <v>0</v>
      </c>
      <c r="T509" s="291">
        <f t="shared" si="499"/>
        <v>0</v>
      </c>
      <c r="U509" s="290">
        <f t="shared" si="526"/>
        <v>0</v>
      </c>
      <c r="V509" s="304">
        <f t="shared" si="527"/>
        <v>503</v>
      </c>
      <c r="W509" s="289">
        <f t="shared" si="528"/>
        <v>42</v>
      </c>
      <c r="X509" s="290">
        <f t="shared" si="500"/>
        <v>0</v>
      </c>
      <c r="Y509" s="290">
        <f t="shared" si="529"/>
        <v>0</v>
      </c>
      <c r="Z509" s="290">
        <f t="shared" si="501"/>
        <v>0</v>
      </c>
      <c r="AA509" s="291">
        <f t="shared" si="502"/>
        <v>0</v>
      </c>
      <c r="AB509" s="292">
        <f t="shared" si="530"/>
        <v>0</v>
      </c>
      <c r="AC509" s="307">
        <f t="shared" si="531"/>
        <v>503</v>
      </c>
      <c r="AD509" s="289">
        <f t="shared" si="532"/>
        <v>42</v>
      </c>
      <c r="AE509" s="290">
        <f t="shared" si="503"/>
        <v>0</v>
      </c>
      <c r="AF509" s="290">
        <f t="shared" si="533"/>
        <v>0</v>
      </c>
      <c r="AG509" s="290">
        <f t="shared" si="504"/>
        <v>0</v>
      </c>
      <c r="AH509" s="291">
        <f t="shared" si="505"/>
        <v>0</v>
      </c>
      <c r="AI509" s="290">
        <f t="shared" si="534"/>
        <v>0</v>
      </c>
      <c r="AJ509" s="304">
        <f t="shared" si="535"/>
        <v>503</v>
      </c>
      <c r="AK509" s="289">
        <f t="shared" si="536"/>
        <v>42</v>
      </c>
      <c r="AL509" s="290">
        <f t="shared" si="506"/>
        <v>0</v>
      </c>
      <c r="AM509" s="290">
        <f t="shared" si="537"/>
        <v>0</v>
      </c>
      <c r="AN509" s="290">
        <f t="shared" si="507"/>
        <v>0</v>
      </c>
      <c r="AO509" s="291">
        <f t="shared" si="508"/>
        <v>0</v>
      </c>
      <c r="AP509" s="292">
        <f t="shared" si="538"/>
        <v>0</v>
      </c>
      <c r="AQ509" s="307">
        <f t="shared" si="539"/>
        <v>503</v>
      </c>
      <c r="AR509" s="289">
        <f t="shared" si="540"/>
        <v>42</v>
      </c>
      <c r="AS509" s="290">
        <f t="shared" si="509"/>
        <v>0</v>
      </c>
      <c r="AT509" s="290">
        <f t="shared" si="541"/>
        <v>0</v>
      </c>
      <c r="AU509" s="290">
        <f t="shared" si="510"/>
        <v>0</v>
      </c>
      <c r="AV509" s="291">
        <f t="shared" si="511"/>
        <v>0</v>
      </c>
      <c r="AW509" s="290">
        <f t="shared" si="542"/>
        <v>0</v>
      </c>
      <c r="AX509" s="304">
        <f t="shared" si="543"/>
        <v>503</v>
      </c>
      <c r="AY509" s="289">
        <f t="shared" si="544"/>
        <v>42</v>
      </c>
      <c r="AZ509" s="290">
        <f t="shared" si="512"/>
        <v>0</v>
      </c>
      <c r="BA509" s="290">
        <f t="shared" si="545"/>
        <v>0</v>
      </c>
      <c r="BB509" s="290">
        <f t="shared" si="513"/>
        <v>0</v>
      </c>
      <c r="BC509" s="291">
        <f t="shared" si="514"/>
        <v>0</v>
      </c>
      <c r="BD509" s="292">
        <f t="shared" si="546"/>
        <v>0</v>
      </c>
      <c r="BE509" s="307">
        <f t="shared" si="547"/>
        <v>503</v>
      </c>
      <c r="BF509" s="289">
        <f t="shared" si="548"/>
        <v>42</v>
      </c>
      <c r="BG509" s="290">
        <f t="shared" si="515"/>
        <v>0</v>
      </c>
      <c r="BH509" s="290">
        <f t="shared" si="549"/>
        <v>0</v>
      </c>
      <c r="BI509" s="290">
        <f t="shared" si="516"/>
        <v>0</v>
      </c>
      <c r="BJ509" s="291">
        <f t="shared" si="517"/>
        <v>0</v>
      </c>
      <c r="BK509" s="290">
        <f t="shared" si="550"/>
        <v>0</v>
      </c>
      <c r="BL509" s="304">
        <f t="shared" si="551"/>
        <v>503</v>
      </c>
      <c r="BM509" s="289">
        <f t="shared" si="552"/>
        <v>42</v>
      </c>
      <c r="BN509" s="290">
        <f t="shared" si="518"/>
        <v>0</v>
      </c>
      <c r="BO509" s="290">
        <f t="shared" si="553"/>
        <v>0</v>
      </c>
      <c r="BP509" s="290">
        <f t="shared" si="519"/>
        <v>0</v>
      </c>
      <c r="BQ509" s="291">
        <f t="shared" si="520"/>
        <v>0</v>
      </c>
      <c r="BR509" s="292">
        <f t="shared" si="554"/>
        <v>0</v>
      </c>
    </row>
    <row r="510" spans="1:70">
      <c r="A510" s="288">
        <v>504</v>
      </c>
      <c r="B510" s="289">
        <f t="shared" si="490"/>
        <v>42</v>
      </c>
      <c r="C510" s="290">
        <f t="shared" si="491"/>
        <v>0</v>
      </c>
      <c r="D510" s="290">
        <f t="shared" si="555"/>
        <v>0</v>
      </c>
      <c r="E510" s="290">
        <f t="shared" si="492"/>
        <v>0</v>
      </c>
      <c r="F510" s="291">
        <f t="shared" si="493"/>
        <v>0</v>
      </c>
      <c r="G510" s="290">
        <f t="shared" si="556"/>
        <v>0</v>
      </c>
      <c r="H510" s="289">
        <f t="shared" si="521"/>
        <v>504</v>
      </c>
      <c r="I510" s="289">
        <f t="shared" si="522"/>
        <v>42</v>
      </c>
      <c r="J510" s="290">
        <f t="shared" si="494"/>
        <v>0</v>
      </c>
      <c r="K510" s="290">
        <f t="shared" si="557"/>
        <v>0</v>
      </c>
      <c r="L510" s="290">
        <f t="shared" si="495"/>
        <v>0</v>
      </c>
      <c r="M510" s="291">
        <f t="shared" si="496"/>
        <v>0</v>
      </c>
      <c r="N510" s="292">
        <f t="shared" si="558"/>
        <v>0</v>
      </c>
      <c r="O510" s="307">
        <f t="shared" si="523"/>
        <v>504</v>
      </c>
      <c r="P510" s="289">
        <f t="shared" si="524"/>
        <v>42</v>
      </c>
      <c r="Q510" s="290">
        <f t="shared" si="497"/>
        <v>0</v>
      </c>
      <c r="R510" s="290">
        <f t="shared" si="525"/>
        <v>0</v>
      </c>
      <c r="S510" s="290">
        <f t="shared" si="498"/>
        <v>0</v>
      </c>
      <c r="T510" s="291">
        <f t="shared" si="499"/>
        <v>0</v>
      </c>
      <c r="U510" s="290">
        <f t="shared" si="526"/>
        <v>0</v>
      </c>
      <c r="V510" s="304">
        <f t="shared" si="527"/>
        <v>504</v>
      </c>
      <c r="W510" s="289">
        <f t="shared" si="528"/>
        <v>42</v>
      </c>
      <c r="X510" s="290">
        <f t="shared" si="500"/>
        <v>0</v>
      </c>
      <c r="Y510" s="290">
        <f t="shared" si="529"/>
        <v>0</v>
      </c>
      <c r="Z510" s="290">
        <f t="shared" si="501"/>
        <v>0</v>
      </c>
      <c r="AA510" s="291">
        <f t="shared" si="502"/>
        <v>0</v>
      </c>
      <c r="AB510" s="292">
        <f t="shared" si="530"/>
        <v>0</v>
      </c>
      <c r="AC510" s="307">
        <f t="shared" si="531"/>
        <v>504</v>
      </c>
      <c r="AD510" s="289">
        <f t="shared" si="532"/>
        <v>42</v>
      </c>
      <c r="AE510" s="290">
        <f t="shared" si="503"/>
        <v>0</v>
      </c>
      <c r="AF510" s="290">
        <f t="shared" si="533"/>
        <v>0</v>
      </c>
      <c r="AG510" s="290">
        <f t="shared" si="504"/>
        <v>0</v>
      </c>
      <c r="AH510" s="291">
        <f t="shared" si="505"/>
        <v>0</v>
      </c>
      <c r="AI510" s="290">
        <f t="shared" si="534"/>
        <v>0</v>
      </c>
      <c r="AJ510" s="304">
        <f t="shared" si="535"/>
        <v>504</v>
      </c>
      <c r="AK510" s="289">
        <f t="shared" si="536"/>
        <v>42</v>
      </c>
      <c r="AL510" s="290">
        <f t="shared" si="506"/>
        <v>0</v>
      </c>
      <c r="AM510" s="290">
        <f t="shared" si="537"/>
        <v>0</v>
      </c>
      <c r="AN510" s="290">
        <f t="shared" si="507"/>
        <v>0</v>
      </c>
      <c r="AO510" s="291">
        <f t="shared" si="508"/>
        <v>0</v>
      </c>
      <c r="AP510" s="292">
        <f t="shared" si="538"/>
        <v>0</v>
      </c>
      <c r="AQ510" s="307">
        <f t="shared" si="539"/>
        <v>504</v>
      </c>
      <c r="AR510" s="289">
        <f t="shared" si="540"/>
        <v>42</v>
      </c>
      <c r="AS510" s="290">
        <f t="shared" si="509"/>
        <v>0</v>
      </c>
      <c r="AT510" s="290">
        <f t="shared" si="541"/>
        <v>0</v>
      </c>
      <c r="AU510" s="290">
        <f t="shared" si="510"/>
        <v>0</v>
      </c>
      <c r="AV510" s="291">
        <f t="shared" si="511"/>
        <v>0</v>
      </c>
      <c r="AW510" s="290">
        <f t="shared" si="542"/>
        <v>0</v>
      </c>
      <c r="AX510" s="304">
        <f t="shared" si="543"/>
        <v>504</v>
      </c>
      <c r="AY510" s="289">
        <f t="shared" si="544"/>
        <v>42</v>
      </c>
      <c r="AZ510" s="290">
        <f t="shared" si="512"/>
        <v>0</v>
      </c>
      <c r="BA510" s="290">
        <f t="shared" si="545"/>
        <v>0</v>
      </c>
      <c r="BB510" s="290">
        <f t="shared" si="513"/>
        <v>0</v>
      </c>
      <c r="BC510" s="291">
        <f t="shared" si="514"/>
        <v>0</v>
      </c>
      <c r="BD510" s="292">
        <f t="shared" si="546"/>
        <v>0</v>
      </c>
      <c r="BE510" s="307">
        <f t="shared" si="547"/>
        <v>504</v>
      </c>
      <c r="BF510" s="289">
        <f t="shared" si="548"/>
        <v>42</v>
      </c>
      <c r="BG510" s="290">
        <f t="shared" si="515"/>
        <v>0</v>
      </c>
      <c r="BH510" s="290">
        <f t="shared" si="549"/>
        <v>0</v>
      </c>
      <c r="BI510" s="290">
        <f t="shared" si="516"/>
        <v>0</v>
      </c>
      <c r="BJ510" s="291">
        <f t="shared" si="517"/>
        <v>0</v>
      </c>
      <c r="BK510" s="290">
        <f t="shared" si="550"/>
        <v>0</v>
      </c>
      <c r="BL510" s="304">
        <f t="shared" si="551"/>
        <v>504</v>
      </c>
      <c r="BM510" s="289">
        <f t="shared" si="552"/>
        <v>42</v>
      </c>
      <c r="BN510" s="290">
        <f t="shared" si="518"/>
        <v>0</v>
      </c>
      <c r="BO510" s="290">
        <f t="shared" si="553"/>
        <v>0</v>
      </c>
      <c r="BP510" s="290">
        <f t="shared" si="519"/>
        <v>0</v>
      </c>
      <c r="BQ510" s="291">
        <f t="shared" si="520"/>
        <v>0</v>
      </c>
      <c r="BR510" s="292">
        <f t="shared" si="554"/>
        <v>0</v>
      </c>
    </row>
    <row r="511" spans="1:70">
      <c r="A511" s="288">
        <v>505</v>
      </c>
      <c r="B511" s="289">
        <f t="shared" si="490"/>
        <v>43</v>
      </c>
      <c r="C511" s="290">
        <f t="shared" si="491"/>
        <v>0</v>
      </c>
      <c r="D511" s="290">
        <f t="shared" si="555"/>
        <v>0</v>
      </c>
      <c r="E511" s="290">
        <f t="shared" si="492"/>
        <v>0</v>
      </c>
      <c r="F511" s="291">
        <f t="shared" si="493"/>
        <v>0</v>
      </c>
      <c r="G511" s="290">
        <f t="shared" si="556"/>
        <v>0</v>
      </c>
      <c r="H511" s="289">
        <f t="shared" si="521"/>
        <v>505</v>
      </c>
      <c r="I511" s="289">
        <f t="shared" si="522"/>
        <v>43</v>
      </c>
      <c r="J511" s="290">
        <f t="shared" si="494"/>
        <v>0</v>
      </c>
      <c r="K511" s="290">
        <f t="shared" si="557"/>
        <v>0</v>
      </c>
      <c r="L511" s="290">
        <f t="shared" si="495"/>
        <v>0</v>
      </c>
      <c r="M511" s="291">
        <f t="shared" si="496"/>
        <v>0</v>
      </c>
      <c r="N511" s="292">
        <f t="shared" si="558"/>
        <v>0</v>
      </c>
      <c r="O511" s="307">
        <f t="shared" si="523"/>
        <v>505</v>
      </c>
      <c r="P511" s="289">
        <f t="shared" si="524"/>
        <v>43</v>
      </c>
      <c r="Q511" s="290">
        <f t="shared" si="497"/>
        <v>0</v>
      </c>
      <c r="R511" s="290">
        <f t="shared" si="525"/>
        <v>0</v>
      </c>
      <c r="S511" s="290">
        <f t="shared" si="498"/>
        <v>0</v>
      </c>
      <c r="T511" s="291">
        <f t="shared" si="499"/>
        <v>0</v>
      </c>
      <c r="U511" s="290">
        <f t="shared" si="526"/>
        <v>0</v>
      </c>
      <c r="V511" s="304">
        <f t="shared" si="527"/>
        <v>505</v>
      </c>
      <c r="W511" s="289">
        <f t="shared" si="528"/>
        <v>43</v>
      </c>
      <c r="X511" s="290">
        <f t="shared" si="500"/>
        <v>0</v>
      </c>
      <c r="Y511" s="290">
        <f t="shared" si="529"/>
        <v>0</v>
      </c>
      <c r="Z511" s="290">
        <f t="shared" si="501"/>
        <v>0</v>
      </c>
      <c r="AA511" s="291">
        <f t="shared" si="502"/>
        <v>0</v>
      </c>
      <c r="AB511" s="292">
        <f t="shared" si="530"/>
        <v>0</v>
      </c>
      <c r="AC511" s="307">
        <f t="shared" si="531"/>
        <v>505</v>
      </c>
      <c r="AD511" s="289">
        <f t="shared" si="532"/>
        <v>43</v>
      </c>
      <c r="AE511" s="290">
        <f t="shared" si="503"/>
        <v>0</v>
      </c>
      <c r="AF511" s="290">
        <f t="shared" si="533"/>
        <v>0</v>
      </c>
      <c r="AG511" s="290">
        <f t="shared" si="504"/>
        <v>0</v>
      </c>
      <c r="AH511" s="291">
        <f t="shared" si="505"/>
        <v>0</v>
      </c>
      <c r="AI511" s="290">
        <f t="shared" si="534"/>
        <v>0</v>
      </c>
      <c r="AJ511" s="304">
        <f t="shared" si="535"/>
        <v>505</v>
      </c>
      <c r="AK511" s="289">
        <f t="shared" si="536"/>
        <v>43</v>
      </c>
      <c r="AL511" s="290">
        <f t="shared" si="506"/>
        <v>0</v>
      </c>
      <c r="AM511" s="290">
        <f t="shared" si="537"/>
        <v>0</v>
      </c>
      <c r="AN511" s="290">
        <f t="shared" si="507"/>
        <v>0</v>
      </c>
      <c r="AO511" s="291">
        <f t="shared" si="508"/>
        <v>0</v>
      </c>
      <c r="AP511" s="292">
        <f t="shared" si="538"/>
        <v>0</v>
      </c>
      <c r="AQ511" s="307">
        <f t="shared" si="539"/>
        <v>505</v>
      </c>
      <c r="AR511" s="289">
        <f t="shared" si="540"/>
        <v>43</v>
      </c>
      <c r="AS511" s="290">
        <f t="shared" si="509"/>
        <v>0</v>
      </c>
      <c r="AT511" s="290">
        <f t="shared" si="541"/>
        <v>0</v>
      </c>
      <c r="AU511" s="290">
        <f t="shared" si="510"/>
        <v>0</v>
      </c>
      <c r="AV511" s="291">
        <f t="shared" si="511"/>
        <v>0</v>
      </c>
      <c r="AW511" s="290">
        <f t="shared" si="542"/>
        <v>0</v>
      </c>
      <c r="AX511" s="304">
        <f t="shared" si="543"/>
        <v>505</v>
      </c>
      <c r="AY511" s="289">
        <f t="shared" si="544"/>
        <v>43</v>
      </c>
      <c r="AZ511" s="290">
        <f t="shared" si="512"/>
        <v>0</v>
      </c>
      <c r="BA511" s="290">
        <f t="shared" si="545"/>
        <v>0</v>
      </c>
      <c r="BB511" s="290">
        <f t="shared" si="513"/>
        <v>0</v>
      </c>
      <c r="BC511" s="291">
        <f t="shared" si="514"/>
        <v>0</v>
      </c>
      <c r="BD511" s="292">
        <f t="shared" si="546"/>
        <v>0</v>
      </c>
      <c r="BE511" s="307">
        <f t="shared" si="547"/>
        <v>505</v>
      </c>
      <c r="BF511" s="289">
        <f t="shared" si="548"/>
        <v>43</v>
      </c>
      <c r="BG511" s="290">
        <f t="shared" si="515"/>
        <v>0</v>
      </c>
      <c r="BH511" s="290">
        <f t="shared" si="549"/>
        <v>0</v>
      </c>
      <c r="BI511" s="290">
        <f t="shared" si="516"/>
        <v>0</v>
      </c>
      <c r="BJ511" s="291">
        <f t="shared" si="517"/>
        <v>0</v>
      </c>
      <c r="BK511" s="290">
        <f t="shared" si="550"/>
        <v>0</v>
      </c>
      <c r="BL511" s="304">
        <f t="shared" si="551"/>
        <v>505</v>
      </c>
      <c r="BM511" s="289">
        <f t="shared" si="552"/>
        <v>43</v>
      </c>
      <c r="BN511" s="290">
        <f t="shared" si="518"/>
        <v>0</v>
      </c>
      <c r="BO511" s="290">
        <f t="shared" si="553"/>
        <v>0</v>
      </c>
      <c r="BP511" s="290">
        <f t="shared" si="519"/>
        <v>0</v>
      </c>
      <c r="BQ511" s="291">
        <f t="shared" si="520"/>
        <v>0</v>
      </c>
      <c r="BR511" s="292">
        <f t="shared" si="554"/>
        <v>0</v>
      </c>
    </row>
    <row r="512" spans="1:70">
      <c r="A512" s="288">
        <v>506</v>
      </c>
      <c r="B512" s="289">
        <f t="shared" si="490"/>
        <v>43</v>
      </c>
      <c r="C512" s="290">
        <f t="shared" si="491"/>
        <v>0</v>
      </c>
      <c r="D512" s="290">
        <f t="shared" si="555"/>
        <v>0</v>
      </c>
      <c r="E512" s="290">
        <f t="shared" si="492"/>
        <v>0</v>
      </c>
      <c r="F512" s="291">
        <f t="shared" si="493"/>
        <v>0</v>
      </c>
      <c r="G512" s="290">
        <f t="shared" si="556"/>
        <v>0</v>
      </c>
      <c r="H512" s="289">
        <f t="shared" si="521"/>
        <v>506</v>
      </c>
      <c r="I512" s="289">
        <f t="shared" si="522"/>
        <v>43</v>
      </c>
      <c r="J512" s="290">
        <f t="shared" si="494"/>
        <v>0</v>
      </c>
      <c r="K512" s="290">
        <f t="shared" si="557"/>
        <v>0</v>
      </c>
      <c r="L512" s="290">
        <f t="shared" si="495"/>
        <v>0</v>
      </c>
      <c r="M512" s="291">
        <f t="shared" si="496"/>
        <v>0</v>
      </c>
      <c r="N512" s="292">
        <f t="shared" si="558"/>
        <v>0</v>
      </c>
      <c r="O512" s="307">
        <f t="shared" si="523"/>
        <v>506</v>
      </c>
      <c r="P512" s="289">
        <f t="shared" si="524"/>
        <v>43</v>
      </c>
      <c r="Q512" s="290">
        <f t="shared" si="497"/>
        <v>0</v>
      </c>
      <c r="R512" s="290">
        <f t="shared" si="525"/>
        <v>0</v>
      </c>
      <c r="S512" s="290">
        <f t="shared" si="498"/>
        <v>0</v>
      </c>
      <c r="T512" s="291">
        <f t="shared" si="499"/>
        <v>0</v>
      </c>
      <c r="U512" s="290">
        <f t="shared" si="526"/>
        <v>0</v>
      </c>
      <c r="V512" s="304">
        <f t="shared" si="527"/>
        <v>506</v>
      </c>
      <c r="W512" s="289">
        <f t="shared" si="528"/>
        <v>43</v>
      </c>
      <c r="X512" s="290">
        <f t="shared" si="500"/>
        <v>0</v>
      </c>
      <c r="Y512" s="290">
        <f t="shared" si="529"/>
        <v>0</v>
      </c>
      <c r="Z512" s="290">
        <f t="shared" si="501"/>
        <v>0</v>
      </c>
      <c r="AA512" s="291">
        <f t="shared" si="502"/>
        <v>0</v>
      </c>
      <c r="AB512" s="292">
        <f t="shared" si="530"/>
        <v>0</v>
      </c>
      <c r="AC512" s="307">
        <f t="shared" si="531"/>
        <v>506</v>
      </c>
      <c r="AD512" s="289">
        <f t="shared" si="532"/>
        <v>43</v>
      </c>
      <c r="AE512" s="290">
        <f t="shared" si="503"/>
        <v>0</v>
      </c>
      <c r="AF512" s="290">
        <f t="shared" si="533"/>
        <v>0</v>
      </c>
      <c r="AG512" s="290">
        <f t="shared" si="504"/>
        <v>0</v>
      </c>
      <c r="AH512" s="291">
        <f t="shared" si="505"/>
        <v>0</v>
      </c>
      <c r="AI512" s="290">
        <f t="shared" si="534"/>
        <v>0</v>
      </c>
      <c r="AJ512" s="304">
        <f t="shared" si="535"/>
        <v>506</v>
      </c>
      <c r="AK512" s="289">
        <f t="shared" si="536"/>
        <v>43</v>
      </c>
      <c r="AL512" s="290">
        <f t="shared" si="506"/>
        <v>0</v>
      </c>
      <c r="AM512" s="290">
        <f t="shared" si="537"/>
        <v>0</v>
      </c>
      <c r="AN512" s="290">
        <f t="shared" si="507"/>
        <v>0</v>
      </c>
      <c r="AO512" s="291">
        <f t="shared" si="508"/>
        <v>0</v>
      </c>
      <c r="AP512" s="292">
        <f t="shared" si="538"/>
        <v>0</v>
      </c>
      <c r="AQ512" s="307">
        <f t="shared" si="539"/>
        <v>506</v>
      </c>
      <c r="AR512" s="289">
        <f t="shared" si="540"/>
        <v>43</v>
      </c>
      <c r="AS512" s="290">
        <f t="shared" si="509"/>
        <v>0</v>
      </c>
      <c r="AT512" s="290">
        <f t="shared" si="541"/>
        <v>0</v>
      </c>
      <c r="AU512" s="290">
        <f t="shared" si="510"/>
        <v>0</v>
      </c>
      <c r="AV512" s="291">
        <f t="shared" si="511"/>
        <v>0</v>
      </c>
      <c r="AW512" s="290">
        <f t="shared" si="542"/>
        <v>0</v>
      </c>
      <c r="AX512" s="304">
        <f t="shared" si="543"/>
        <v>506</v>
      </c>
      <c r="AY512" s="289">
        <f t="shared" si="544"/>
        <v>43</v>
      </c>
      <c r="AZ512" s="290">
        <f t="shared" si="512"/>
        <v>0</v>
      </c>
      <c r="BA512" s="290">
        <f t="shared" si="545"/>
        <v>0</v>
      </c>
      <c r="BB512" s="290">
        <f t="shared" si="513"/>
        <v>0</v>
      </c>
      <c r="BC512" s="291">
        <f t="shared" si="514"/>
        <v>0</v>
      </c>
      <c r="BD512" s="292">
        <f t="shared" si="546"/>
        <v>0</v>
      </c>
      <c r="BE512" s="307">
        <f t="shared" si="547"/>
        <v>506</v>
      </c>
      <c r="BF512" s="289">
        <f t="shared" si="548"/>
        <v>43</v>
      </c>
      <c r="BG512" s="290">
        <f t="shared" si="515"/>
        <v>0</v>
      </c>
      <c r="BH512" s="290">
        <f t="shared" si="549"/>
        <v>0</v>
      </c>
      <c r="BI512" s="290">
        <f t="shared" si="516"/>
        <v>0</v>
      </c>
      <c r="BJ512" s="291">
        <f t="shared" si="517"/>
        <v>0</v>
      </c>
      <c r="BK512" s="290">
        <f t="shared" si="550"/>
        <v>0</v>
      </c>
      <c r="BL512" s="304">
        <f t="shared" si="551"/>
        <v>506</v>
      </c>
      <c r="BM512" s="289">
        <f t="shared" si="552"/>
        <v>43</v>
      </c>
      <c r="BN512" s="290">
        <f t="shared" si="518"/>
        <v>0</v>
      </c>
      <c r="BO512" s="290">
        <f t="shared" si="553"/>
        <v>0</v>
      </c>
      <c r="BP512" s="290">
        <f t="shared" si="519"/>
        <v>0</v>
      </c>
      <c r="BQ512" s="291">
        <f t="shared" si="520"/>
        <v>0</v>
      </c>
      <c r="BR512" s="292">
        <f t="shared" si="554"/>
        <v>0</v>
      </c>
    </row>
    <row r="513" spans="1:70">
      <c r="A513" s="288">
        <v>507</v>
      </c>
      <c r="B513" s="289">
        <f t="shared" si="490"/>
        <v>43</v>
      </c>
      <c r="C513" s="290">
        <f t="shared" si="491"/>
        <v>0</v>
      </c>
      <c r="D513" s="290">
        <f t="shared" si="555"/>
        <v>0</v>
      </c>
      <c r="E513" s="290">
        <f t="shared" si="492"/>
        <v>0</v>
      </c>
      <c r="F513" s="291">
        <f t="shared" si="493"/>
        <v>0</v>
      </c>
      <c r="G513" s="290">
        <f t="shared" si="556"/>
        <v>0</v>
      </c>
      <c r="H513" s="289">
        <f t="shared" si="521"/>
        <v>507</v>
      </c>
      <c r="I513" s="289">
        <f t="shared" si="522"/>
        <v>43</v>
      </c>
      <c r="J513" s="290">
        <f t="shared" si="494"/>
        <v>0</v>
      </c>
      <c r="K513" s="290">
        <f t="shared" si="557"/>
        <v>0</v>
      </c>
      <c r="L513" s="290">
        <f t="shared" si="495"/>
        <v>0</v>
      </c>
      <c r="M513" s="291">
        <f t="shared" si="496"/>
        <v>0</v>
      </c>
      <c r="N513" s="292">
        <f t="shared" si="558"/>
        <v>0</v>
      </c>
      <c r="O513" s="307">
        <f t="shared" si="523"/>
        <v>507</v>
      </c>
      <c r="P513" s="289">
        <f t="shared" si="524"/>
        <v>43</v>
      </c>
      <c r="Q513" s="290">
        <f t="shared" si="497"/>
        <v>0</v>
      </c>
      <c r="R513" s="290">
        <f t="shared" si="525"/>
        <v>0</v>
      </c>
      <c r="S513" s="290">
        <f t="shared" si="498"/>
        <v>0</v>
      </c>
      <c r="T513" s="291">
        <f t="shared" si="499"/>
        <v>0</v>
      </c>
      <c r="U513" s="290">
        <f t="shared" si="526"/>
        <v>0</v>
      </c>
      <c r="V513" s="304">
        <f t="shared" si="527"/>
        <v>507</v>
      </c>
      <c r="W513" s="289">
        <f t="shared" si="528"/>
        <v>43</v>
      </c>
      <c r="X513" s="290">
        <f t="shared" si="500"/>
        <v>0</v>
      </c>
      <c r="Y513" s="290">
        <f t="shared" si="529"/>
        <v>0</v>
      </c>
      <c r="Z513" s="290">
        <f t="shared" si="501"/>
        <v>0</v>
      </c>
      <c r="AA513" s="291">
        <f t="shared" si="502"/>
        <v>0</v>
      </c>
      <c r="AB513" s="292">
        <f t="shared" si="530"/>
        <v>0</v>
      </c>
      <c r="AC513" s="307">
        <f t="shared" si="531"/>
        <v>507</v>
      </c>
      <c r="AD513" s="289">
        <f t="shared" si="532"/>
        <v>43</v>
      </c>
      <c r="AE513" s="290">
        <f t="shared" si="503"/>
        <v>0</v>
      </c>
      <c r="AF513" s="290">
        <f t="shared" si="533"/>
        <v>0</v>
      </c>
      <c r="AG513" s="290">
        <f t="shared" si="504"/>
        <v>0</v>
      </c>
      <c r="AH513" s="291">
        <f t="shared" si="505"/>
        <v>0</v>
      </c>
      <c r="AI513" s="290">
        <f t="shared" si="534"/>
        <v>0</v>
      </c>
      <c r="AJ513" s="304">
        <f t="shared" si="535"/>
        <v>507</v>
      </c>
      <c r="AK513" s="289">
        <f t="shared" si="536"/>
        <v>43</v>
      </c>
      <c r="AL513" s="290">
        <f t="shared" si="506"/>
        <v>0</v>
      </c>
      <c r="AM513" s="290">
        <f t="shared" si="537"/>
        <v>0</v>
      </c>
      <c r="AN513" s="290">
        <f t="shared" si="507"/>
        <v>0</v>
      </c>
      <c r="AO513" s="291">
        <f t="shared" si="508"/>
        <v>0</v>
      </c>
      <c r="AP513" s="292">
        <f t="shared" si="538"/>
        <v>0</v>
      </c>
      <c r="AQ513" s="307">
        <f t="shared" si="539"/>
        <v>507</v>
      </c>
      <c r="AR513" s="289">
        <f t="shared" si="540"/>
        <v>43</v>
      </c>
      <c r="AS513" s="290">
        <f t="shared" si="509"/>
        <v>0</v>
      </c>
      <c r="AT513" s="290">
        <f t="shared" si="541"/>
        <v>0</v>
      </c>
      <c r="AU513" s="290">
        <f t="shared" si="510"/>
        <v>0</v>
      </c>
      <c r="AV513" s="291">
        <f t="shared" si="511"/>
        <v>0</v>
      </c>
      <c r="AW513" s="290">
        <f t="shared" si="542"/>
        <v>0</v>
      </c>
      <c r="AX513" s="304">
        <f t="shared" si="543"/>
        <v>507</v>
      </c>
      <c r="AY513" s="289">
        <f t="shared" si="544"/>
        <v>43</v>
      </c>
      <c r="AZ513" s="290">
        <f t="shared" si="512"/>
        <v>0</v>
      </c>
      <c r="BA513" s="290">
        <f t="shared" si="545"/>
        <v>0</v>
      </c>
      <c r="BB513" s="290">
        <f t="shared" si="513"/>
        <v>0</v>
      </c>
      <c r="BC513" s="291">
        <f t="shared" si="514"/>
        <v>0</v>
      </c>
      <c r="BD513" s="292">
        <f t="shared" si="546"/>
        <v>0</v>
      </c>
      <c r="BE513" s="307">
        <f t="shared" si="547"/>
        <v>507</v>
      </c>
      <c r="BF513" s="289">
        <f t="shared" si="548"/>
        <v>43</v>
      </c>
      <c r="BG513" s="290">
        <f t="shared" si="515"/>
        <v>0</v>
      </c>
      <c r="BH513" s="290">
        <f t="shared" si="549"/>
        <v>0</v>
      </c>
      <c r="BI513" s="290">
        <f t="shared" si="516"/>
        <v>0</v>
      </c>
      <c r="BJ513" s="291">
        <f t="shared" si="517"/>
        <v>0</v>
      </c>
      <c r="BK513" s="290">
        <f t="shared" si="550"/>
        <v>0</v>
      </c>
      <c r="BL513" s="304">
        <f t="shared" si="551"/>
        <v>507</v>
      </c>
      <c r="BM513" s="289">
        <f t="shared" si="552"/>
        <v>43</v>
      </c>
      <c r="BN513" s="290">
        <f t="shared" si="518"/>
        <v>0</v>
      </c>
      <c r="BO513" s="290">
        <f t="shared" si="553"/>
        <v>0</v>
      </c>
      <c r="BP513" s="290">
        <f t="shared" si="519"/>
        <v>0</v>
      </c>
      <c r="BQ513" s="291">
        <f t="shared" si="520"/>
        <v>0</v>
      </c>
      <c r="BR513" s="292">
        <f t="shared" si="554"/>
        <v>0</v>
      </c>
    </row>
    <row r="514" spans="1:70">
      <c r="A514" s="288">
        <v>508</v>
      </c>
      <c r="B514" s="289">
        <f t="shared" si="490"/>
        <v>43</v>
      </c>
      <c r="C514" s="290">
        <f t="shared" si="491"/>
        <v>0</v>
      </c>
      <c r="D514" s="290">
        <f t="shared" si="555"/>
        <v>0</v>
      </c>
      <c r="E514" s="290">
        <f t="shared" si="492"/>
        <v>0</v>
      </c>
      <c r="F514" s="291">
        <f t="shared" si="493"/>
        <v>0</v>
      </c>
      <c r="G514" s="290">
        <f t="shared" si="556"/>
        <v>0</v>
      </c>
      <c r="H514" s="289">
        <f t="shared" si="521"/>
        <v>508</v>
      </c>
      <c r="I514" s="289">
        <f t="shared" si="522"/>
        <v>43</v>
      </c>
      <c r="J514" s="290">
        <f t="shared" si="494"/>
        <v>0</v>
      </c>
      <c r="K514" s="290">
        <f t="shared" si="557"/>
        <v>0</v>
      </c>
      <c r="L514" s="290">
        <f t="shared" si="495"/>
        <v>0</v>
      </c>
      <c r="M514" s="291">
        <f t="shared" si="496"/>
        <v>0</v>
      </c>
      <c r="N514" s="292">
        <f t="shared" si="558"/>
        <v>0</v>
      </c>
      <c r="O514" s="307">
        <f t="shared" si="523"/>
        <v>508</v>
      </c>
      <c r="P514" s="289">
        <f t="shared" si="524"/>
        <v>43</v>
      </c>
      <c r="Q514" s="290">
        <f t="shared" si="497"/>
        <v>0</v>
      </c>
      <c r="R514" s="290">
        <f t="shared" si="525"/>
        <v>0</v>
      </c>
      <c r="S514" s="290">
        <f t="shared" si="498"/>
        <v>0</v>
      </c>
      <c r="T514" s="291">
        <f t="shared" si="499"/>
        <v>0</v>
      </c>
      <c r="U514" s="290">
        <f t="shared" si="526"/>
        <v>0</v>
      </c>
      <c r="V514" s="304">
        <f t="shared" si="527"/>
        <v>508</v>
      </c>
      <c r="W514" s="289">
        <f t="shared" si="528"/>
        <v>43</v>
      </c>
      <c r="X514" s="290">
        <f t="shared" si="500"/>
        <v>0</v>
      </c>
      <c r="Y514" s="290">
        <f t="shared" si="529"/>
        <v>0</v>
      </c>
      <c r="Z514" s="290">
        <f t="shared" si="501"/>
        <v>0</v>
      </c>
      <c r="AA514" s="291">
        <f t="shared" si="502"/>
        <v>0</v>
      </c>
      <c r="AB514" s="292">
        <f t="shared" si="530"/>
        <v>0</v>
      </c>
      <c r="AC514" s="307">
        <f t="shared" si="531"/>
        <v>508</v>
      </c>
      <c r="AD514" s="289">
        <f t="shared" si="532"/>
        <v>43</v>
      </c>
      <c r="AE514" s="290">
        <f t="shared" si="503"/>
        <v>0</v>
      </c>
      <c r="AF514" s="290">
        <f t="shared" si="533"/>
        <v>0</v>
      </c>
      <c r="AG514" s="290">
        <f t="shared" si="504"/>
        <v>0</v>
      </c>
      <c r="AH514" s="291">
        <f t="shared" si="505"/>
        <v>0</v>
      </c>
      <c r="AI514" s="290">
        <f t="shared" si="534"/>
        <v>0</v>
      </c>
      <c r="AJ514" s="304">
        <f t="shared" si="535"/>
        <v>508</v>
      </c>
      <c r="AK514" s="289">
        <f t="shared" si="536"/>
        <v>43</v>
      </c>
      <c r="AL514" s="290">
        <f t="shared" si="506"/>
        <v>0</v>
      </c>
      <c r="AM514" s="290">
        <f t="shared" si="537"/>
        <v>0</v>
      </c>
      <c r="AN514" s="290">
        <f t="shared" si="507"/>
        <v>0</v>
      </c>
      <c r="AO514" s="291">
        <f t="shared" si="508"/>
        <v>0</v>
      </c>
      <c r="AP514" s="292">
        <f t="shared" si="538"/>
        <v>0</v>
      </c>
      <c r="AQ514" s="307">
        <f t="shared" si="539"/>
        <v>508</v>
      </c>
      <c r="AR514" s="289">
        <f t="shared" si="540"/>
        <v>43</v>
      </c>
      <c r="AS514" s="290">
        <f t="shared" si="509"/>
        <v>0</v>
      </c>
      <c r="AT514" s="290">
        <f t="shared" si="541"/>
        <v>0</v>
      </c>
      <c r="AU514" s="290">
        <f t="shared" si="510"/>
        <v>0</v>
      </c>
      <c r="AV514" s="291">
        <f t="shared" si="511"/>
        <v>0</v>
      </c>
      <c r="AW514" s="290">
        <f t="shared" si="542"/>
        <v>0</v>
      </c>
      <c r="AX514" s="304">
        <f t="shared" si="543"/>
        <v>508</v>
      </c>
      <c r="AY514" s="289">
        <f t="shared" si="544"/>
        <v>43</v>
      </c>
      <c r="AZ514" s="290">
        <f t="shared" si="512"/>
        <v>0</v>
      </c>
      <c r="BA514" s="290">
        <f t="shared" si="545"/>
        <v>0</v>
      </c>
      <c r="BB514" s="290">
        <f t="shared" si="513"/>
        <v>0</v>
      </c>
      <c r="BC514" s="291">
        <f t="shared" si="514"/>
        <v>0</v>
      </c>
      <c r="BD514" s="292">
        <f t="shared" si="546"/>
        <v>0</v>
      </c>
      <c r="BE514" s="307">
        <f t="shared" si="547"/>
        <v>508</v>
      </c>
      <c r="BF514" s="289">
        <f t="shared" si="548"/>
        <v>43</v>
      </c>
      <c r="BG514" s="290">
        <f t="shared" si="515"/>
        <v>0</v>
      </c>
      <c r="BH514" s="290">
        <f t="shared" si="549"/>
        <v>0</v>
      </c>
      <c r="BI514" s="290">
        <f t="shared" si="516"/>
        <v>0</v>
      </c>
      <c r="BJ514" s="291">
        <f t="shared" si="517"/>
        <v>0</v>
      </c>
      <c r="BK514" s="290">
        <f t="shared" si="550"/>
        <v>0</v>
      </c>
      <c r="BL514" s="304">
        <f t="shared" si="551"/>
        <v>508</v>
      </c>
      <c r="BM514" s="289">
        <f t="shared" si="552"/>
        <v>43</v>
      </c>
      <c r="BN514" s="290">
        <f t="shared" si="518"/>
        <v>0</v>
      </c>
      <c r="BO514" s="290">
        <f t="shared" si="553"/>
        <v>0</v>
      </c>
      <c r="BP514" s="290">
        <f t="shared" si="519"/>
        <v>0</v>
      </c>
      <c r="BQ514" s="291">
        <f t="shared" si="520"/>
        <v>0</v>
      </c>
      <c r="BR514" s="292">
        <f t="shared" si="554"/>
        <v>0</v>
      </c>
    </row>
    <row r="515" spans="1:70">
      <c r="A515" s="288">
        <v>509</v>
      </c>
      <c r="B515" s="289">
        <f t="shared" si="490"/>
        <v>43</v>
      </c>
      <c r="C515" s="290">
        <f t="shared" si="491"/>
        <v>0</v>
      </c>
      <c r="D515" s="290">
        <f t="shared" si="555"/>
        <v>0</v>
      </c>
      <c r="E515" s="290">
        <f t="shared" si="492"/>
        <v>0</v>
      </c>
      <c r="F515" s="291">
        <f t="shared" si="493"/>
        <v>0</v>
      </c>
      <c r="G515" s="290">
        <f t="shared" si="556"/>
        <v>0</v>
      </c>
      <c r="H515" s="289">
        <f t="shared" si="521"/>
        <v>509</v>
      </c>
      <c r="I515" s="289">
        <f t="shared" si="522"/>
        <v>43</v>
      </c>
      <c r="J515" s="290">
        <f t="shared" si="494"/>
        <v>0</v>
      </c>
      <c r="K515" s="290">
        <f t="shared" si="557"/>
        <v>0</v>
      </c>
      <c r="L515" s="290">
        <f t="shared" si="495"/>
        <v>0</v>
      </c>
      <c r="M515" s="291">
        <f t="shared" si="496"/>
        <v>0</v>
      </c>
      <c r="N515" s="292">
        <f t="shared" si="558"/>
        <v>0</v>
      </c>
      <c r="O515" s="307">
        <f t="shared" si="523"/>
        <v>509</v>
      </c>
      <c r="P515" s="289">
        <f t="shared" si="524"/>
        <v>43</v>
      </c>
      <c r="Q515" s="290">
        <f t="shared" si="497"/>
        <v>0</v>
      </c>
      <c r="R515" s="290">
        <f t="shared" si="525"/>
        <v>0</v>
      </c>
      <c r="S515" s="290">
        <f t="shared" si="498"/>
        <v>0</v>
      </c>
      <c r="T515" s="291">
        <f t="shared" si="499"/>
        <v>0</v>
      </c>
      <c r="U515" s="290">
        <f t="shared" si="526"/>
        <v>0</v>
      </c>
      <c r="V515" s="304">
        <f t="shared" si="527"/>
        <v>509</v>
      </c>
      <c r="W515" s="289">
        <f t="shared" si="528"/>
        <v>43</v>
      </c>
      <c r="X515" s="290">
        <f t="shared" si="500"/>
        <v>0</v>
      </c>
      <c r="Y515" s="290">
        <f t="shared" si="529"/>
        <v>0</v>
      </c>
      <c r="Z515" s="290">
        <f t="shared" si="501"/>
        <v>0</v>
      </c>
      <c r="AA515" s="291">
        <f t="shared" si="502"/>
        <v>0</v>
      </c>
      <c r="AB515" s="292">
        <f t="shared" si="530"/>
        <v>0</v>
      </c>
      <c r="AC515" s="307">
        <f t="shared" si="531"/>
        <v>509</v>
      </c>
      <c r="AD515" s="289">
        <f t="shared" si="532"/>
        <v>43</v>
      </c>
      <c r="AE515" s="290">
        <f t="shared" si="503"/>
        <v>0</v>
      </c>
      <c r="AF515" s="290">
        <f t="shared" si="533"/>
        <v>0</v>
      </c>
      <c r="AG515" s="290">
        <f t="shared" si="504"/>
        <v>0</v>
      </c>
      <c r="AH515" s="291">
        <f t="shared" si="505"/>
        <v>0</v>
      </c>
      <c r="AI515" s="290">
        <f t="shared" si="534"/>
        <v>0</v>
      </c>
      <c r="AJ515" s="304">
        <f t="shared" si="535"/>
        <v>509</v>
      </c>
      <c r="AK515" s="289">
        <f t="shared" si="536"/>
        <v>43</v>
      </c>
      <c r="AL515" s="290">
        <f t="shared" si="506"/>
        <v>0</v>
      </c>
      <c r="AM515" s="290">
        <f t="shared" si="537"/>
        <v>0</v>
      </c>
      <c r="AN515" s="290">
        <f t="shared" si="507"/>
        <v>0</v>
      </c>
      <c r="AO515" s="291">
        <f t="shared" si="508"/>
        <v>0</v>
      </c>
      <c r="AP515" s="292">
        <f t="shared" si="538"/>
        <v>0</v>
      </c>
      <c r="AQ515" s="307">
        <f t="shared" si="539"/>
        <v>509</v>
      </c>
      <c r="AR515" s="289">
        <f t="shared" si="540"/>
        <v>43</v>
      </c>
      <c r="AS515" s="290">
        <f t="shared" si="509"/>
        <v>0</v>
      </c>
      <c r="AT515" s="290">
        <f t="shared" si="541"/>
        <v>0</v>
      </c>
      <c r="AU515" s="290">
        <f t="shared" si="510"/>
        <v>0</v>
      </c>
      <c r="AV515" s="291">
        <f t="shared" si="511"/>
        <v>0</v>
      </c>
      <c r="AW515" s="290">
        <f t="shared" si="542"/>
        <v>0</v>
      </c>
      <c r="AX515" s="304">
        <f t="shared" si="543"/>
        <v>509</v>
      </c>
      <c r="AY515" s="289">
        <f t="shared" si="544"/>
        <v>43</v>
      </c>
      <c r="AZ515" s="290">
        <f t="shared" si="512"/>
        <v>0</v>
      </c>
      <c r="BA515" s="290">
        <f t="shared" si="545"/>
        <v>0</v>
      </c>
      <c r="BB515" s="290">
        <f t="shared" si="513"/>
        <v>0</v>
      </c>
      <c r="BC515" s="291">
        <f t="shared" si="514"/>
        <v>0</v>
      </c>
      <c r="BD515" s="292">
        <f t="shared" si="546"/>
        <v>0</v>
      </c>
      <c r="BE515" s="307">
        <f t="shared" si="547"/>
        <v>509</v>
      </c>
      <c r="BF515" s="289">
        <f t="shared" si="548"/>
        <v>43</v>
      </c>
      <c r="BG515" s="290">
        <f t="shared" si="515"/>
        <v>0</v>
      </c>
      <c r="BH515" s="290">
        <f t="shared" si="549"/>
        <v>0</v>
      </c>
      <c r="BI515" s="290">
        <f t="shared" si="516"/>
        <v>0</v>
      </c>
      <c r="BJ515" s="291">
        <f t="shared" si="517"/>
        <v>0</v>
      </c>
      <c r="BK515" s="290">
        <f t="shared" si="550"/>
        <v>0</v>
      </c>
      <c r="BL515" s="304">
        <f t="shared" si="551"/>
        <v>509</v>
      </c>
      <c r="BM515" s="289">
        <f t="shared" si="552"/>
        <v>43</v>
      </c>
      <c r="BN515" s="290">
        <f t="shared" si="518"/>
        <v>0</v>
      </c>
      <c r="BO515" s="290">
        <f t="shared" si="553"/>
        <v>0</v>
      </c>
      <c r="BP515" s="290">
        <f t="shared" si="519"/>
        <v>0</v>
      </c>
      <c r="BQ515" s="291">
        <f t="shared" si="520"/>
        <v>0</v>
      </c>
      <c r="BR515" s="292">
        <f t="shared" si="554"/>
        <v>0</v>
      </c>
    </row>
    <row r="516" spans="1:70">
      <c r="A516" s="288">
        <v>510</v>
      </c>
      <c r="B516" s="289">
        <f t="shared" si="490"/>
        <v>43</v>
      </c>
      <c r="C516" s="290">
        <f t="shared" si="491"/>
        <v>0</v>
      </c>
      <c r="D516" s="290">
        <f t="shared" si="555"/>
        <v>0</v>
      </c>
      <c r="E516" s="290">
        <f t="shared" si="492"/>
        <v>0</v>
      </c>
      <c r="F516" s="291">
        <f t="shared" si="493"/>
        <v>0</v>
      </c>
      <c r="G516" s="290">
        <f t="shared" si="556"/>
        <v>0</v>
      </c>
      <c r="H516" s="289">
        <f t="shared" si="521"/>
        <v>510</v>
      </c>
      <c r="I516" s="289">
        <f t="shared" si="522"/>
        <v>43</v>
      </c>
      <c r="J516" s="290">
        <f t="shared" si="494"/>
        <v>0</v>
      </c>
      <c r="K516" s="290">
        <f t="shared" si="557"/>
        <v>0</v>
      </c>
      <c r="L516" s="290">
        <f t="shared" si="495"/>
        <v>0</v>
      </c>
      <c r="M516" s="291">
        <f t="shared" si="496"/>
        <v>0</v>
      </c>
      <c r="N516" s="292">
        <f t="shared" si="558"/>
        <v>0</v>
      </c>
      <c r="O516" s="307">
        <f t="shared" si="523"/>
        <v>510</v>
      </c>
      <c r="P516" s="289">
        <f t="shared" si="524"/>
        <v>43</v>
      </c>
      <c r="Q516" s="290">
        <f t="shared" si="497"/>
        <v>0</v>
      </c>
      <c r="R516" s="290">
        <f t="shared" si="525"/>
        <v>0</v>
      </c>
      <c r="S516" s="290">
        <f t="shared" si="498"/>
        <v>0</v>
      </c>
      <c r="T516" s="291">
        <f t="shared" si="499"/>
        <v>0</v>
      </c>
      <c r="U516" s="290">
        <f t="shared" si="526"/>
        <v>0</v>
      </c>
      <c r="V516" s="304">
        <f t="shared" si="527"/>
        <v>510</v>
      </c>
      <c r="W516" s="289">
        <f t="shared" si="528"/>
        <v>43</v>
      </c>
      <c r="X516" s="290">
        <f t="shared" si="500"/>
        <v>0</v>
      </c>
      <c r="Y516" s="290">
        <f t="shared" si="529"/>
        <v>0</v>
      </c>
      <c r="Z516" s="290">
        <f t="shared" si="501"/>
        <v>0</v>
      </c>
      <c r="AA516" s="291">
        <f t="shared" si="502"/>
        <v>0</v>
      </c>
      <c r="AB516" s="292">
        <f t="shared" si="530"/>
        <v>0</v>
      </c>
      <c r="AC516" s="307">
        <f t="shared" si="531"/>
        <v>510</v>
      </c>
      <c r="AD516" s="289">
        <f t="shared" si="532"/>
        <v>43</v>
      </c>
      <c r="AE516" s="290">
        <f t="shared" si="503"/>
        <v>0</v>
      </c>
      <c r="AF516" s="290">
        <f t="shared" si="533"/>
        <v>0</v>
      </c>
      <c r="AG516" s="290">
        <f t="shared" si="504"/>
        <v>0</v>
      </c>
      <c r="AH516" s="291">
        <f t="shared" si="505"/>
        <v>0</v>
      </c>
      <c r="AI516" s="290">
        <f t="shared" si="534"/>
        <v>0</v>
      </c>
      <c r="AJ516" s="304">
        <f t="shared" si="535"/>
        <v>510</v>
      </c>
      <c r="AK516" s="289">
        <f t="shared" si="536"/>
        <v>43</v>
      </c>
      <c r="AL516" s="290">
        <f t="shared" si="506"/>
        <v>0</v>
      </c>
      <c r="AM516" s="290">
        <f t="shared" si="537"/>
        <v>0</v>
      </c>
      <c r="AN516" s="290">
        <f t="shared" si="507"/>
        <v>0</v>
      </c>
      <c r="AO516" s="291">
        <f t="shared" si="508"/>
        <v>0</v>
      </c>
      <c r="AP516" s="292">
        <f t="shared" si="538"/>
        <v>0</v>
      </c>
      <c r="AQ516" s="307">
        <f t="shared" si="539"/>
        <v>510</v>
      </c>
      <c r="AR516" s="289">
        <f t="shared" si="540"/>
        <v>43</v>
      </c>
      <c r="AS516" s="290">
        <f t="shared" si="509"/>
        <v>0</v>
      </c>
      <c r="AT516" s="290">
        <f t="shared" si="541"/>
        <v>0</v>
      </c>
      <c r="AU516" s="290">
        <f t="shared" si="510"/>
        <v>0</v>
      </c>
      <c r="AV516" s="291">
        <f t="shared" si="511"/>
        <v>0</v>
      </c>
      <c r="AW516" s="290">
        <f t="shared" si="542"/>
        <v>0</v>
      </c>
      <c r="AX516" s="304">
        <f t="shared" si="543"/>
        <v>510</v>
      </c>
      <c r="AY516" s="289">
        <f t="shared" si="544"/>
        <v>43</v>
      </c>
      <c r="AZ516" s="290">
        <f t="shared" si="512"/>
        <v>0</v>
      </c>
      <c r="BA516" s="290">
        <f t="shared" si="545"/>
        <v>0</v>
      </c>
      <c r="BB516" s="290">
        <f t="shared" si="513"/>
        <v>0</v>
      </c>
      <c r="BC516" s="291">
        <f t="shared" si="514"/>
        <v>0</v>
      </c>
      <c r="BD516" s="292">
        <f t="shared" si="546"/>
        <v>0</v>
      </c>
      <c r="BE516" s="307">
        <f t="shared" si="547"/>
        <v>510</v>
      </c>
      <c r="BF516" s="289">
        <f t="shared" si="548"/>
        <v>43</v>
      </c>
      <c r="BG516" s="290">
        <f t="shared" si="515"/>
        <v>0</v>
      </c>
      <c r="BH516" s="290">
        <f t="shared" si="549"/>
        <v>0</v>
      </c>
      <c r="BI516" s="290">
        <f t="shared" si="516"/>
        <v>0</v>
      </c>
      <c r="BJ516" s="291">
        <f t="shared" si="517"/>
        <v>0</v>
      </c>
      <c r="BK516" s="290">
        <f t="shared" si="550"/>
        <v>0</v>
      </c>
      <c r="BL516" s="304">
        <f t="shared" si="551"/>
        <v>510</v>
      </c>
      <c r="BM516" s="289">
        <f t="shared" si="552"/>
        <v>43</v>
      </c>
      <c r="BN516" s="290">
        <f t="shared" si="518"/>
        <v>0</v>
      </c>
      <c r="BO516" s="290">
        <f t="shared" si="553"/>
        <v>0</v>
      </c>
      <c r="BP516" s="290">
        <f t="shared" si="519"/>
        <v>0</v>
      </c>
      <c r="BQ516" s="291">
        <f t="shared" si="520"/>
        <v>0</v>
      </c>
      <c r="BR516" s="292">
        <f t="shared" si="554"/>
        <v>0</v>
      </c>
    </row>
    <row r="517" spans="1:70">
      <c r="A517" s="288">
        <v>511</v>
      </c>
      <c r="B517" s="289">
        <f t="shared" si="490"/>
        <v>43</v>
      </c>
      <c r="C517" s="290">
        <f t="shared" si="491"/>
        <v>0</v>
      </c>
      <c r="D517" s="290">
        <f t="shared" si="555"/>
        <v>0</v>
      </c>
      <c r="E517" s="290">
        <f t="shared" si="492"/>
        <v>0</v>
      </c>
      <c r="F517" s="291">
        <f t="shared" si="493"/>
        <v>0</v>
      </c>
      <c r="G517" s="290">
        <f t="shared" si="556"/>
        <v>0</v>
      </c>
      <c r="H517" s="289">
        <f t="shared" si="521"/>
        <v>511</v>
      </c>
      <c r="I517" s="289">
        <f t="shared" si="522"/>
        <v>43</v>
      </c>
      <c r="J517" s="290">
        <f t="shared" si="494"/>
        <v>0</v>
      </c>
      <c r="K517" s="290">
        <f t="shared" si="557"/>
        <v>0</v>
      </c>
      <c r="L517" s="290">
        <f t="shared" si="495"/>
        <v>0</v>
      </c>
      <c r="M517" s="291">
        <f t="shared" si="496"/>
        <v>0</v>
      </c>
      <c r="N517" s="292">
        <f t="shared" si="558"/>
        <v>0</v>
      </c>
      <c r="O517" s="307">
        <f t="shared" si="523"/>
        <v>511</v>
      </c>
      <c r="P517" s="289">
        <f t="shared" si="524"/>
        <v>43</v>
      </c>
      <c r="Q517" s="290">
        <f t="shared" si="497"/>
        <v>0</v>
      </c>
      <c r="R517" s="290">
        <f t="shared" si="525"/>
        <v>0</v>
      </c>
      <c r="S517" s="290">
        <f t="shared" si="498"/>
        <v>0</v>
      </c>
      <c r="T517" s="291">
        <f t="shared" si="499"/>
        <v>0</v>
      </c>
      <c r="U517" s="290">
        <f t="shared" si="526"/>
        <v>0</v>
      </c>
      <c r="V517" s="304">
        <f t="shared" si="527"/>
        <v>511</v>
      </c>
      <c r="W517" s="289">
        <f t="shared" si="528"/>
        <v>43</v>
      </c>
      <c r="X517" s="290">
        <f t="shared" si="500"/>
        <v>0</v>
      </c>
      <c r="Y517" s="290">
        <f t="shared" si="529"/>
        <v>0</v>
      </c>
      <c r="Z517" s="290">
        <f t="shared" si="501"/>
        <v>0</v>
      </c>
      <c r="AA517" s="291">
        <f t="shared" si="502"/>
        <v>0</v>
      </c>
      <c r="AB517" s="292">
        <f t="shared" si="530"/>
        <v>0</v>
      </c>
      <c r="AC517" s="307">
        <f t="shared" si="531"/>
        <v>511</v>
      </c>
      <c r="AD517" s="289">
        <f t="shared" si="532"/>
        <v>43</v>
      </c>
      <c r="AE517" s="290">
        <f t="shared" si="503"/>
        <v>0</v>
      </c>
      <c r="AF517" s="290">
        <f t="shared" si="533"/>
        <v>0</v>
      </c>
      <c r="AG517" s="290">
        <f t="shared" si="504"/>
        <v>0</v>
      </c>
      <c r="AH517" s="291">
        <f t="shared" si="505"/>
        <v>0</v>
      </c>
      <c r="AI517" s="290">
        <f t="shared" si="534"/>
        <v>0</v>
      </c>
      <c r="AJ517" s="304">
        <f t="shared" si="535"/>
        <v>511</v>
      </c>
      <c r="AK517" s="289">
        <f t="shared" si="536"/>
        <v>43</v>
      </c>
      <c r="AL517" s="290">
        <f t="shared" si="506"/>
        <v>0</v>
      </c>
      <c r="AM517" s="290">
        <f t="shared" si="537"/>
        <v>0</v>
      </c>
      <c r="AN517" s="290">
        <f t="shared" si="507"/>
        <v>0</v>
      </c>
      <c r="AO517" s="291">
        <f t="shared" si="508"/>
        <v>0</v>
      </c>
      <c r="AP517" s="292">
        <f t="shared" si="538"/>
        <v>0</v>
      </c>
      <c r="AQ517" s="307">
        <f t="shared" si="539"/>
        <v>511</v>
      </c>
      <c r="AR517" s="289">
        <f t="shared" si="540"/>
        <v>43</v>
      </c>
      <c r="AS517" s="290">
        <f t="shared" si="509"/>
        <v>0</v>
      </c>
      <c r="AT517" s="290">
        <f t="shared" si="541"/>
        <v>0</v>
      </c>
      <c r="AU517" s="290">
        <f t="shared" si="510"/>
        <v>0</v>
      </c>
      <c r="AV517" s="291">
        <f t="shared" si="511"/>
        <v>0</v>
      </c>
      <c r="AW517" s="290">
        <f t="shared" si="542"/>
        <v>0</v>
      </c>
      <c r="AX517" s="304">
        <f t="shared" si="543"/>
        <v>511</v>
      </c>
      <c r="AY517" s="289">
        <f t="shared" si="544"/>
        <v>43</v>
      </c>
      <c r="AZ517" s="290">
        <f t="shared" si="512"/>
        <v>0</v>
      </c>
      <c r="BA517" s="290">
        <f t="shared" si="545"/>
        <v>0</v>
      </c>
      <c r="BB517" s="290">
        <f t="shared" si="513"/>
        <v>0</v>
      </c>
      <c r="BC517" s="291">
        <f t="shared" si="514"/>
        <v>0</v>
      </c>
      <c r="BD517" s="292">
        <f t="shared" si="546"/>
        <v>0</v>
      </c>
      <c r="BE517" s="307">
        <f t="shared" si="547"/>
        <v>511</v>
      </c>
      <c r="BF517" s="289">
        <f t="shared" si="548"/>
        <v>43</v>
      </c>
      <c r="BG517" s="290">
        <f t="shared" si="515"/>
        <v>0</v>
      </c>
      <c r="BH517" s="290">
        <f t="shared" si="549"/>
        <v>0</v>
      </c>
      <c r="BI517" s="290">
        <f t="shared" si="516"/>
        <v>0</v>
      </c>
      <c r="BJ517" s="291">
        <f t="shared" si="517"/>
        <v>0</v>
      </c>
      <c r="BK517" s="290">
        <f t="shared" si="550"/>
        <v>0</v>
      </c>
      <c r="BL517" s="304">
        <f t="shared" si="551"/>
        <v>511</v>
      </c>
      <c r="BM517" s="289">
        <f t="shared" si="552"/>
        <v>43</v>
      </c>
      <c r="BN517" s="290">
        <f t="shared" si="518"/>
        <v>0</v>
      </c>
      <c r="BO517" s="290">
        <f t="shared" si="553"/>
        <v>0</v>
      </c>
      <c r="BP517" s="290">
        <f t="shared" si="519"/>
        <v>0</v>
      </c>
      <c r="BQ517" s="291">
        <f t="shared" si="520"/>
        <v>0</v>
      </c>
      <c r="BR517" s="292">
        <f t="shared" si="554"/>
        <v>0</v>
      </c>
    </row>
    <row r="518" spans="1:70">
      <c r="A518" s="288">
        <v>512</v>
      </c>
      <c r="B518" s="289">
        <f t="shared" ref="B518:B581" si="559">ROUNDDOWN((A518-1)/12,0)+1</f>
        <v>43</v>
      </c>
      <c r="C518" s="290">
        <f t="shared" ref="C518:C581" si="560">IF(A518=0,FINANCINGA_A_PRINCIPAL,G517)</f>
        <v>0</v>
      </c>
      <c r="D518" s="290">
        <f t="shared" si="555"/>
        <v>0</v>
      </c>
      <c r="E518" s="290">
        <f t="shared" ref="E518:E581" si="561">IF(A518=0,0,C518*(FINANCINGA_A_RATE/12))</f>
        <v>0</v>
      </c>
      <c r="F518" s="291">
        <f t="shared" ref="F518:F581" si="562">IF(OR(A518=0,A518&gt;12*FINANCINGA_A_TERM),0,
IF(A518=12*FINANCINGA_A_TERM,C518,
-(PMT(FINANCINGA_A_RATE/12,FINANCINGA_A_TERM*12,FINANCINGA_A_PRINCIPAL,0,0)+E518)))</f>
        <v>0</v>
      </c>
      <c r="G518" s="290">
        <f t="shared" si="556"/>
        <v>0</v>
      </c>
      <c r="H518" s="289">
        <f t="shared" si="521"/>
        <v>512</v>
      </c>
      <c r="I518" s="289">
        <f t="shared" si="522"/>
        <v>43</v>
      </c>
      <c r="J518" s="290">
        <f t="shared" ref="J518:J581" si="563">IF(H518=0,FINANCINGB_A_PRINCIPAL,N517)</f>
        <v>0</v>
      </c>
      <c r="K518" s="290">
        <f t="shared" si="557"/>
        <v>0</v>
      </c>
      <c r="L518" s="290">
        <f t="shared" ref="L518:L581" si="564">IF(H518=0,0,J518*(FINANCINGB_A_RATE/12))</f>
        <v>0</v>
      </c>
      <c r="M518" s="291">
        <f t="shared" ref="M518:M581" si="565">IF(OR(H518=0,H518&gt;12*FINANCINGB_A_TERM),0,
IF(H518=12*FINANCINGB_A_TERM,J518,
-(PMT(FINANCINGB_A_RATE/12,FINANCINGB_A_TERM*12,FINANCINGB_A_PRINCIPAL,0,0)+L518)))</f>
        <v>0</v>
      </c>
      <c r="N518" s="292">
        <f t="shared" si="558"/>
        <v>0</v>
      </c>
      <c r="O518" s="307">
        <f t="shared" si="523"/>
        <v>512</v>
      </c>
      <c r="P518" s="289">
        <f t="shared" si="524"/>
        <v>43</v>
      </c>
      <c r="Q518" s="290">
        <f t="shared" ref="Q518:Q581" si="566">IF(O518=0,FINANCINGA_B_PRINCIPAL,U517)</f>
        <v>0</v>
      </c>
      <c r="R518" s="290">
        <f t="shared" si="525"/>
        <v>0</v>
      </c>
      <c r="S518" s="290">
        <f t="shared" ref="S518:S581" si="567">IF(O518=0,0,Q518*(FINANCINGA_B_RATE/12))</f>
        <v>0</v>
      </c>
      <c r="T518" s="291">
        <f t="shared" ref="T518:T581" si="568">IF(OR(O518=0,O518&gt;12*FINANCINGA_B_TERM),0,
IF(O518=12*FINANCINGA_B_TERM,Q518,
-(PMT(FINANCINGA_B_RATE/12,FINANCINGA_B_TERM*12,FINANCINGA_B_PRINCIPAL,0,0)+S518)))</f>
        <v>0</v>
      </c>
      <c r="U518" s="290">
        <f t="shared" si="526"/>
        <v>0</v>
      </c>
      <c r="V518" s="304">
        <f t="shared" si="527"/>
        <v>512</v>
      </c>
      <c r="W518" s="289">
        <f t="shared" si="528"/>
        <v>43</v>
      </c>
      <c r="X518" s="290">
        <f t="shared" ref="X518:X581" si="569">IF(V518=0,FINANCINGB_B_PRINCIPAL,AB517)</f>
        <v>0</v>
      </c>
      <c r="Y518" s="290">
        <f t="shared" si="529"/>
        <v>0</v>
      </c>
      <c r="Z518" s="290">
        <f t="shared" ref="Z518:Z581" si="570">IF(V518=0,0,X518*(FINANCINGB_B_RATE/12))</f>
        <v>0</v>
      </c>
      <c r="AA518" s="291">
        <f t="shared" ref="AA518:AA581" si="571">IF(OR(V518=0,V518&gt;12*FINANCINGB_B_TERM),0,
IF(V518=12*FINANCINGB_B_TERM,X518,
-(PMT(FINANCINGB_B_RATE/12,FINANCINGB_B_TERM*12,FINANCINGB_B_PRINCIPAL,0,0)+Z518)))</f>
        <v>0</v>
      </c>
      <c r="AB518" s="292">
        <f t="shared" si="530"/>
        <v>0</v>
      </c>
      <c r="AC518" s="307">
        <f t="shared" si="531"/>
        <v>512</v>
      </c>
      <c r="AD518" s="289">
        <f t="shared" si="532"/>
        <v>43</v>
      </c>
      <c r="AE518" s="290">
        <f t="shared" ref="AE518:AE581" si="572">IF(AC518=0,FINANCINGA_C_PRINCIPAL,AI517)</f>
        <v>0</v>
      </c>
      <c r="AF518" s="290">
        <f t="shared" si="533"/>
        <v>0</v>
      </c>
      <c r="AG518" s="290">
        <f t="shared" ref="AG518:AG581" si="573">IF(AC518=0,0,AE518*(FINANCINGA_C_RATE/12))</f>
        <v>0</v>
      </c>
      <c r="AH518" s="291">
        <f t="shared" ref="AH518:AH581" si="574">IF(OR(AC518=0,AC518&gt;12*FINANCINGA_C_TERM),0,
IF(AC518=12*FINANCINGA_C_TERM,AE518,
-(PMT(FINANCINGA_C_RATE/12,FINANCINGA_C_TERM*12,FINANCINGA_C_PRINCIPAL,0,0)+AG518)))</f>
        <v>0</v>
      </c>
      <c r="AI518" s="290">
        <f t="shared" si="534"/>
        <v>0</v>
      </c>
      <c r="AJ518" s="304">
        <f t="shared" si="535"/>
        <v>512</v>
      </c>
      <c r="AK518" s="289">
        <f t="shared" si="536"/>
        <v>43</v>
      </c>
      <c r="AL518" s="290">
        <f t="shared" ref="AL518:AL581" si="575">IF(AJ518=0,FINANCINGB_C_PRINCIPAL,AP517)</f>
        <v>0</v>
      </c>
      <c r="AM518" s="290">
        <f t="shared" si="537"/>
        <v>0</v>
      </c>
      <c r="AN518" s="290">
        <f t="shared" ref="AN518:AN581" si="576">IF(AJ518=0,0,AL518*(FINANCINGB_C_RATE/12))</f>
        <v>0</v>
      </c>
      <c r="AO518" s="291">
        <f t="shared" ref="AO518:AO581" si="577">IF(OR(AJ518=0,AJ518&gt;12*FINANCINGB_C_TERM),0,
IF(AJ518=12*FINANCINGB_C_TERM,AL518,
-(PMT(FINANCINGB_C_RATE/12,FINANCINGB_C_TERM*12,FINANCINGB_C_PRINCIPAL,0,0)+AN518)))</f>
        <v>0</v>
      </c>
      <c r="AP518" s="292">
        <f t="shared" si="538"/>
        <v>0</v>
      </c>
      <c r="AQ518" s="307">
        <f t="shared" si="539"/>
        <v>512</v>
      </c>
      <c r="AR518" s="289">
        <f t="shared" si="540"/>
        <v>43</v>
      </c>
      <c r="AS518" s="290">
        <f t="shared" ref="AS518:AS581" si="578">IF(AQ518=0,FINANCINGA_D_PRINCIPAL,AW517)</f>
        <v>0</v>
      </c>
      <c r="AT518" s="290">
        <f t="shared" si="541"/>
        <v>0</v>
      </c>
      <c r="AU518" s="290">
        <f t="shared" ref="AU518:AU581" si="579">IF(AQ518=0,0,AS518*(FINANCINGA_D_RATE/12))</f>
        <v>0</v>
      </c>
      <c r="AV518" s="291">
        <f t="shared" ref="AV518:AV581" si="580">IF(OR(AQ518=0,AQ518&gt;12*FINANCINGA_D_TERM),0,
IF(AQ518=12*FINANCINGA_D_TERM,AS518,
-(PMT(FINANCINGA_D_RATE/12,FINANCINGA_D_TERM*12,FINANCINGA_D_PRINCIPAL,0,0)+AU518)))</f>
        <v>0</v>
      </c>
      <c r="AW518" s="290">
        <f t="shared" si="542"/>
        <v>0</v>
      </c>
      <c r="AX518" s="304">
        <f t="shared" si="543"/>
        <v>512</v>
      </c>
      <c r="AY518" s="289">
        <f t="shared" si="544"/>
        <v>43</v>
      </c>
      <c r="AZ518" s="290">
        <f t="shared" ref="AZ518:AZ581" si="581">IF(AX518=0,FINANCINGB_D_PRINCIPAL,BD517)</f>
        <v>0</v>
      </c>
      <c r="BA518" s="290">
        <f t="shared" si="545"/>
        <v>0</v>
      </c>
      <c r="BB518" s="290">
        <f t="shared" ref="BB518:BB581" si="582">IF(AX518=0,0,AZ518*(FINANCINGB_D_RATE/12))</f>
        <v>0</v>
      </c>
      <c r="BC518" s="291">
        <f t="shared" ref="BC518:BC581" si="583">IF(OR(AX518=0,AX518&gt;12*FINANCINGB_D_TERM),0,
IF(AX518=12*FINANCINGB_D_TERM,AZ518,
-(PMT(FINANCINGB_D_RATE/12,FINANCINGB_D_TERM*12,FINANCINGB_D_PRINCIPAL,0,0)+BB518)))</f>
        <v>0</v>
      </c>
      <c r="BD518" s="292">
        <f t="shared" si="546"/>
        <v>0</v>
      </c>
      <c r="BE518" s="307">
        <f t="shared" si="547"/>
        <v>512</v>
      </c>
      <c r="BF518" s="289">
        <f t="shared" si="548"/>
        <v>43</v>
      </c>
      <c r="BG518" s="290">
        <f t="shared" ref="BG518:BG581" si="584">IF(BE518=0,FINANCINGA_E_PRINCIPAL,BK517)</f>
        <v>0</v>
      </c>
      <c r="BH518" s="290">
        <f t="shared" si="549"/>
        <v>0</v>
      </c>
      <c r="BI518" s="290">
        <f t="shared" ref="BI518:BI581" si="585">IF(BE518=0,0,BG518*(FINANCINGA_E_RATE/12))</f>
        <v>0</v>
      </c>
      <c r="BJ518" s="291">
        <f t="shared" ref="BJ518:BJ581" si="586">IF(OR(BE518=0,BE518&gt;12*FINANCINGA_E_TERM),0,
IF(BE518=12*FINANCINGA_E_TERM,BG518,
-(PMT(FINANCINGA_E_RATE/12,FINANCINGA_E_TERM*12,FINANCINGA_E_PRINCIPAL,0,0)+BI518)))</f>
        <v>0</v>
      </c>
      <c r="BK518" s="290">
        <f t="shared" si="550"/>
        <v>0</v>
      </c>
      <c r="BL518" s="304">
        <f t="shared" si="551"/>
        <v>512</v>
      </c>
      <c r="BM518" s="289">
        <f t="shared" si="552"/>
        <v>43</v>
      </c>
      <c r="BN518" s="290">
        <f t="shared" ref="BN518:BN581" si="587">IF(BL518=0,FINANCINGB_E_PRINCIPAL,BR517)</f>
        <v>0</v>
      </c>
      <c r="BO518" s="290">
        <f t="shared" si="553"/>
        <v>0</v>
      </c>
      <c r="BP518" s="290">
        <f t="shared" ref="BP518:BP581" si="588">IF(BL518=0,0,BN518*(FINANCINGB_E_RATE/12))</f>
        <v>0</v>
      </c>
      <c r="BQ518" s="291">
        <f t="shared" ref="BQ518:BQ581" si="589">IF(OR(BL518=0,BL518&gt;12*FINANCINGB_E_TERM),0,
IF(BL518=12*FINANCINGB_E_TERM,BN518,
-(PMT(FINANCINGB_E_RATE/12,FINANCINGB_E_TERM*12,FINANCINGB_E_PRINCIPAL,0,0)+BP518)))</f>
        <v>0</v>
      </c>
      <c r="BR518" s="292">
        <f t="shared" si="554"/>
        <v>0</v>
      </c>
    </row>
    <row r="519" spans="1:70">
      <c r="A519" s="288">
        <v>513</v>
      </c>
      <c r="B519" s="289">
        <f t="shared" si="559"/>
        <v>43</v>
      </c>
      <c r="C519" s="290">
        <f t="shared" si="560"/>
        <v>0</v>
      </c>
      <c r="D519" s="290">
        <f t="shared" si="555"/>
        <v>0</v>
      </c>
      <c r="E519" s="290">
        <f t="shared" si="561"/>
        <v>0</v>
      </c>
      <c r="F519" s="291">
        <f t="shared" si="562"/>
        <v>0</v>
      </c>
      <c r="G519" s="290">
        <f t="shared" si="556"/>
        <v>0</v>
      </c>
      <c r="H519" s="289">
        <f t="shared" ref="H519:H582" si="590">$A519</f>
        <v>513</v>
      </c>
      <c r="I519" s="289">
        <f t="shared" ref="I519:I582" si="591">$B519</f>
        <v>43</v>
      </c>
      <c r="J519" s="290">
        <f t="shared" si="563"/>
        <v>0</v>
      </c>
      <c r="K519" s="290">
        <f t="shared" si="557"/>
        <v>0</v>
      </c>
      <c r="L519" s="290">
        <f t="shared" si="564"/>
        <v>0</v>
      </c>
      <c r="M519" s="291">
        <f t="shared" si="565"/>
        <v>0</v>
      </c>
      <c r="N519" s="292">
        <f t="shared" si="558"/>
        <v>0</v>
      </c>
      <c r="O519" s="307">
        <f t="shared" ref="O519:O582" si="592">$A519</f>
        <v>513</v>
      </c>
      <c r="P519" s="289">
        <f t="shared" ref="P519:P582" si="593">$B519</f>
        <v>43</v>
      </c>
      <c r="Q519" s="290">
        <f t="shared" si="566"/>
        <v>0</v>
      </c>
      <c r="R519" s="290">
        <f t="shared" ref="R519:R582" si="594">SUM(S519:T519)</f>
        <v>0</v>
      </c>
      <c r="S519" s="290">
        <f t="shared" si="567"/>
        <v>0</v>
      </c>
      <c r="T519" s="291">
        <f t="shared" si="568"/>
        <v>0</v>
      </c>
      <c r="U519" s="290">
        <f t="shared" ref="U519:U582" si="595">Q519-T519</f>
        <v>0</v>
      </c>
      <c r="V519" s="304">
        <f t="shared" ref="V519:V582" si="596">$A519</f>
        <v>513</v>
      </c>
      <c r="W519" s="289">
        <f t="shared" ref="W519:W582" si="597">$B519</f>
        <v>43</v>
      </c>
      <c r="X519" s="290">
        <f t="shared" si="569"/>
        <v>0</v>
      </c>
      <c r="Y519" s="290">
        <f t="shared" ref="Y519:Y582" si="598">SUM(Z519:AA519)</f>
        <v>0</v>
      </c>
      <c r="Z519" s="290">
        <f t="shared" si="570"/>
        <v>0</v>
      </c>
      <c r="AA519" s="291">
        <f t="shared" si="571"/>
        <v>0</v>
      </c>
      <c r="AB519" s="292">
        <f t="shared" ref="AB519:AB582" si="599">X519-AA519</f>
        <v>0</v>
      </c>
      <c r="AC519" s="307">
        <f t="shared" ref="AC519:AC582" si="600">$A519</f>
        <v>513</v>
      </c>
      <c r="AD519" s="289">
        <f t="shared" ref="AD519:AD582" si="601">$B519</f>
        <v>43</v>
      </c>
      <c r="AE519" s="290">
        <f t="shared" si="572"/>
        <v>0</v>
      </c>
      <c r="AF519" s="290">
        <f t="shared" ref="AF519:AF582" si="602">SUM(AG519:AH519)</f>
        <v>0</v>
      </c>
      <c r="AG519" s="290">
        <f t="shared" si="573"/>
        <v>0</v>
      </c>
      <c r="AH519" s="291">
        <f t="shared" si="574"/>
        <v>0</v>
      </c>
      <c r="AI519" s="290">
        <f t="shared" ref="AI519:AI582" si="603">AE519-AH519</f>
        <v>0</v>
      </c>
      <c r="AJ519" s="304">
        <f t="shared" ref="AJ519:AJ582" si="604">$A519</f>
        <v>513</v>
      </c>
      <c r="AK519" s="289">
        <f t="shared" ref="AK519:AK582" si="605">$B519</f>
        <v>43</v>
      </c>
      <c r="AL519" s="290">
        <f t="shared" si="575"/>
        <v>0</v>
      </c>
      <c r="AM519" s="290">
        <f t="shared" ref="AM519:AM582" si="606">SUM(AN519:AO519)</f>
        <v>0</v>
      </c>
      <c r="AN519" s="290">
        <f t="shared" si="576"/>
        <v>0</v>
      </c>
      <c r="AO519" s="291">
        <f t="shared" si="577"/>
        <v>0</v>
      </c>
      <c r="AP519" s="292">
        <f t="shared" ref="AP519:AP582" si="607">AL519-AO519</f>
        <v>0</v>
      </c>
      <c r="AQ519" s="307">
        <f t="shared" ref="AQ519:AQ582" si="608">$A519</f>
        <v>513</v>
      </c>
      <c r="AR519" s="289">
        <f t="shared" ref="AR519:AR582" si="609">$B519</f>
        <v>43</v>
      </c>
      <c r="AS519" s="290">
        <f t="shared" si="578"/>
        <v>0</v>
      </c>
      <c r="AT519" s="290">
        <f t="shared" ref="AT519:AT582" si="610">SUM(AU519:AV519)</f>
        <v>0</v>
      </c>
      <c r="AU519" s="290">
        <f t="shared" si="579"/>
        <v>0</v>
      </c>
      <c r="AV519" s="291">
        <f t="shared" si="580"/>
        <v>0</v>
      </c>
      <c r="AW519" s="290">
        <f t="shared" ref="AW519:AW582" si="611">AS519-AV519</f>
        <v>0</v>
      </c>
      <c r="AX519" s="304">
        <f t="shared" ref="AX519:AX582" si="612">$A519</f>
        <v>513</v>
      </c>
      <c r="AY519" s="289">
        <f t="shared" ref="AY519:AY582" si="613">$B519</f>
        <v>43</v>
      </c>
      <c r="AZ519" s="290">
        <f t="shared" si="581"/>
        <v>0</v>
      </c>
      <c r="BA519" s="290">
        <f t="shared" ref="BA519:BA582" si="614">SUM(BB519:BC519)</f>
        <v>0</v>
      </c>
      <c r="BB519" s="290">
        <f t="shared" si="582"/>
        <v>0</v>
      </c>
      <c r="BC519" s="291">
        <f t="shared" si="583"/>
        <v>0</v>
      </c>
      <c r="BD519" s="292">
        <f t="shared" ref="BD519:BD582" si="615">AZ519-BC519</f>
        <v>0</v>
      </c>
      <c r="BE519" s="307">
        <f t="shared" ref="BE519:BE582" si="616">$A519</f>
        <v>513</v>
      </c>
      <c r="BF519" s="289">
        <f t="shared" ref="BF519:BF582" si="617">$B519</f>
        <v>43</v>
      </c>
      <c r="BG519" s="290">
        <f t="shared" si="584"/>
        <v>0</v>
      </c>
      <c r="BH519" s="290">
        <f t="shared" ref="BH519:BH582" si="618">SUM(BI519:BJ519)</f>
        <v>0</v>
      </c>
      <c r="BI519" s="290">
        <f t="shared" si="585"/>
        <v>0</v>
      </c>
      <c r="BJ519" s="291">
        <f t="shared" si="586"/>
        <v>0</v>
      </c>
      <c r="BK519" s="290">
        <f t="shared" ref="BK519:BK582" si="619">BG519-BJ519</f>
        <v>0</v>
      </c>
      <c r="BL519" s="304">
        <f t="shared" ref="BL519:BL582" si="620">$A519</f>
        <v>513</v>
      </c>
      <c r="BM519" s="289">
        <f t="shared" ref="BM519:BM582" si="621">$B519</f>
        <v>43</v>
      </c>
      <c r="BN519" s="290">
        <f t="shared" si="587"/>
        <v>0</v>
      </c>
      <c r="BO519" s="290">
        <f t="shared" ref="BO519:BO582" si="622">SUM(BP519:BQ519)</f>
        <v>0</v>
      </c>
      <c r="BP519" s="290">
        <f t="shared" si="588"/>
        <v>0</v>
      </c>
      <c r="BQ519" s="291">
        <f t="shared" si="589"/>
        <v>0</v>
      </c>
      <c r="BR519" s="292">
        <f t="shared" ref="BR519:BR582" si="623">BN519-BQ519</f>
        <v>0</v>
      </c>
    </row>
    <row r="520" spans="1:70">
      <c r="A520" s="288">
        <v>514</v>
      </c>
      <c r="B520" s="289">
        <f t="shared" si="559"/>
        <v>43</v>
      </c>
      <c r="C520" s="290">
        <f t="shared" si="560"/>
        <v>0</v>
      </c>
      <c r="D520" s="290">
        <f t="shared" si="555"/>
        <v>0</v>
      </c>
      <c r="E520" s="290">
        <f t="shared" si="561"/>
        <v>0</v>
      </c>
      <c r="F520" s="291">
        <f t="shared" si="562"/>
        <v>0</v>
      </c>
      <c r="G520" s="290">
        <f t="shared" si="556"/>
        <v>0</v>
      </c>
      <c r="H520" s="289">
        <f t="shared" si="590"/>
        <v>514</v>
      </c>
      <c r="I520" s="289">
        <f t="shared" si="591"/>
        <v>43</v>
      </c>
      <c r="J520" s="290">
        <f t="shared" si="563"/>
        <v>0</v>
      </c>
      <c r="K520" s="290">
        <f t="shared" si="557"/>
        <v>0</v>
      </c>
      <c r="L520" s="290">
        <f t="shared" si="564"/>
        <v>0</v>
      </c>
      <c r="M520" s="291">
        <f t="shared" si="565"/>
        <v>0</v>
      </c>
      <c r="N520" s="292">
        <f t="shared" si="558"/>
        <v>0</v>
      </c>
      <c r="O520" s="307">
        <f t="shared" si="592"/>
        <v>514</v>
      </c>
      <c r="P520" s="289">
        <f t="shared" si="593"/>
        <v>43</v>
      </c>
      <c r="Q520" s="290">
        <f t="shared" si="566"/>
        <v>0</v>
      </c>
      <c r="R520" s="290">
        <f t="shared" si="594"/>
        <v>0</v>
      </c>
      <c r="S520" s="290">
        <f t="shared" si="567"/>
        <v>0</v>
      </c>
      <c r="T520" s="291">
        <f t="shared" si="568"/>
        <v>0</v>
      </c>
      <c r="U520" s="290">
        <f t="shared" si="595"/>
        <v>0</v>
      </c>
      <c r="V520" s="304">
        <f t="shared" si="596"/>
        <v>514</v>
      </c>
      <c r="W520" s="289">
        <f t="shared" si="597"/>
        <v>43</v>
      </c>
      <c r="X520" s="290">
        <f t="shared" si="569"/>
        <v>0</v>
      </c>
      <c r="Y520" s="290">
        <f t="shared" si="598"/>
        <v>0</v>
      </c>
      <c r="Z520" s="290">
        <f t="shared" si="570"/>
        <v>0</v>
      </c>
      <c r="AA520" s="291">
        <f t="shared" si="571"/>
        <v>0</v>
      </c>
      <c r="AB520" s="292">
        <f t="shared" si="599"/>
        <v>0</v>
      </c>
      <c r="AC520" s="307">
        <f t="shared" si="600"/>
        <v>514</v>
      </c>
      <c r="AD520" s="289">
        <f t="shared" si="601"/>
        <v>43</v>
      </c>
      <c r="AE520" s="290">
        <f t="shared" si="572"/>
        <v>0</v>
      </c>
      <c r="AF520" s="290">
        <f t="shared" si="602"/>
        <v>0</v>
      </c>
      <c r="AG520" s="290">
        <f t="shared" si="573"/>
        <v>0</v>
      </c>
      <c r="AH520" s="291">
        <f t="shared" si="574"/>
        <v>0</v>
      </c>
      <c r="AI520" s="290">
        <f t="shared" si="603"/>
        <v>0</v>
      </c>
      <c r="AJ520" s="304">
        <f t="shared" si="604"/>
        <v>514</v>
      </c>
      <c r="AK520" s="289">
        <f t="shared" si="605"/>
        <v>43</v>
      </c>
      <c r="AL520" s="290">
        <f t="shared" si="575"/>
        <v>0</v>
      </c>
      <c r="AM520" s="290">
        <f t="shared" si="606"/>
        <v>0</v>
      </c>
      <c r="AN520" s="290">
        <f t="shared" si="576"/>
        <v>0</v>
      </c>
      <c r="AO520" s="291">
        <f t="shared" si="577"/>
        <v>0</v>
      </c>
      <c r="AP520" s="292">
        <f t="shared" si="607"/>
        <v>0</v>
      </c>
      <c r="AQ520" s="307">
        <f t="shared" si="608"/>
        <v>514</v>
      </c>
      <c r="AR520" s="289">
        <f t="shared" si="609"/>
        <v>43</v>
      </c>
      <c r="AS520" s="290">
        <f t="shared" si="578"/>
        <v>0</v>
      </c>
      <c r="AT520" s="290">
        <f t="shared" si="610"/>
        <v>0</v>
      </c>
      <c r="AU520" s="290">
        <f t="shared" si="579"/>
        <v>0</v>
      </c>
      <c r="AV520" s="291">
        <f t="shared" si="580"/>
        <v>0</v>
      </c>
      <c r="AW520" s="290">
        <f t="shared" si="611"/>
        <v>0</v>
      </c>
      <c r="AX520" s="304">
        <f t="shared" si="612"/>
        <v>514</v>
      </c>
      <c r="AY520" s="289">
        <f t="shared" si="613"/>
        <v>43</v>
      </c>
      <c r="AZ520" s="290">
        <f t="shared" si="581"/>
        <v>0</v>
      </c>
      <c r="BA520" s="290">
        <f t="shared" si="614"/>
        <v>0</v>
      </c>
      <c r="BB520" s="290">
        <f t="shared" si="582"/>
        <v>0</v>
      </c>
      <c r="BC520" s="291">
        <f t="shared" si="583"/>
        <v>0</v>
      </c>
      <c r="BD520" s="292">
        <f t="shared" si="615"/>
        <v>0</v>
      </c>
      <c r="BE520" s="307">
        <f t="shared" si="616"/>
        <v>514</v>
      </c>
      <c r="BF520" s="289">
        <f t="shared" si="617"/>
        <v>43</v>
      </c>
      <c r="BG520" s="290">
        <f t="shared" si="584"/>
        <v>0</v>
      </c>
      <c r="BH520" s="290">
        <f t="shared" si="618"/>
        <v>0</v>
      </c>
      <c r="BI520" s="290">
        <f t="shared" si="585"/>
        <v>0</v>
      </c>
      <c r="BJ520" s="291">
        <f t="shared" si="586"/>
        <v>0</v>
      </c>
      <c r="BK520" s="290">
        <f t="shared" si="619"/>
        <v>0</v>
      </c>
      <c r="BL520" s="304">
        <f t="shared" si="620"/>
        <v>514</v>
      </c>
      <c r="BM520" s="289">
        <f t="shared" si="621"/>
        <v>43</v>
      </c>
      <c r="BN520" s="290">
        <f t="shared" si="587"/>
        <v>0</v>
      </c>
      <c r="BO520" s="290">
        <f t="shared" si="622"/>
        <v>0</v>
      </c>
      <c r="BP520" s="290">
        <f t="shared" si="588"/>
        <v>0</v>
      </c>
      <c r="BQ520" s="291">
        <f t="shared" si="589"/>
        <v>0</v>
      </c>
      <c r="BR520" s="292">
        <f t="shared" si="623"/>
        <v>0</v>
      </c>
    </row>
    <row r="521" spans="1:70">
      <c r="A521" s="288">
        <v>515</v>
      </c>
      <c r="B521" s="289">
        <f t="shared" si="559"/>
        <v>43</v>
      </c>
      <c r="C521" s="290">
        <f t="shared" si="560"/>
        <v>0</v>
      </c>
      <c r="D521" s="290">
        <f t="shared" si="555"/>
        <v>0</v>
      </c>
      <c r="E521" s="290">
        <f t="shared" si="561"/>
        <v>0</v>
      </c>
      <c r="F521" s="291">
        <f t="shared" si="562"/>
        <v>0</v>
      </c>
      <c r="G521" s="290">
        <f t="shared" si="556"/>
        <v>0</v>
      </c>
      <c r="H521" s="289">
        <f t="shared" si="590"/>
        <v>515</v>
      </c>
      <c r="I521" s="289">
        <f t="shared" si="591"/>
        <v>43</v>
      </c>
      <c r="J521" s="290">
        <f t="shared" si="563"/>
        <v>0</v>
      </c>
      <c r="K521" s="290">
        <f t="shared" si="557"/>
        <v>0</v>
      </c>
      <c r="L521" s="290">
        <f t="shared" si="564"/>
        <v>0</v>
      </c>
      <c r="M521" s="291">
        <f t="shared" si="565"/>
        <v>0</v>
      </c>
      <c r="N521" s="292">
        <f t="shared" si="558"/>
        <v>0</v>
      </c>
      <c r="O521" s="307">
        <f t="shared" si="592"/>
        <v>515</v>
      </c>
      <c r="P521" s="289">
        <f t="shared" si="593"/>
        <v>43</v>
      </c>
      <c r="Q521" s="290">
        <f t="shared" si="566"/>
        <v>0</v>
      </c>
      <c r="R521" s="290">
        <f t="shared" si="594"/>
        <v>0</v>
      </c>
      <c r="S521" s="290">
        <f t="shared" si="567"/>
        <v>0</v>
      </c>
      <c r="T521" s="291">
        <f t="shared" si="568"/>
        <v>0</v>
      </c>
      <c r="U521" s="290">
        <f t="shared" si="595"/>
        <v>0</v>
      </c>
      <c r="V521" s="304">
        <f t="shared" si="596"/>
        <v>515</v>
      </c>
      <c r="W521" s="289">
        <f t="shared" si="597"/>
        <v>43</v>
      </c>
      <c r="X521" s="290">
        <f t="shared" si="569"/>
        <v>0</v>
      </c>
      <c r="Y521" s="290">
        <f t="shared" si="598"/>
        <v>0</v>
      </c>
      <c r="Z521" s="290">
        <f t="shared" si="570"/>
        <v>0</v>
      </c>
      <c r="AA521" s="291">
        <f t="shared" si="571"/>
        <v>0</v>
      </c>
      <c r="AB521" s="292">
        <f t="shared" si="599"/>
        <v>0</v>
      </c>
      <c r="AC521" s="307">
        <f t="shared" si="600"/>
        <v>515</v>
      </c>
      <c r="AD521" s="289">
        <f t="shared" si="601"/>
        <v>43</v>
      </c>
      <c r="AE521" s="290">
        <f t="shared" si="572"/>
        <v>0</v>
      </c>
      <c r="AF521" s="290">
        <f t="shared" si="602"/>
        <v>0</v>
      </c>
      <c r="AG521" s="290">
        <f t="shared" si="573"/>
        <v>0</v>
      </c>
      <c r="AH521" s="291">
        <f t="shared" si="574"/>
        <v>0</v>
      </c>
      <c r="AI521" s="290">
        <f t="shared" si="603"/>
        <v>0</v>
      </c>
      <c r="AJ521" s="304">
        <f t="shared" si="604"/>
        <v>515</v>
      </c>
      <c r="AK521" s="289">
        <f t="shared" si="605"/>
        <v>43</v>
      </c>
      <c r="AL521" s="290">
        <f t="shared" si="575"/>
        <v>0</v>
      </c>
      <c r="AM521" s="290">
        <f t="shared" si="606"/>
        <v>0</v>
      </c>
      <c r="AN521" s="290">
        <f t="shared" si="576"/>
        <v>0</v>
      </c>
      <c r="AO521" s="291">
        <f t="shared" si="577"/>
        <v>0</v>
      </c>
      <c r="AP521" s="292">
        <f t="shared" si="607"/>
        <v>0</v>
      </c>
      <c r="AQ521" s="307">
        <f t="shared" si="608"/>
        <v>515</v>
      </c>
      <c r="AR521" s="289">
        <f t="shared" si="609"/>
        <v>43</v>
      </c>
      <c r="AS521" s="290">
        <f t="shared" si="578"/>
        <v>0</v>
      </c>
      <c r="AT521" s="290">
        <f t="shared" si="610"/>
        <v>0</v>
      </c>
      <c r="AU521" s="290">
        <f t="shared" si="579"/>
        <v>0</v>
      </c>
      <c r="AV521" s="291">
        <f t="shared" si="580"/>
        <v>0</v>
      </c>
      <c r="AW521" s="290">
        <f t="shared" si="611"/>
        <v>0</v>
      </c>
      <c r="AX521" s="304">
        <f t="shared" si="612"/>
        <v>515</v>
      </c>
      <c r="AY521" s="289">
        <f t="shared" si="613"/>
        <v>43</v>
      </c>
      <c r="AZ521" s="290">
        <f t="shared" si="581"/>
        <v>0</v>
      </c>
      <c r="BA521" s="290">
        <f t="shared" si="614"/>
        <v>0</v>
      </c>
      <c r="BB521" s="290">
        <f t="shared" si="582"/>
        <v>0</v>
      </c>
      <c r="BC521" s="291">
        <f t="shared" si="583"/>
        <v>0</v>
      </c>
      <c r="BD521" s="292">
        <f t="shared" si="615"/>
        <v>0</v>
      </c>
      <c r="BE521" s="307">
        <f t="shared" si="616"/>
        <v>515</v>
      </c>
      <c r="BF521" s="289">
        <f t="shared" si="617"/>
        <v>43</v>
      </c>
      <c r="BG521" s="290">
        <f t="shared" si="584"/>
        <v>0</v>
      </c>
      <c r="BH521" s="290">
        <f t="shared" si="618"/>
        <v>0</v>
      </c>
      <c r="BI521" s="290">
        <f t="shared" si="585"/>
        <v>0</v>
      </c>
      <c r="BJ521" s="291">
        <f t="shared" si="586"/>
        <v>0</v>
      </c>
      <c r="BK521" s="290">
        <f t="shared" si="619"/>
        <v>0</v>
      </c>
      <c r="BL521" s="304">
        <f t="shared" si="620"/>
        <v>515</v>
      </c>
      <c r="BM521" s="289">
        <f t="shared" si="621"/>
        <v>43</v>
      </c>
      <c r="BN521" s="290">
        <f t="shared" si="587"/>
        <v>0</v>
      </c>
      <c r="BO521" s="290">
        <f t="shared" si="622"/>
        <v>0</v>
      </c>
      <c r="BP521" s="290">
        <f t="shared" si="588"/>
        <v>0</v>
      </c>
      <c r="BQ521" s="291">
        <f t="shared" si="589"/>
        <v>0</v>
      </c>
      <c r="BR521" s="292">
        <f t="shared" si="623"/>
        <v>0</v>
      </c>
    </row>
    <row r="522" spans="1:70">
      <c r="A522" s="288">
        <v>516</v>
      </c>
      <c r="B522" s="289">
        <f t="shared" si="559"/>
        <v>43</v>
      </c>
      <c r="C522" s="290">
        <f t="shared" si="560"/>
        <v>0</v>
      </c>
      <c r="D522" s="290">
        <f t="shared" si="555"/>
        <v>0</v>
      </c>
      <c r="E522" s="290">
        <f t="shared" si="561"/>
        <v>0</v>
      </c>
      <c r="F522" s="291">
        <f t="shared" si="562"/>
        <v>0</v>
      </c>
      <c r="G522" s="290">
        <f t="shared" si="556"/>
        <v>0</v>
      </c>
      <c r="H522" s="289">
        <f t="shared" si="590"/>
        <v>516</v>
      </c>
      <c r="I522" s="289">
        <f t="shared" si="591"/>
        <v>43</v>
      </c>
      <c r="J522" s="290">
        <f t="shared" si="563"/>
        <v>0</v>
      </c>
      <c r="K522" s="290">
        <f t="shared" si="557"/>
        <v>0</v>
      </c>
      <c r="L522" s="290">
        <f t="shared" si="564"/>
        <v>0</v>
      </c>
      <c r="M522" s="291">
        <f t="shared" si="565"/>
        <v>0</v>
      </c>
      <c r="N522" s="292">
        <f t="shared" si="558"/>
        <v>0</v>
      </c>
      <c r="O522" s="307">
        <f t="shared" si="592"/>
        <v>516</v>
      </c>
      <c r="P522" s="289">
        <f t="shared" si="593"/>
        <v>43</v>
      </c>
      <c r="Q522" s="290">
        <f t="shared" si="566"/>
        <v>0</v>
      </c>
      <c r="R522" s="290">
        <f t="shared" si="594"/>
        <v>0</v>
      </c>
      <c r="S522" s="290">
        <f t="shared" si="567"/>
        <v>0</v>
      </c>
      <c r="T522" s="291">
        <f t="shared" si="568"/>
        <v>0</v>
      </c>
      <c r="U522" s="290">
        <f t="shared" si="595"/>
        <v>0</v>
      </c>
      <c r="V522" s="304">
        <f t="shared" si="596"/>
        <v>516</v>
      </c>
      <c r="W522" s="289">
        <f t="shared" si="597"/>
        <v>43</v>
      </c>
      <c r="X522" s="290">
        <f t="shared" si="569"/>
        <v>0</v>
      </c>
      <c r="Y522" s="290">
        <f t="shared" si="598"/>
        <v>0</v>
      </c>
      <c r="Z522" s="290">
        <f t="shared" si="570"/>
        <v>0</v>
      </c>
      <c r="AA522" s="291">
        <f t="shared" si="571"/>
        <v>0</v>
      </c>
      <c r="AB522" s="292">
        <f t="shared" si="599"/>
        <v>0</v>
      </c>
      <c r="AC522" s="307">
        <f t="shared" si="600"/>
        <v>516</v>
      </c>
      <c r="AD522" s="289">
        <f t="shared" si="601"/>
        <v>43</v>
      </c>
      <c r="AE522" s="290">
        <f t="shared" si="572"/>
        <v>0</v>
      </c>
      <c r="AF522" s="290">
        <f t="shared" si="602"/>
        <v>0</v>
      </c>
      <c r="AG522" s="290">
        <f t="shared" si="573"/>
        <v>0</v>
      </c>
      <c r="AH522" s="291">
        <f t="shared" si="574"/>
        <v>0</v>
      </c>
      <c r="AI522" s="290">
        <f t="shared" si="603"/>
        <v>0</v>
      </c>
      <c r="AJ522" s="304">
        <f t="shared" si="604"/>
        <v>516</v>
      </c>
      <c r="AK522" s="289">
        <f t="shared" si="605"/>
        <v>43</v>
      </c>
      <c r="AL522" s="290">
        <f t="shared" si="575"/>
        <v>0</v>
      </c>
      <c r="AM522" s="290">
        <f t="shared" si="606"/>
        <v>0</v>
      </c>
      <c r="AN522" s="290">
        <f t="shared" si="576"/>
        <v>0</v>
      </c>
      <c r="AO522" s="291">
        <f t="shared" si="577"/>
        <v>0</v>
      </c>
      <c r="AP522" s="292">
        <f t="shared" si="607"/>
        <v>0</v>
      </c>
      <c r="AQ522" s="307">
        <f t="shared" si="608"/>
        <v>516</v>
      </c>
      <c r="AR522" s="289">
        <f t="shared" si="609"/>
        <v>43</v>
      </c>
      <c r="AS522" s="290">
        <f t="shared" si="578"/>
        <v>0</v>
      </c>
      <c r="AT522" s="290">
        <f t="shared" si="610"/>
        <v>0</v>
      </c>
      <c r="AU522" s="290">
        <f t="shared" si="579"/>
        <v>0</v>
      </c>
      <c r="AV522" s="291">
        <f t="shared" si="580"/>
        <v>0</v>
      </c>
      <c r="AW522" s="290">
        <f t="shared" si="611"/>
        <v>0</v>
      </c>
      <c r="AX522" s="304">
        <f t="shared" si="612"/>
        <v>516</v>
      </c>
      <c r="AY522" s="289">
        <f t="shared" si="613"/>
        <v>43</v>
      </c>
      <c r="AZ522" s="290">
        <f t="shared" si="581"/>
        <v>0</v>
      </c>
      <c r="BA522" s="290">
        <f t="shared" si="614"/>
        <v>0</v>
      </c>
      <c r="BB522" s="290">
        <f t="shared" si="582"/>
        <v>0</v>
      </c>
      <c r="BC522" s="291">
        <f t="shared" si="583"/>
        <v>0</v>
      </c>
      <c r="BD522" s="292">
        <f t="shared" si="615"/>
        <v>0</v>
      </c>
      <c r="BE522" s="307">
        <f t="shared" si="616"/>
        <v>516</v>
      </c>
      <c r="BF522" s="289">
        <f t="shared" si="617"/>
        <v>43</v>
      </c>
      <c r="BG522" s="290">
        <f t="shared" si="584"/>
        <v>0</v>
      </c>
      <c r="BH522" s="290">
        <f t="shared" si="618"/>
        <v>0</v>
      </c>
      <c r="BI522" s="290">
        <f t="shared" si="585"/>
        <v>0</v>
      </c>
      <c r="BJ522" s="291">
        <f t="shared" si="586"/>
        <v>0</v>
      </c>
      <c r="BK522" s="290">
        <f t="shared" si="619"/>
        <v>0</v>
      </c>
      <c r="BL522" s="304">
        <f t="shared" si="620"/>
        <v>516</v>
      </c>
      <c r="BM522" s="289">
        <f t="shared" si="621"/>
        <v>43</v>
      </c>
      <c r="BN522" s="290">
        <f t="shared" si="587"/>
        <v>0</v>
      </c>
      <c r="BO522" s="290">
        <f t="shared" si="622"/>
        <v>0</v>
      </c>
      <c r="BP522" s="290">
        <f t="shared" si="588"/>
        <v>0</v>
      </c>
      <c r="BQ522" s="291">
        <f t="shared" si="589"/>
        <v>0</v>
      </c>
      <c r="BR522" s="292">
        <f t="shared" si="623"/>
        <v>0</v>
      </c>
    </row>
    <row r="523" spans="1:70">
      <c r="A523" s="288">
        <v>517</v>
      </c>
      <c r="B523" s="289">
        <f t="shared" si="559"/>
        <v>44</v>
      </c>
      <c r="C523" s="290">
        <f t="shared" si="560"/>
        <v>0</v>
      </c>
      <c r="D523" s="290">
        <f t="shared" si="555"/>
        <v>0</v>
      </c>
      <c r="E523" s="290">
        <f t="shared" si="561"/>
        <v>0</v>
      </c>
      <c r="F523" s="291">
        <f t="shared" si="562"/>
        <v>0</v>
      </c>
      <c r="G523" s="290">
        <f t="shared" si="556"/>
        <v>0</v>
      </c>
      <c r="H523" s="289">
        <f t="shared" si="590"/>
        <v>517</v>
      </c>
      <c r="I523" s="289">
        <f t="shared" si="591"/>
        <v>44</v>
      </c>
      <c r="J523" s="290">
        <f t="shared" si="563"/>
        <v>0</v>
      </c>
      <c r="K523" s="290">
        <f t="shared" si="557"/>
        <v>0</v>
      </c>
      <c r="L523" s="290">
        <f t="shared" si="564"/>
        <v>0</v>
      </c>
      <c r="M523" s="291">
        <f t="shared" si="565"/>
        <v>0</v>
      </c>
      <c r="N523" s="292">
        <f t="shared" si="558"/>
        <v>0</v>
      </c>
      <c r="O523" s="307">
        <f t="shared" si="592"/>
        <v>517</v>
      </c>
      <c r="P523" s="289">
        <f t="shared" si="593"/>
        <v>44</v>
      </c>
      <c r="Q523" s="290">
        <f t="shared" si="566"/>
        <v>0</v>
      </c>
      <c r="R523" s="290">
        <f t="shared" si="594"/>
        <v>0</v>
      </c>
      <c r="S523" s="290">
        <f t="shared" si="567"/>
        <v>0</v>
      </c>
      <c r="T523" s="291">
        <f t="shared" si="568"/>
        <v>0</v>
      </c>
      <c r="U523" s="290">
        <f t="shared" si="595"/>
        <v>0</v>
      </c>
      <c r="V523" s="304">
        <f t="shared" si="596"/>
        <v>517</v>
      </c>
      <c r="W523" s="289">
        <f t="shared" si="597"/>
        <v>44</v>
      </c>
      <c r="X523" s="290">
        <f t="shared" si="569"/>
        <v>0</v>
      </c>
      <c r="Y523" s="290">
        <f t="shared" si="598"/>
        <v>0</v>
      </c>
      <c r="Z523" s="290">
        <f t="shared" si="570"/>
        <v>0</v>
      </c>
      <c r="AA523" s="291">
        <f t="shared" si="571"/>
        <v>0</v>
      </c>
      <c r="AB523" s="292">
        <f t="shared" si="599"/>
        <v>0</v>
      </c>
      <c r="AC523" s="307">
        <f t="shared" si="600"/>
        <v>517</v>
      </c>
      <c r="AD523" s="289">
        <f t="shared" si="601"/>
        <v>44</v>
      </c>
      <c r="AE523" s="290">
        <f t="shared" si="572"/>
        <v>0</v>
      </c>
      <c r="AF523" s="290">
        <f t="shared" si="602"/>
        <v>0</v>
      </c>
      <c r="AG523" s="290">
        <f t="shared" si="573"/>
        <v>0</v>
      </c>
      <c r="AH523" s="291">
        <f t="shared" si="574"/>
        <v>0</v>
      </c>
      <c r="AI523" s="290">
        <f t="shared" si="603"/>
        <v>0</v>
      </c>
      <c r="AJ523" s="304">
        <f t="shared" si="604"/>
        <v>517</v>
      </c>
      <c r="AK523" s="289">
        <f t="shared" si="605"/>
        <v>44</v>
      </c>
      <c r="AL523" s="290">
        <f t="shared" si="575"/>
        <v>0</v>
      </c>
      <c r="AM523" s="290">
        <f t="shared" si="606"/>
        <v>0</v>
      </c>
      <c r="AN523" s="290">
        <f t="shared" si="576"/>
        <v>0</v>
      </c>
      <c r="AO523" s="291">
        <f t="shared" si="577"/>
        <v>0</v>
      </c>
      <c r="AP523" s="292">
        <f t="shared" si="607"/>
        <v>0</v>
      </c>
      <c r="AQ523" s="307">
        <f t="shared" si="608"/>
        <v>517</v>
      </c>
      <c r="AR523" s="289">
        <f t="shared" si="609"/>
        <v>44</v>
      </c>
      <c r="AS523" s="290">
        <f t="shared" si="578"/>
        <v>0</v>
      </c>
      <c r="AT523" s="290">
        <f t="shared" si="610"/>
        <v>0</v>
      </c>
      <c r="AU523" s="290">
        <f t="shared" si="579"/>
        <v>0</v>
      </c>
      <c r="AV523" s="291">
        <f t="shared" si="580"/>
        <v>0</v>
      </c>
      <c r="AW523" s="290">
        <f t="shared" si="611"/>
        <v>0</v>
      </c>
      <c r="AX523" s="304">
        <f t="shared" si="612"/>
        <v>517</v>
      </c>
      <c r="AY523" s="289">
        <f t="shared" si="613"/>
        <v>44</v>
      </c>
      <c r="AZ523" s="290">
        <f t="shared" si="581"/>
        <v>0</v>
      </c>
      <c r="BA523" s="290">
        <f t="shared" si="614"/>
        <v>0</v>
      </c>
      <c r="BB523" s="290">
        <f t="shared" si="582"/>
        <v>0</v>
      </c>
      <c r="BC523" s="291">
        <f t="shared" si="583"/>
        <v>0</v>
      </c>
      <c r="BD523" s="292">
        <f t="shared" si="615"/>
        <v>0</v>
      </c>
      <c r="BE523" s="307">
        <f t="shared" si="616"/>
        <v>517</v>
      </c>
      <c r="BF523" s="289">
        <f t="shared" si="617"/>
        <v>44</v>
      </c>
      <c r="BG523" s="290">
        <f t="shared" si="584"/>
        <v>0</v>
      </c>
      <c r="BH523" s="290">
        <f t="shared" si="618"/>
        <v>0</v>
      </c>
      <c r="BI523" s="290">
        <f t="shared" si="585"/>
        <v>0</v>
      </c>
      <c r="BJ523" s="291">
        <f t="shared" si="586"/>
        <v>0</v>
      </c>
      <c r="BK523" s="290">
        <f t="shared" si="619"/>
        <v>0</v>
      </c>
      <c r="BL523" s="304">
        <f t="shared" si="620"/>
        <v>517</v>
      </c>
      <c r="BM523" s="289">
        <f t="shared" si="621"/>
        <v>44</v>
      </c>
      <c r="BN523" s="290">
        <f t="shared" si="587"/>
        <v>0</v>
      </c>
      <c r="BO523" s="290">
        <f t="shared" si="622"/>
        <v>0</v>
      </c>
      <c r="BP523" s="290">
        <f t="shared" si="588"/>
        <v>0</v>
      </c>
      <c r="BQ523" s="291">
        <f t="shared" si="589"/>
        <v>0</v>
      </c>
      <c r="BR523" s="292">
        <f t="shared" si="623"/>
        <v>0</v>
      </c>
    </row>
    <row r="524" spans="1:70">
      <c r="A524" s="288">
        <v>518</v>
      </c>
      <c r="B524" s="289">
        <f t="shared" si="559"/>
        <v>44</v>
      </c>
      <c r="C524" s="290">
        <f t="shared" si="560"/>
        <v>0</v>
      </c>
      <c r="D524" s="290">
        <f t="shared" si="555"/>
        <v>0</v>
      </c>
      <c r="E524" s="290">
        <f t="shared" si="561"/>
        <v>0</v>
      </c>
      <c r="F524" s="291">
        <f t="shared" si="562"/>
        <v>0</v>
      </c>
      <c r="G524" s="290">
        <f t="shared" si="556"/>
        <v>0</v>
      </c>
      <c r="H524" s="289">
        <f t="shared" si="590"/>
        <v>518</v>
      </c>
      <c r="I524" s="289">
        <f t="shared" si="591"/>
        <v>44</v>
      </c>
      <c r="J524" s="290">
        <f t="shared" si="563"/>
        <v>0</v>
      </c>
      <c r="K524" s="290">
        <f t="shared" si="557"/>
        <v>0</v>
      </c>
      <c r="L524" s="290">
        <f t="shared" si="564"/>
        <v>0</v>
      </c>
      <c r="M524" s="291">
        <f t="shared" si="565"/>
        <v>0</v>
      </c>
      <c r="N524" s="292">
        <f t="shared" si="558"/>
        <v>0</v>
      </c>
      <c r="O524" s="307">
        <f t="shared" si="592"/>
        <v>518</v>
      </c>
      <c r="P524" s="289">
        <f t="shared" si="593"/>
        <v>44</v>
      </c>
      <c r="Q524" s="290">
        <f t="shared" si="566"/>
        <v>0</v>
      </c>
      <c r="R524" s="290">
        <f t="shared" si="594"/>
        <v>0</v>
      </c>
      <c r="S524" s="290">
        <f t="shared" si="567"/>
        <v>0</v>
      </c>
      <c r="T524" s="291">
        <f t="shared" si="568"/>
        <v>0</v>
      </c>
      <c r="U524" s="290">
        <f t="shared" si="595"/>
        <v>0</v>
      </c>
      <c r="V524" s="304">
        <f t="shared" si="596"/>
        <v>518</v>
      </c>
      <c r="W524" s="289">
        <f t="shared" si="597"/>
        <v>44</v>
      </c>
      <c r="X524" s="290">
        <f t="shared" si="569"/>
        <v>0</v>
      </c>
      <c r="Y524" s="290">
        <f t="shared" si="598"/>
        <v>0</v>
      </c>
      <c r="Z524" s="290">
        <f t="shared" si="570"/>
        <v>0</v>
      </c>
      <c r="AA524" s="291">
        <f t="shared" si="571"/>
        <v>0</v>
      </c>
      <c r="AB524" s="292">
        <f t="shared" si="599"/>
        <v>0</v>
      </c>
      <c r="AC524" s="307">
        <f t="shared" si="600"/>
        <v>518</v>
      </c>
      <c r="AD524" s="289">
        <f t="shared" si="601"/>
        <v>44</v>
      </c>
      <c r="AE524" s="290">
        <f t="shared" si="572"/>
        <v>0</v>
      </c>
      <c r="AF524" s="290">
        <f t="shared" si="602"/>
        <v>0</v>
      </c>
      <c r="AG524" s="290">
        <f t="shared" si="573"/>
        <v>0</v>
      </c>
      <c r="AH524" s="291">
        <f t="shared" si="574"/>
        <v>0</v>
      </c>
      <c r="AI524" s="290">
        <f t="shared" si="603"/>
        <v>0</v>
      </c>
      <c r="AJ524" s="304">
        <f t="shared" si="604"/>
        <v>518</v>
      </c>
      <c r="AK524" s="289">
        <f t="shared" si="605"/>
        <v>44</v>
      </c>
      <c r="AL524" s="290">
        <f t="shared" si="575"/>
        <v>0</v>
      </c>
      <c r="AM524" s="290">
        <f t="shared" si="606"/>
        <v>0</v>
      </c>
      <c r="AN524" s="290">
        <f t="shared" si="576"/>
        <v>0</v>
      </c>
      <c r="AO524" s="291">
        <f t="shared" si="577"/>
        <v>0</v>
      </c>
      <c r="AP524" s="292">
        <f t="shared" si="607"/>
        <v>0</v>
      </c>
      <c r="AQ524" s="307">
        <f t="shared" si="608"/>
        <v>518</v>
      </c>
      <c r="AR524" s="289">
        <f t="shared" si="609"/>
        <v>44</v>
      </c>
      <c r="AS524" s="290">
        <f t="shared" si="578"/>
        <v>0</v>
      </c>
      <c r="AT524" s="290">
        <f t="shared" si="610"/>
        <v>0</v>
      </c>
      <c r="AU524" s="290">
        <f t="shared" si="579"/>
        <v>0</v>
      </c>
      <c r="AV524" s="291">
        <f t="shared" si="580"/>
        <v>0</v>
      </c>
      <c r="AW524" s="290">
        <f t="shared" si="611"/>
        <v>0</v>
      </c>
      <c r="AX524" s="304">
        <f t="shared" si="612"/>
        <v>518</v>
      </c>
      <c r="AY524" s="289">
        <f t="shared" si="613"/>
        <v>44</v>
      </c>
      <c r="AZ524" s="290">
        <f t="shared" si="581"/>
        <v>0</v>
      </c>
      <c r="BA524" s="290">
        <f t="shared" si="614"/>
        <v>0</v>
      </c>
      <c r="BB524" s="290">
        <f t="shared" si="582"/>
        <v>0</v>
      </c>
      <c r="BC524" s="291">
        <f t="shared" si="583"/>
        <v>0</v>
      </c>
      <c r="BD524" s="292">
        <f t="shared" si="615"/>
        <v>0</v>
      </c>
      <c r="BE524" s="307">
        <f t="shared" si="616"/>
        <v>518</v>
      </c>
      <c r="BF524" s="289">
        <f t="shared" si="617"/>
        <v>44</v>
      </c>
      <c r="BG524" s="290">
        <f t="shared" si="584"/>
        <v>0</v>
      </c>
      <c r="BH524" s="290">
        <f t="shared" si="618"/>
        <v>0</v>
      </c>
      <c r="BI524" s="290">
        <f t="shared" si="585"/>
        <v>0</v>
      </c>
      <c r="BJ524" s="291">
        <f t="shared" si="586"/>
        <v>0</v>
      </c>
      <c r="BK524" s="290">
        <f t="shared" si="619"/>
        <v>0</v>
      </c>
      <c r="BL524" s="304">
        <f t="shared" si="620"/>
        <v>518</v>
      </c>
      <c r="BM524" s="289">
        <f t="shared" si="621"/>
        <v>44</v>
      </c>
      <c r="BN524" s="290">
        <f t="shared" si="587"/>
        <v>0</v>
      </c>
      <c r="BO524" s="290">
        <f t="shared" si="622"/>
        <v>0</v>
      </c>
      <c r="BP524" s="290">
        <f t="shared" si="588"/>
        <v>0</v>
      </c>
      <c r="BQ524" s="291">
        <f t="shared" si="589"/>
        <v>0</v>
      </c>
      <c r="BR524" s="292">
        <f t="shared" si="623"/>
        <v>0</v>
      </c>
    </row>
    <row r="525" spans="1:70">
      <c r="A525" s="288">
        <v>519</v>
      </c>
      <c r="B525" s="289">
        <f t="shared" si="559"/>
        <v>44</v>
      </c>
      <c r="C525" s="290">
        <f t="shared" si="560"/>
        <v>0</v>
      </c>
      <c r="D525" s="290">
        <f t="shared" si="555"/>
        <v>0</v>
      </c>
      <c r="E525" s="290">
        <f t="shared" si="561"/>
        <v>0</v>
      </c>
      <c r="F525" s="291">
        <f t="shared" si="562"/>
        <v>0</v>
      </c>
      <c r="G525" s="290">
        <f t="shared" si="556"/>
        <v>0</v>
      </c>
      <c r="H525" s="289">
        <f t="shared" si="590"/>
        <v>519</v>
      </c>
      <c r="I525" s="289">
        <f t="shared" si="591"/>
        <v>44</v>
      </c>
      <c r="J525" s="290">
        <f t="shared" si="563"/>
        <v>0</v>
      </c>
      <c r="K525" s="290">
        <f t="shared" si="557"/>
        <v>0</v>
      </c>
      <c r="L525" s="290">
        <f t="shared" si="564"/>
        <v>0</v>
      </c>
      <c r="M525" s="291">
        <f t="shared" si="565"/>
        <v>0</v>
      </c>
      <c r="N525" s="292">
        <f t="shared" si="558"/>
        <v>0</v>
      </c>
      <c r="O525" s="307">
        <f t="shared" si="592"/>
        <v>519</v>
      </c>
      <c r="P525" s="289">
        <f t="shared" si="593"/>
        <v>44</v>
      </c>
      <c r="Q525" s="290">
        <f t="shared" si="566"/>
        <v>0</v>
      </c>
      <c r="R525" s="290">
        <f t="shared" si="594"/>
        <v>0</v>
      </c>
      <c r="S525" s="290">
        <f t="shared" si="567"/>
        <v>0</v>
      </c>
      <c r="T525" s="291">
        <f t="shared" si="568"/>
        <v>0</v>
      </c>
      <c r="U525" s="290">
        <f t="shared" si="595"/>
        <v>0</v>
      </c>
      <c r="V525" s="304">
        <f t="shared" si="596"/>
        <v>519</v>
      </c>
      <c r="W525" s="289">
        <f t="shared" si="597"/>
        <v>44</v>
      </c>
      <c r="X525" s="290">
        <f t="shared" si="569"/>
        <v>0</v>
      </c>
      <c r="Y525" s="290">
        <f t="shared" si="598"/>
        <v>0</v>
      </c>
      <c r="Z525" s="290">
        <f t="shared" si="570"/>
        <v>0</v>
      </c>
      <c r="AA525" s="291">
        <f t="shared" si="571"/>
        <v>0</v>
      </c>
      <c r="AB525" s="292">
        <f t="shared" si="599"/>
        <v>0</v>
      </c>
      <c r="AC525" s="307">
        <f t="shared" si="600"/>
        <v>519</v>
      </c>
      <c r="AD525" s="289">
        <f t="shared" si="601"/>
        <v>44</v>
      </c>
      <c r="AE525" s="290">
        <f t="shared" si="572"/>
        <v>0</v>
      </c>
      <c r="AF525" s="290">
        <f t="shared" si="602"/>
        <v>0</v>
      </c>
      <c r="AG525" s="290">
        <f t="shared" si="573"/>
        <v>0</v>
      </c>
      <c r="AH525" s="291">
        <f t="shared" si="574"/>
        <v>0</v>
      </c>
      <c r="AI525" s="290">
        <f t="shared" si="603"/>
        <v>0</v>
      </c>
      <c r="AJ525" s="304">
        <f t="shared" si="604"/>
        <v>519</v>
      </c>
      <c r="AK525" s="289">
        <f t="shared" si="605"/>
        <v>44</v>
      </c>
      <c r="AL525" s="290">
        <f t="shared" si="575"/>
        <v>0</v>
      </c>
      <c r="AM525" s="290">
        <f t="shared" si="606"/>
        <v>0</v>
      </c>
      <c r="AN525" s="290">
        <f t="shared" si="576"/>
        <v>0</v>
      </c>
      <c r="AO525" s="291">
        <f t="shared" si="577"/>
        <v>0</v>
      </c>
      <c r="AP525" s="292">
        <f t="shared" si="607"/>
        <v>0</v>
      </c>
      <c r="AQ525" s="307">
        <f t="shared" si="608"/>
        <v>519</v>
      </c>
      <c r="AR525" s="289">
        <f t="shared" si="609"/>
        <v>44</v>
      </c>
      <c r="AS525" s="290">
        <f t="shared" si="578"/>
        <v>0</v>
      </c>
      <c r="AT525" s="290">
        <f t="shared" si="610"/>
        <v>0</v>
      </c>
      <c r="AU525" s="290">
        <f t="shared" si="579"/>
        <v>0</v>
      </c>
      <c r="AV525" s="291">
        <f t="shared" si="580"/>
        <v>0</v>
      </c>
      <c r="AW525" s="290">
        <f t="shared" si="611"/>
        <v>0</v>
      </c>
      <c r="AX525" s="304">
        <f t="shared" si="612"/>
        <v>519</v>
      </c>
      <c r="AY525" s="289">
        <f t="shared" si="613"/>
        <v>44</v>
      </c>
      <c r="AZ525" s="290">
        <f t="shared" si="581"/>
        <v>0</v>
      </c>
      <c r="BA525" s="290">
        <f t="shared" si="614"/>
        <v>0</v>
      </c>
      <c r="BB525" s="290">
        <f t="shared" si="582"/>
        <v>0</v>
      </c>
      <c r="BC525" s="291">
        <f t="shared" si="583"/>
        <v>0</v>
      </c>
      <c r="BD525" s="292">
        <f t="shared" si="615"/>
        <v>0</v>
      </c>
      <c r="BE525" s="307">
        <f t="shared" si="616"/>
        <v>519</v>
      </c>
      <c r="BF525" s="289">
        <f t="shared" si="617"/>
        <v>44</v>
      </c>
      <c r="BG525" s="290">
        <f t="shared" si="584"/>
        <v>0</v>
      </c>
      <c r="BH525" s="290">
        <f t="shared" si="618"/>
        <v>0</v>
      </c>
      <c r="BI525" s="290">
        <f t="shared" si="585"/>
        <v>0</v>
      </c>
      <c r="BJ525" s="291">
        <f t="shared" si="586"/>
        <v>0</v>
      </c>
      <c r="BK525" s="290">
        <f t="shared" si="619"/>
        <v>0</v>
      </c>
      <c r="BL525" s="304">
        <f t="shared" si="620"/>
        <v>519</v>
      </c>
      <c r="BM525" s="289">
        <f t="shared" si="621"/>
        <v>44</v>
      </c>
      <c r="BN525" s="290">
        <f t="shared" si="587"/>
        <v>0</v>
      </c>
      <c r="BO525" s="290">
        <f t="shared" si="622"/>
        <v>0</v>
      </c>
      <c r="BP525" s="290">
        <f t="shared" si="588"/>
        <v>0</v>
      </c>
      <c r="BQ525" s="291">
        <f t="shared" si="589"/>
        <v>0</v>
      </c>
      <c r="BR525" s="292">
        <f t="shared" si="623"/>
        <v>0</v>
      </c>
    </row>
    <row r="526" spans="1:70">
      <c r="A526" s="288">
        <v>520</v>
      </c>
      <c r="B526" s="289">
        <f t="shared" si="559"/>
        <v>44</v>
      </c>
      <c r="C526" s="290">
        <f t="shared" si="560"/>
        <v>0</v>
      </c>
      <c r="D526" s="290">
        <f t="shared" si="555"/>
        <v>0</v>
      </c>
      <c r="E526" s="290">
        <f t="shared" si="561"/>
        <v>0</v>
      </c>
      <c r="F526" s="291">
        <f t="shared" si="562"/>
        <v>0</v>
      </c>
      <c r="G526" s="290">
        <f t="shared" si="556"/>
        <v>0</v>
      </c>
      <c r="H526" s="289">
        <f t="shared" si="590"/>
        <v>520</v>
      </c>
      <c r="I526" s="289">
        <f t="shared" si="591"/>
        <v>44</v>
      </c>
      <c r="J526" s="290">
        <f t="shared" si="563"/>
        <v>0</v>
      </c>
      <c r="K526" s="290">
        <f t="shared" si="557"/>
        <v>0</v>
      </c>
      <c r="L526" s="290">
        <f t="shared" si="564"/>
        <v>0</v>
      </c>
      <c r="M526" s="291">
        <f t="shared" si="565"/>
        <v>0</v>
      </c>
      <c r="N526" s="292">
        <f t="shared" si="558"/>
        <v>0</v>
      </c>
      <c r="O526" s="307">
        <f t="shared" si="592"/>
        <v>520</v>
      </c>
      <c r="P526" s="289">
        <f t="shared" si="593"/>
        <v>44</v>
      </c>
      <c r="Q526" s="290">
        <f t="shared" si="566"/>
        <v>0</v>
      </c>
      <c r="R526" s="290">
        <f t="shared" si="594"/>
        <v>0</v>
      </c>
      <c r="S526" s="290">
        <f t="shared" si="567"/>
        <v>0</v>
      </c>
      <c r="T526" s="291">
        <f t="shared" si="568"/>
        <v>0</v>
      </c>
      <c r="U526" s="290">
        <f t="shared" si="595"/>
        <v>0</v>
      </c>
      <c r="V526" s="304">
        <f t="shared" si="596"/>
        <v>520</v>
      </c>
      <c r="W526" s="289">
        <f t="shared" si="597"/>
        <v>44</v>
      </c>
      <c r="X526" s="290">
        <f t="shared" si="569"/>
        <v>0</v>
      </c>
      <c r="Y526" s="290">
        <f t="shared" si="598"/>
        <v>0</v>
      </c>
      <c r="Z526" s="290">
        <f t="shared" si="570"/>
        <v>0</v>
      </c>
      <c r="AA526" s="291">
        <f t="shared" si="571"/>
        <v>0</v>
      </c>
      <c r="AB526" s="292">
        <f t="shared" si="599"/>
        <v>0</v>
      </c>
      <c r="AC526" s="307">
        <f t="shared" si="600"/>
        <v>520</v>
      </c>
      <c r="AD526" s="289">
        <f t="shared" si="601"/>
        <v>44</v>
      </c>
      <c r="AE526" s="290">
        <f t="shared" si="572"/>
        <v>0</v>
      </c>
      <c r="AF526" s="290">
        <f t="shared" si="602"/>
        <v>0</v>
      </c>
      <c r="AG526" s="290">
        <f t="shared" si="573"/>
        <v>0</v>
      </c>
      <c r="AH526" s="291">
        <f t="shared" si="574"/>
        <v>0</v>
      </c>
      <c r="AI526" s="290">
        <f t="shared" si="603"/>
        <v>0</v>
      </c>
      <c r="AJ526" s="304">
        <f t="shared" si="604"/>
        <v>520</v>
      </c>
      <c r="AK526" s="289">
        <f t="shared" si="605"/>
        <v>44</v>
      </c>
      <c r="AL526" s="290">
        <f t="shared" si="575"/>
        <v>0</v>
      </c>
      <c r="AM526" s="290">
        <f t="shared" si="606"/>
        <v>0</v>
      </c>
      <c r="AN526" s="290">
        <f t="shared" si="576"/>
        <v>0</v>
      </c>
      <c r="AO526" s="291">
        <f t="shared" si="577"/>
        <v>0</v>
      </c>
      <c r="AP526" s="292">
        <f t="shared" si="607"/>
        <v>0</v>
      </c>
      <c r="AQ526" s="307">
        <f t="shared" si="608"/>
        <v>520</v>
      </c>
      <c r="AR526" s="289">
        <f t="shared" si="609"/>
        <v>44</v>
      </c>
      <c r="AS526" s="290">
        <f t="shared" si="578"/>
        <v>0</v>
      </c>
      <c r="AT526" s="290">
        <f t="shared" si="610"/>
        <v>0</v>
      </c>
      <c r="AU526" s="290">
        <f t="shared" si="579"/>
        <v>0</v>
      </c>
      <c r="AV526" s="291">
        <f t="shared" si="580"/>
        <v>0</v>
      </c>
      <c r="AW526" s="290">
        <f t="shared" si="611"/>
        <v>0</v>
      </c>
      <c r="AX526" s="304">
        <f t="shared" si="612"/>
        <v>520</v>
      </c>
      <c r="AY526" s="289">
        <f t="shared" si="613"/>
        <v>44</v>
      </c>
      <c r="AZ526" s="290">
        <f t="shared" si="581"/>
        <v>0</v>
      </c>
      <c r="BA526" s="290">
        <f t="shared" si="614"/>
        <v>0</v>
      </c>
      <c r="BB526" s="290">
        <f t="shared" si="582"/>
        <v>0</v>
      </c>
      <c r="BC526" s="291">
        <f t="shared" si="583"/>
        <v>0</v>
      </c>
      <c r="BD526" s="292">
        <f t="shared" si="615"/>
        <v>0</v>
      </c>
      <c r="BE526" s="307">
        <f t="shared" si="616"/>
        <v>520</v>
      </c>
      <c r="BF526" s="289">
        <f t="shared" si="617"/>
        <v>44</v>
      </c>
      <c r="BG526" s="290">
        <f t="shared" si="584"/>
        <v>0</v>
      </c>
      <c r="BH526" s="290">
        <f t="shared" si="618"/>
        <v>0</v>
      </c>
      <c r="BI526" s="290">
        <f t="shared" si="585"/>
        <v>0</v>
      </c>
      <c r="BJ526" s="291">
        <f t="shared" si="586"/>
        <v>0</v>
      </c>
      <c r="BK526" s="290">
        <f t="shared" si="619"/>
        <v>0</v>
      </c>
      <c r="BL526" s="304">
        <f t="shared" si="620"/>
        <v>520</v>
      </c>
      <c r="BM526" s="289">
        <f t="shared" si="621"/>
        <v>44</v>
      </c>
      <c r="BN526" s="290">
        <f t="shared" si="587"/>
        <v>0</v>
      </c>
      <c r="BO526" s="290">
        <f t="shared" si="622"/>
        <v>0</v>
      </c>
      <c r="BP526" s="290">
        <f t="shared" si="588"/>
        <v>0</v>
      </c>
      <c r="BQ526" s="291">
        <f t="shared" si="589"/>
        <v>0</v>
      </c>
      <c r="BR526" s="292">
        <f t="shared" si="623"/>
        <v>0</v>
      </c>
    </row>
    <row r="527" spans="1:70">
      <c r="A527" s="288">
        <v>521</v>
      </c>
      <c r="B527" s="289">
        <f t="shared" si="559"/>
        <v>44</v>
      </c>
      <c r="C527" s="290">
        <f t="shared" si="560"/>
        <v>0</v>
      </c>
      <c r="D527" s="290">
        <f t="shared" si="555"/>
        <v>0</v>
      </c>
      <c r="E527" s="290">
        <f t="shared" si="561"/>
        <v>0</v>
      </c>
      <c r="F527" s="291">
        <f t="shared" si="562"/>
        <v>0</v>
      </c>
      <c r="G527" s="290">
        <f t="shared" si="556"/>
        <v>0</v>
      </c>
      <c r="H527" s="289">
        <f t="shared" si="590"/>
        <v>521</v>
      </c>
      <c r="I527" s="289">
        <f t="shared" si="591"/>
        <v>44</v>
      </c>
      <c r="J527" s="290">
        <f t="shared" si="563"/>
        <v>0</v>
      </c>
      <c r="K527" s="290">
        <f t="shared" si="557"/>
        <v>0</v>
      </c>
      <c r="L527" s="290">
        <f t="shared" si="564"/>
        <v>0</v>
      </c>
      <c r="M527" s="291">
        <f t="shared" si="565"/>
        <v>0</v>
      </c>
      <c r="N527" s="292">
        <f t="shared" si="558"/>
        <v>0</v>
      </c>
      <c r="O527" s="307">
        <f t="shared" si="592"/>
        <v>521</v>
      </c>
      <c r="P527" s="289">
        <f t="shared" si="593"/>
        <v>44</v>
      </c>
      <c r="Q527" s="290">
        <f t="shared" si="566"/>
        <v>0</v>
      </c>
      <c r="R527" s="290">
        <f t="shared" si="594"/>
        <v>0</v>
      </c>
      <c r="S527" s="290">
        <f t="shared" si="567"/>
        <v>0</v>
      </c>
      <c r="T527" s="291">
        <f t="shared" si="568"/>
        <v>0</v>
      </c>
      <c r="U527" s="290">
        <f t="shared" si="595"/>
        <v>0</v>
      </c>
      <c r="V527" s="304">
        <f t="shared" si="596"/>
        <v>521</v>
      </c>
      <c r="W527" s="289">
        <f t="shared" si="597"/>
        <v>44</v>
      </c>
      <c r="X527" s="290">
        <f t="shared" si="569"/>
        <v>0</v>
      </c>
      <c r="Y527" s="290">
        <f t="shared" si="598"/>
        <v>0</v>
      </c>
      <c r="Z527" s="290">
        <f t="shared" si="570"/>
        <v>0</v>
      </c>
      <c r="AA527" s="291">
        <f t="shared" si="571"/>
        <v>0</v>
      </c>
      <c r="AB527" s="292">
        <f t="shared" si="599"/>
        <v>0</v>
      </c>
      <c r="AC527" s="307">
        <f t="shared" si="600"/>
        <v>521</v>
      </c>
      <c r="AD527" s="289">
        <f t="shared" si="601"/>
        <v>44</v>
      </c>
      <c r="AE527" s="290">
        <f t="shared" si="572"/>
        <v>0</v>
      </c>
      <c r="AF527" s="290">
        <f t="shared" si="602"/>
        <v>0</v>
      </c>
      <c r="AG527" s="290">
        <f t="shared" si="573"/>
        <v>0</v>
      </c>
      <c r="AH527" s="291">
        <f t="shared" si="574"/>
        <v>0</v>
      </c>
      <c r="AI527" s="290">
        <f t="shared" si="603"/>
        <v>0</v>
      </c>
      <c r="AJ527" s="304">
        <f t="shared" si="604"/>
        <v>521</v>
      </c>
      <c r="AK527" s="289">
        <f t="shared" si="605"/>
        <v>44</v>
      </c>
      <c r="AL527" s="290">
        <f t="shared" si="575"/>
        <v>0</v>
      </c>
      <c r="AM527" s="290">
        <f t="shared" si="606"/>
        <v>0</v>
      </c>
      <c r="AN527" s="290">
        <f t="shared" si="576"/>
        <v>0</v>
      </c>
      <c r="AO527" s="291">
        <f t="shared" si="577"/>
        <v>0</v>
      </c>
      <c r="AP527" s="292">
        <f t="shared" si="607"/>
        <v>0</v>
      </c>
      <c r="AQ527" s="307">
        <f t="shared" si="608"/>
        <v>521</v>
      </c>
      <c r="AR527" s="289">
        <f t="shared" si="609"/>
        <v>44</v>
      </c>
      <c r="AS527" s="290">
        <f t="shared" si="578"/>
        <v>0</v>
      </c>
      <c r="AT527" s="290">
        <f t="shared" si="610"/>
        <v>0</v>
      </c>
      <c r="AU527" s="290">
        <f t="shared" si="579"/>
        <v>0</v>
      </c>
      <c r="AV527" s="291">
        <f t="shared" si="580"/>
        <v>0</v>
      </c>
      <c r="AW527" s="290">
        <f t="shared" si="611"/>
        <v>0</v>
      </c>
      <c r="AX527" s="304">
        <f t="shared" si="612"/>
        <v>521</v>
      </c>
      <c r="AY527" s="289">
        <f t="shared" si="613"/>
        <v>44</v>
      </c>
      <c r="AZ527" s="290">
        <f t="shared" si="581"/>
        <v>0</v>
      </c>
      <c r="BA527" s="290">
        <f t="shared" si="614"/>
        <v>0</v>
      </c>
      <c r="BB527" s="290">
        <f t="shared" si="582"/>
        <v>0</v>
      </c>
      <c r="BC527" s="291">
        <f t="shared" si="583"/>
        <v>0</v>
      </c>
      <c r="BD527" s="292">
        <f t="shared" si="615"/>
        <v>0</v>
      </c>
      <c r="BE527" s="307">
        <f t="shared" si="616"/>
        <v>521</v>
      </c>
      <c r="BF527" s="289">
        <f t="shared" si="617"/>
        <v>44</v>
      </c>
      <c r="BG527" s="290">
        <f t="shared" si="584"/>
        <v>0</v>
      </c>
      <c r="BH527" s="290">
        <f t="shared" si="618"/>
        <v>0</v>
      </c>
      <c r="BI527" s="290">
        <f t="shared" si="585"/>
        <v>0</v>
      </c>
      <c r="BJ527" s="291">
        <f t="shared" si="586"/>
        <v>0</v>
      </c>
      <c r="BK527" s="290">
        <f t="shared" si="619"/>
        <v>0</v>
      </c>
      <c r="BL527" s="304">
        <f t="shared" si="620"/>
        <v>521</v>
      </c>
      <c r="BM527" s="289">
        <f t="shared" si="621"/>
        <v>44</v>
      </c>
      <c r="BN527" s="290">
        <f t="shared" si="587"/>
        <v>0</v>
      </c>
      <c r="BO527" s="290">
        <f t="shared" si="622"/>
        <v>0</v>
      </c>
      <c r="BP527" s="290">
        <f t="shared" si="588"/>
        <v>0</v>
      </c>
      <c r="BQ527" s="291">
        <f t="shared" si="589"/>
        <v>0</v>
      </c>
      <c r="BR527" s="292">
        <f t="shared" si="623"/>
        <v>0</v>
      </c>
    </row>
    <row r="528" spans="1:70">
      <c r="A528" s="288">
        <v>522</v>
      </c>
      <c r="B528" s="289">
        <f t="shared" si="559"/>
        <v>44</v>
      </c>
      <c r="C528" s="290">
        <f t="shared" si="560"/>
        <v>0</v>
      </c>
      <c r="D528" s="290">
        <f t="shared" si="555"/>
        <v>0</v>
      </c>
      <c r="E528" s="290">
        <f t="shared" si="561"/>
        <v>0</v>
      </c>
      <c r="F528" s="291">
        <f t="shared" si="562"/>
        <v>0</v>
      </c>
      <c r="G528" s="290">
        <f t="shared" si="556"/>
        <v>0</v>
      </c>
      <c r="H528" s="289">
        <f t="shared" si="590"/>
        <v>522</v>
      </c>
      <c r="I528" s="289">
        <f t="shared" si="591"/>
        <v>44</v>
      </c>
      <c r="J528" s="290">
        <f t="shared" si="563"/>
        <v>0</v>
      </c>
      <c r="K528" s="290">
        <f t="shared" si="557"/>
        <v>0</v>
      </c>
      <c r="L528" s="290">
        <f t="shared" si="564"/>
        <v>0</v>
      </c>
      <c r="M528" s="291">
        <f t="shared" si="565"/>
        <v>0</v>
      </c>
      <c r="N528" s="292">
        <f t="shared" si="558"/>
        <v>0</v>
      </c>
      <c r="O528" s="307">
        <f t="shared" si="592"/>
        <v>522</v>
      </c>
      <c r="P528" s="289">
        <f t="shared" si="593"/>
        <v>44</v>
      </c>
      <c r="Q528" s="290">
        <f t="shared" si="566"/>
        <v>0</v>
      </c>
      <c r="R528" s="290">
        <f t="shared" si="594"/>
        <v>0</v>
      </c>
      <c r="S528" s="290">
        <f t="shared" si="567"/>
        <v>0</v>
      </c>
      <c r="T528" s="291">
        <f t="shared" si="568"/>
        <v>0</v>
      </c>
      <c r="U528" s="290">
        <f t="shared" si="595"/>
        <v>0</v>
      </c>
      <c r="V528" s="304">
        <f t="shared" si="596"/>
        <v>522</v>
      </c>
      <c r="W528" s="289">
        <f t="shared" si="597"/>
        <v>44</v>
      </c>
      <c r="X528" s="290">
        <f t="shared" si="569"/>
        <v>0</v>
      </c>
      <c r="Y528" s="290">
        <f t="shared" si="598"/>
        <v>0</v>
      </c>
      <c r="Z528" s="290">
        <f t="shared" si="570"/>
        <v>0</v>
      </c>
      <c r="AA528" s="291">
        <f t="shared" si="571"/>
        <v>0</v>
      </c>
      <c r="AB528" s="292">
        <f t="shared" si="599"/>
        <v>0</v>
      </c>
      <c r="AC528" s="307">
        <f t="shared" si="600"/>
        <v>522</v>
      </c>
      <c r="AD528" s="289">
        <f t="shared" si="601"/>
        <v>44</v>
      </c>
      <c r="AE528" s="290">
        <f t="shared" si="572"/>
        <v>0</v>
      </c>
      <c r="AF528" s="290">
        <f t="shared" si="602"/>
        <v>0</v>
      </c>
      <c r="AG528" s="290">
        <f t="shared" si="573"/>
        <v>0</v>
      </c>
      <c r="AH528" s="291">
        <f t="shared" si="574"/>
        <v>0</v>
      </c>
      <c r="AI528" s="290">
        <f t="shared" si="603"/>
        <v>0</v>
      </c>
      <c r="AJ528" s="304">
        <f t="shared" si="604"/>
        <v>522</v>
      </c>
      <c r="AK528" s="289">
        <f t="shared" si="605"/>
        <v>44</v>
      </c>
      <c r="AL528" s="290">
        <f t="shared" si="575"/>
        <v>0</v>
      </c>
      <c r="AM528" s="290">
        <f t="shared" si="606"/>
        <v>0</v>
      </c>
      <c r="AN528" s="290">
        <f t="shared" si="576"/>
        <v>0</v>
      </c>
      <c r="AO528" s="291">
        <f t="shared" si="577"/>
        <v>0</v>
      </c>
      <c r="AP528" s="292">
        <f t="shared" si="607"/>
        <v>0</v>
      </c>
      <c r="AQ528" s="307">
        <f t="shared" si="608"/>
        <v>522</v>
      </c>
      <c r="AR528" s="289">
        <f t="shared" si="609"/>
        <v>44</v>
      </c>
      <c r="AS528" s="290">
        <f t="shared" si="578"/>
        <v>0</v>
      </c>
      <c r="AT528" s="290">
        <f t="shared" si="610"/>
        <v>0</v>
      </c>
      <c r="AU528" s="290">
        <f t="shared" si="579"/>
        <v>0</v>
      </c>
      <c r="AV528" s="291">
        <f t="shared" si="580"/>
        <v>0</v>
      </c>
      <c r="AW528" s="290">
        <f t="shared" si="611"/>
        <v>0</v>
      </c>
      <c r="AX528" s="304">
        <f t="shared" si="612"/>
        <v>522</v>
      </c>
      <c r="AY528" s="289">
        <f t="shared" si="613"/>
        <v>44</v>
      </c>
      <c r="AZ528" s="290">
        <f t="shared" si="581"/>
        <v>0</v>
      </c>
      <c r="BA528" s="290">
        <f t="shared" si="614"/>
        <v>0</v>
      </c>
      <c r="BB528" s="290">
        <f t="shared" si="582"/>
        <v>0</v>
      </c>
      <c r="BC528" s="291">
        <f t="shared" si="583"/>
        <v>0</v>
      </c>
      <c r="BD528" s="292">
        <f t="shared" si="615"/>
        <v>0</v>
      </c>
      <c r="BE528" s="307">
        <f t="shared" si="616"/>
        <v>522</v>
      </c>
      <c r="BF528" s="289">
        <f t="shared" si="617"/>
        <v>44</v>
      </c>
      <c r="BG528" s="290">
        <f t="shared" si="584"/>
        <v>0</v>
      </c>
      <c r="BH528" s="290">
        <f t="shared" si="618"/>
        <v>0</v>
      </c>
      <c r="BI528" s="290">
        <f t="shared" si="585"/>
        <v>0</v>
      </c>
      <c r="BJ528" s="291">
        <f t="shared" si="586"/>
        <v>0</v>
      </c>
      <c r="BK528" s="290">
        <f t="shared" si="619"/>
        <v>0</v>
      </c>
      <c r="BL528" s="304">
        <f t="shared" si="620"/>
        <v>522</v>
      </c>
      <c r="BM528" s="289">
        <f t="shared" si="621"/>
        <v>44</v>
      </c>
      <c r="BN528" s="290">
        <f t="shared" si="587"/>
        <v>0</v>
      </c>
      <c r="BO528" s="290">
        <f t="shared" si="622"/>
        <v>0</v>
      </c>
      <c r="BP528" s="290">
        <f t="shared" si="588"/>
        <v>0</v>
      </c>
      <c r="BQ528" s="291">
        <f t="shared" si="589"/>
        <v>0</v>
      </c>
      <c r="BR528" s="292">
        <f t="shared" si="623"/>
        <v>0</v>
      </c>
    </row>
    <row r="529" spans="1:70">
      <c r="A529" s="288">
        <v>523</v>
      </c>
      <c r="B529" s="289">
        <f t="shared" si="559"/>
        <v>44</v>
      </c>
      <c r="C529" s="290">
        <f t="shared" si="560"/>
        <v>0</v>
      </c>
      <c r="D529" s="290">
        <f t="shared" si="555"/>
        <v>0</v>
      </c>
      <c r="E529" s="290">
        <f t="shared" si="561"/>
        <v>0</v>
      </c>
      <c r="F529" s="291">
        <f t="shared" si="562"/>
        <v>0</v>
      </c>
      <c r="G529" s="290">
        <f t="shared" si="556"/>
        <v>0</v>
      </c>
      <c r="H529" s="289">
        <f t="shared" si="590"/>
        <v>523</v>
      </c>
      <c r="I529" s="289">
        <f t="shared" si="591"/>
        <v>44</v>
      </c>
      <c r="J529" s="290">
        <f t="shared" si="563"/>
        <v>0</v>
      </c>
      <c r="K529" s="290">
        <f t="shared" si="557"/>
        <v>0</v>
      </c>
      <c r="L529" s="290">
        <f t="shared" si="564"/>
        <v>0</v>
      </c>
      <c r="M529" s="291">
        <f t="shared" si="565"/>
        <v>0</v>
      </c>
      <c r="N529" s="292">
        <f t="shared" si="558"/>
        <v>0</v>
      </c>
      <c r="O529" s="307">
        <f t="shared" si="592"/>
        <v>523</v>
      </c>
      <c r="P529" s="289">
        <f t="shared" si="593"/>
        <v>44</v>
      </c>
      <c r="Q529" s="290">
        <f t="shared" si="566"/>
        <v>0</v>
      </c>
      <c r="R529" s="290">
        <f t="shared" si="594"/>
        <v>0</v>
      </c>
      <c r="S529" s="290">
        <f t="shared" si="567"/>
        <v>0</v>
      </c>
      <c r="T529" s="291">
        <f t="shared" si="568"/>
        <v>0</v>
      </c>
      <c r="U529" s="290">
        <f t="shared" si="595"/>
        <v>0</v>
      </c>
      <c r="V529" s="304">
        <f t="shared" si="596"/>
        <v>523</v>
      </c>
      <c r="W529" s="289">
        <f t="shared" si="597"/>
        <v>44</v>
      </c>
      <c r="X529" s="290">
        <f t="shared" si="569"/>
        <v>0</v>
      </c>
      <c r="Y529" s="290">
        <f t="shared" si="598"/>
        <v>0</v>
      </c>
      <c r="Z529" s="290">
        <f t="shared" si="570"/>
        <v>0</v>
      </c>
      <c r="AA529" s="291">
        <f t="shared" si="571"/>
        <v>0</v>
      </c>
      <c r="AB529" s="292">
        <f t="shared" si="599"/>
        <v>0</v>
      </c>
      <c r="AC529" s="307">
        <f t="shared" si="600"/>
        <v>523</v>
      </c>
      <c r="AD529" s="289">
        <f t="shared" si="601"/>
        <v>44</v>
      </c>
      <c r="AE529" s="290">
        <f t="shared" si="572"/>
        <v>0</v>
      </c>
      <c r="AF529" s="290">
        <f t="shared" si="602"/>
        <v>0</v>
      </c>
      <c r="AG529" s="290">
        <f t="shared" si="573"/>
        <v>0</v>
      </c>
      <c r="AH529" s="291">
        <f t="shared" si="574"/>
        <v>0</v>
      </c>
      <c r="AI529" s="290">
        <f t="shared" si="603"/>
        <v>0</v>
      </c>
      <c r="AJ529" s="304">
        <f t="shared" si="604"/>
        <v>523</v>
      </c>
      <c r="AK529" s="289">
        <f t="shared" si="605"/>
        <v>44</v>
      </c>
      <c r="AL529" s="290">
        <f t="shared" si="575"/>
        <v>0</v>
      </c>
      <c r="AM529" s="290">
        <f t="shared" si="606"/>
        <v>0</v>
      </c>
      <c r="AN529" s="290">
        <f t="shared" si="576"/>
        <v>0</v>
      </c>
      <c r="AO529" s="291">
        <f t="shared" si="577"/>
        <v>0</v>
      </c>
      <c r="AP529" s="292">
        <f t="shared" si="607"/>
        <v>0</v>
      </c>
      <c r="AQ529" s="307">
        <f t="shared" si="608"/>
        <v>523</v>
      </c>
      <c r="AR529" s="289">
        <f t="shared" si="609"/>
        <v>44</v>
      </c>
      <c r="AS529" s="290">
        <f t="shared" si="578"/>
        <v>0</v>
      </c>
      <c r="AT529" s="290">
        <f t="shared" si="610"/>
        <v>0</v>
      </c>
      <c r="AU529" s="290">
        <f t="shared" si="579"/>
        <v>0</v>
      </c>
      <c r="AV529" s="291">
        <f t="shared" si="580"/>
        <v>0</v>
      </c>
      <c r="AW529" s="290">
        <f t="shared" si="611"/>
        <v>0</v>
      </c>
      <c r="AX529" s="304">
        <f t="shared" si="612"/>
        <v>523</v>
      </c>
      <c r="AY529" s="289">
        <f t="shared" si="613"/>
        <v>44</v>
      </c>
      <c r="AZ529" s="290">
        <f t="shared" si="581"/>
        <v>0</v>
      </c>
      <c r="BA529" s="290">
        <f t="shared" si="614"/>
        <v>0</v>
      </c>
      <c r="BB529" s="290">
        <f t="shared" si="582"/>
        <v>0</v>
      </c>
      <c r="BC529" s="291">
        <f t="shared" si="583"/>
        <v>0</v>
      </c>
      <c r="BD529" s="292">
        <f t="shared" si="615"/>
        <v>0</v>
      </c>
      <c r="BE529" s="307">
        <f t="shared" si="616"/>
        <v>523</v>
      </c>
      <c r="BF529" s="289">
        <f t="shared" si="617"/>
        <v>44</v>
      </c>
      <c r="BG529" s="290">
        <f t="shared" si="584"/>
        <v>0</v>
      </c>
      <c r="BH529" s="290">
        <f t="shared" si="618"/>
        <v>0</v>
      </c>
      <c r="BI529" s="290">
        <f t="shared" si="585"/>
        <v>0</v>
      </c>
      <c r="BJ529" s="291">
        <f t="shared" si="586"/>
        <v>0</v>
      </c>
      <c r="BK529" s="290">
        <f t="shared" si="619"/>
        <v>0</v>
      </c>
      <c r="BL529" s="304">
        <f t="shared" si="620"/>
        <v>523</v>
      </c>
      <c r="BM529" s="289">
        <f t="shared" si="621"/>
        <v>44</v>
      </c>
      <c r="BN529" s="290">
        <f t="shared" si="587"/>
        <v>0</v>
      </c>
      <c r="BO529" s="290">
        <f t="shared" si="622"/>
        <v>0</v>
      </c>
      <c r="BP529" s="290">
        <f t="shared" si="588"/>
        <v>0</v>
      </c>
      <c r="BQ529" s="291">
        <f t="shared" si="589"/>
        <v>0</v>
      </c>
      <c r="BR529" s="292">
        <f t="shared" si="623"/>
        <v>0</v>
      </c>
    </row>
    <row r="530" spans="1:70">
      <c r="A530" s="288">
        <v>524</v>
      </c>
      <c r="B530" s="289">
        <f t="shared" si="559"/>
        <v>44</v>
      </c>
      <c r="C530" s="290">
        <f t="shared" si="560"/>
        <v>0</v>
      </c>
      <c r="D530" s="290">
        <f t="shared" ref="D530:D593" si="624">SUM(E530:F530)</f>
        <v>0</v>
      </c>
      <c r="E530" s="290">
        <f t="shared" si="561"/>
        <v>0</v>
      </c>
      <c r="F530" s="291">
        <f t="shared" si="562"/>
        <v>0</v>
      </c>
      <c r="G530" s="290">
        <f t="shared" si="556"/>
        <v>0</v>
      </c>
      <c r="H530" s="289">
        <f t="shared" si="590"/>
        <v>524</v>
      </c>
      <c r="I530" s="289">
        <f t="shared" si="591"/>
        <v>44</v>
      </c>
      <c r="J530" s="290">
        <f t="shared" si="563"/>
        <v>0</v>
      </c>
      <c r="K530" s="290">
        <f t="shared" si="557"/>
        <v>0</v>
      </c>
      <c r="L530" s="290">
        <f t="shared" si="564"/>
        <v>0</v>
      </c>
      <c r="M530" s="291">
        <f t="shared" si="565"/>
        <v>0</v>
      </c>
      <c r="N530" s="292">
        <f t="shared" si="558"/>
        <v>0</v>
      </c>
      <c r="O530" s="307">
        <f t="shared" si="592"/>
        <v>524</v>
      </c>
      <c r="P530" s="289">
        <f t="shared" si="593"/>
        <v>44</v>
      </c>
      <c r="Q530" s="290">
        <f t="shared" si="566"/>
        <v>0</v>
      </c>
      <c r="R530" s="290">
        <f t="shared" si="594"/>
        <v>0</v>
      </c>
      <c r="S530" s="290">
        <f t="shared" si="567"/>
        <v>0</v>
      </c>
      <c r="T530" s="291">
        <f t="shared" si="568"/>
        <v>0</v>
      </c>
      <c r="U530" s="290">
        <f t="shared" si="595"/>
        <v>0</v>
      </c>
      <c r="V530" s="304">
        <f t="shared" si="596"/>
        <v>524</v>
      </c>
      <c r="W530" s="289">
        <f t="shared" si="597"/>
        <v>44</v>
      </c>
      <c r="X530" s="290">
        <f t="shared" si="569"/>
        <v>0</v>
      </c>
      <c r="Y530" s="290">
        <f t="shared" si="598"/>
        <v>0</v>
      </c>
      <c r="Z530" s="290">
        <f t="shared" si="570"/>
        <v>0</v>
      </c>
      <c r="AA530" s="291">
        <f t="shared" si="571"/>
        <v>0</v>
      </c>
      <c r="AB530" s="292">
        <f t="shared" si="599"/>
        <v>0</v>
      </c>
      <c r="AC530" s="307">
        <f t="shared" si="600"/>
        <v>524</v>
      </c>
      <c r="AD530" s="289">
        <f t="shared" si="601"/>
        <v>44</v>
      </c>
      <c r="AE530" s="290">
        <f t="shared" si="572"/>
        <v>0</v>
      </c>
      <c r="AF530" s="290">
        <f t="shared" si="602"/>
        <v>0</v>
      </c>
      <c r="AG530" s="290">
        <f t="shared" si="573"/>
        <v>0</v>
      </c>
      <c r="AH530" s="291">
        <f t="shared" si="574"/>
        <v>0</v>
      </c>
      <c r="AI530" s="290">
        <f t="shared" si="603"/>
        <v>0</v>
      </c>
      <c r="AJ530" s="304">
        <f t="shared" si="604"/>
        <v>524</v>
      </c>
      <c r="AK530" s="289">
        <f t="shared" si="605"/>
        <v>44</v>
      </c>
      <c r="AL530" s="290">
        <f t="shared" si="575"/>
        <v>0</v>
      </c>
      <c r="AM530" s="290">
        <f t="shared" si="606"/>
        <v>0</v>
      </c>
      <c r="AN530" s="290">
        <f t="shared" si="576"/>
        <v>0</v>
      </c>
      <c r="AO530" s="291">
        <f t="shared" si="577"/>
        <v>0</v>
      </c>
      <c r="AP530" s="292">
        <f t="shared" si="607"/>
        <v>0</v>
      </c>
      <c r="AQ530" s="307">
        <f t="shared" si="608"/>
        <v>524</v>
      </c>
      <c r="AR530" s="289">
        <f t="shared" si="609"/>
        <v>44</v>
      </c>
      <c r="AS530" s="290">
        <f t="shared" si="578"/>
        <v>0</v>
      </c>
      <c r="AT530" s="290">
        <f t="shared" si="610"/>
        <v>0</v>
      </c>
      <c r="AU530" s="290">
        <f t="shared" si="579"/>
        <v>0</v>
      </c>
      <c r="AV530" s="291">
        <f t="shared" si="580"/>
        <v>0</v>
      </c>
      <c r="AW530" s="290">
        <f t="shared" si="611"/>
        <v>0</v>
      </c>
      <c r="AX530" s="304">
        <f t="shared" si="612"/>
        <v>524</v>
      </c>
      <c r="AY530" s="289">
        <f t="shared" si="613"/>
        <v>44</v>
      </c>
      <c r="AZ530" s="290">
        <f t="shared" si="581"/>
        <v>0</v>
      </c>
      <c r="BA530" s="290">
        <f t="shared" si="614"/>
        <v>0</v>
      </c>
      <c r="BB530" s="290">
        <f t="shared" si="582"/>
        <v>0</v>
      </c>
      <c r="BC530" s="291">
        <f t="shared" si="583"/>
        <v>0</v>
      </c>
      <c r="BD530" s="292">
        <f t="shared" si="615"/>
        <v>0</v>
      </c>
      <c r="BE530" s="307">
        <f t="shared" si="616"/>
        <v>524</v>
      </c>
      <c r="BF530" s="289">
        <f t="shared" si="617"/>
        <v>44</v>
      </c>
      <c r="BG530" s="290">
        <f t="shared" si="584"/>
        <v>0</v>
      </c>
      <c r="BH530" s="290">
        <f t="shared" si="618"/>
        <v>0</v>
      </c>
      <c r="BI530" s="290">
        <f t="shared" si="585"/>
        <v>0</v>
      </c>
      <c r="BJ530" s="291">
        <f t="shared" si="586"/>
        <v>0</v>
      </c>
      <c r="BK530" s="290">
        <f t="shared" si="619"/>
        <v>0</v>
      </c>
      <c r="BL530" s="304">
        <f t="shared" si="620"/>
        <v>524</v>
      </c>
      <c r="BM530" s="289">
        <f t="shared" si="621"/>
        <v>44</v>
      </c>
      <c r="BN530" s="290">
        <f t="shared" si="587"/>
        <v>0</v>
      </c>
      <c r="BO530" s="290">
        <f t="shared" si="622"/>
        <v>0</v>
      </c>
      <c r="BP530" s="290">
        <f t="shared" si="588"/>
        <v>0</v>
      </c>
      <c r="BQ530" s="291">
        <f t="shared" si="589"/>
        <v>0</v>
      </c>
      <c r="BR530" s="292">
        <f t="shared" si="623"/>
        <v>0</v>
      </c>
    </row>
    <row r="531" spans="1:70">
      <c r="A531" s="288">
        <v>525</v>
      </c>
      <c r="B531" s="289">
        <f t="shared" si="559"/>
        <v>44</v>
      </c>
      <c r="C531" s="290">
        <f t="shared" si="560"/>
        <v>0</v>
      </c>
      <c r="D531" s="290">
        <f t="shared" si="624"/>
        <v>0</v>
      </c>
      <c r="E531" s="290">
        <f t="shared" si="561"/>
        <v>0</v>
      </c>
      <c r="F531" s="291">
        <f t="shared" si="562"/>
        <v>0</v>
      </c>
      <c r="G531" s="290">
        <f t="shared" si="556"/>
        <v>0</v>
      </c>
      <c r="H531" s="289">
        <f t="shared" si="590"/>
        <v>525</v>
      </c>
      <c r="I531" s="289">
        <f t="shared" si="591"/>
        <v>44</v>
      </c>
      <c r="J531" s="290">
        <f t="shared" si="563"/>
        <v>0</v>
      </c>
      <c r="K531" s="290">
        <f t="shared" si="557"/>
        <v>0</v>
      </c>
      <c r="L531" s="290">
        <f t="shared" si="564"/>
        <v>0</v>
      </c>
      <c r="M531" s="291">
        <f t="shared" si="565"/>
        <v>0</v>
      </c>
      <c r="N531" s="292">
        <f t="shared" si="558"/>
        <v>0</v>
      </c>
      <c r="O531" s="307">
        <f t="shared" si="592"/>
        <v>525</v>
      </c>
      <c r="P531" s="289">
        <f t="shared" si="593"/>
        <v>44</v>
      </c>
      <c r="Q531" s="290">
        <f t="shared" si="566"/>
        <v>0</v>
      </c>
      <c r="R531" s="290">
        <f t="shared" si="594"/>
        <v>0</v>
      </c>
      <c r="S531" s="290">
        <f t="shared" si="567"/>
        <v>0</v>
      </c>
      <c r="T531" s="291">
        <f t="shared" si="568"/>
        <v>0</v>
      </c>
      <c r="U531" s="290">
        <f t="shared" si="595"/>
        <v>0</v>
      </c>
      <c r="V531" s="304">
        <f t="shared" si="596"/>
        <v>525</v>
      </c>
      <c r="W531" s="289">
        <f t="shared" si="597"/>
        <v>44</v>
      </c>
      <c r="X531" s="290">
        <f t="shared" si="569"/>
        <v>0</v>
      </c>
      <c r="Y531" s="290">
        <f t="shared" si="598"/>
        <v>0</v>
      </c>
      <c r="Z531" s="290">
        <f t="shared" si="570"/>
        <v>0</v>
      </c>
      <c r="AA531" s="291">
        <f t="shared" si="571"/>
        <v>0</v>
      </c>
      <c r="AB531" s="292">
        <f t="shared" si="599"/>
        <v>0</v>
      </c>
      <c r="AC531" s="307">
        <f t="shared" si="600"/>
        <v>525</v>
      </c>
      <c r="AD531" s="289">
        <f t="shared" si="601"/>
        <v>44</v>
      </c>
      <c r="AE531" s="290">
        <f t="shared" si="572"/>
        <v>0</v>
      </c>
      <c r="AF531" s="290">
        <f t="shared" si="602"/>
        <v>0</v>
      </c>
      <c r="AG531" s="290">
        <f t="shared" si="573"/>
        <v>0</v>
      </c>
      <c r="AH531" s="291">
        <f t="shared" si="574"/>
        <v>0</v>
      </c>
      <c r="AI531" s="290">
        <f t="shared" si="603"/>
        <v>0</v>
      </c>
      <c r="AJ531" s="304">
        <f t="shared" si="604"/>
        <v>525</v>
      </c>
      <c r="AK531" s="289">
        <f t="shared" si="605"/>
        <v>44</v>
      </c>
      <c r="AL531" s="290">
        <f t="shared" si="575"/>
        <v>0</v>
      </c>
      <c r="AM531" s="290">
        <f t="shared" si="606"/>
        <v>0</v>
      </c>
      <c r="AN531" s="290">
        <f t="shared" si="576"/>
        <v>0</v>
      </c>
      <c r="AO531" s="291">
        <f t="shared" si="577"/>
        <v>0</v>
      </c>
      <c r="AP531" s="292">
        <f t="shared" si="607"/>
        <v>0</v>
      </c>
      <c r="AQ531" s="307">
        <f t="shared" si="608"/>
        <v>525</v>
      </c>
      <c r="AR531" s="289">
        <f t="shared" si="609"/>
        <v>44</v>
      </c>
      <c r="AS531" s="290">
        <f t="shared" si="578"/>
        <v>0</v>
      </c>
      <c r="AT531" s="290">
        <f t="shared" si="610"/>
        <v>0</v>
      </c>
      <c r="AU531" s="290">
        <f t="shared" si="579"/>
        <v>0</v>
      </c>
      <c r="AV531" s="291">
        <f t="shared" si="580"/>
        <v>0</v>
      </c>
      <c r="AW531" s="290">
        <f t="shared" si="611"/>
        <v>0</v>
      </c>
      <c r="AX531" s="304">
        <f t="shared" si="612"/>
        <v>525</v>
      </c>
      <c r="AY531" s="289">
        <f t="shared" si="613"/>
        <v>44</v>
      </c>
      <c r="AZ531" s="290">
        <f t="shared" si="581"/>
        <v>0</v>
      </c>
      <c r="BA531" s="290">
        <f t="shared" si="614"/>
        <v>0</v>
      </c>
      <c r="BB531" s="290">
        <f t="shared" si="582"/>
        <v>0</v>
      </c>
      <c r="BC531" s="291">
        <f t="shared" si="583"/>
        <v>0</v>
      </c>
      <c r="BD531" s="292">
        <f t="shared" si="615"/>
        <v>0</v>
      </c>
      <c r="BE531" s="307">
        <f t="shared" si="616"/>
        <v>525</v>
      </c>
      <c r="BF531" s="289">
        <f t="shared" si="617"/>
        <v>44</v>
      </c>
      <c r="BG531" s="290">
        <f t="shared" si="584"/>
        <v>0</v>
      </c>
      <c r="BH531" s="290">
        <f t="shared" si="618"/>
        <v>0</v>
      </c>
      <c r="BI531" s="290">
        <f t="shared" si="585"/>
        <v>0</v>
      </c>
      <c r="BJ531" s="291">
        <f t="shared" si="586"/>
        <v>0</v>
      </c>
      <c r="BK531" s="290">
        <f t="shared" si="619"/>
        <v>0</v>
      </c>
      <c r="BL531" s="304">
        <f t="shared" si="620"/>
        <v>525</v>
      </c>
      <c r="BM531" s="289">
        <f t="shared" si="621"/>
        <v>44</v>
      </c>
      <c r="BN531" s="290">
        <f t="shared" si="587"/>
        <v>0</v>
      </c>
      <c r="BO531" s="290">
        <f t="shared" si="622"/>
        <v>0</v>
      </c>
      <c r="BP531" s="290">
        <f t="shared" si="588"/>
        <v>0</v>
      </c>
      <c r="BQ531" s="291">
        <f t="shared" si="589"/>
        <v>0</v>
      </c>
      <c r="BR531" s="292">
        <f t="shared" si="623"/>
        <v>0</v>
      </c>
    </row>
    <row r="532" spans="1:70">
      <c r="A532" s="288">
        <v>526</v>
      </c>
      <c r="B532" s="289">
        <f t="shared" si="559"/>
        <v>44</v>
      </c>
      <c r="C532" s="290">
        <f t="shared" si="560"/>
        <v>0</v>
      </c>
      <c r="D532" s="290">
        <f t="shared" si="624"/>
        <v>0</v>
      </c>
      <c r="E532" s="290">
        <f t="shared" si="561"/>
        <v>0</v>
      </c>
      <c r="F532" s="291">
        <f t="shared" si="562"/>
        <v>0</v>
      </c>
      <c r="G532" s="290">
        <f t="shared" si="556"/>
        <v>0</v>
      </c>
      <c r="H532" s="289">
        <f t="shared" si="590"/>
        <v>526</v>
      </c>
      <c r="I532" s="289">
        <f t="shared" si="591"/>
        <v>44</v>
      </c>
      <c r="J532" s="290">
        <f t="shared" si="563"/>
        <v>0</v>
      </c>
      <c r="K532" s="290">
        <f t="shared" si="557"/>
        <v>0</v>
      </c>
      <c r="L532" s="290">
        <f t="shared" si="564"/>
        <v>0</v>
      </c>
      <c r="M532" s="291">
        <f t="shared" si="565"/>
        <v>0</v>
      </c>
      <c r="N532" s="292">
        <f t="shared" si="558"/>
        <v>0</v>
      </c>
      <c r="O532" s="307">
        <f t="shared" si="592"/>
        <v>526</v>
      </c>
      <c r="P532" s="289">
        <f t="shared" si="593"/>
        <v>44</v>
      </c>
      <c r="Q532" s="290">
        <f t="shared" si="566"/>
        <v>0</v>
      </c>
      <c r="R532" s="290">
        <f t="shared" si="594"/>
        <v>0</v>
      </c>
      <c r="S532" s="290">
        <f t="shared" si="567"/>
        <v>0</v>
      </c>
      <c r="T532" s="291">
        <f t="shared" si="568"/>
        <v>0</v>
      </c>
      <c r="U532" s="290">
        <f t="shared" si="595"/>
        <v>0</v>
      </c>
      <c r="V532" s="304">
        <f t="shared" si="596"/>
        <v>526</v>
      </c>
      <c r="W532" s="289">
        <f t="shared" si="597"/>
        <v>44</v>
      </c>
      <c r="X532" s="290">
        <f t="shared" si="569"/>
        <v>0</v>
      </c>
      <c r="Y532" s="290">
        <f t="shared" si="598"/>
        <v>0</v>
      </c>
      <c r="Z532" s="290">
        <f t="shared" si="570"/>
        <v>0</v>
      </c>
      <c r="AA532" s="291">
        <f t="shared" si="571"/>
        <v>0</v>
      </c>
      <c r="AB532" s="292">
        <f t="shared" si="599"/>
        <v>0</v>
      </c>
      <c r="AC532" s="307">
        <f t="shared" si="600"/>
        <v>526</v>
      </c>
      <c r="AD532" s="289">
        <f t="shared" si="601"/>
        <v>44</v>
      </c>
      <c r="AE532" s="290">
        <f t="shared" si="572"/>
        <v>0</v>
      </c>
      <c r="AF532" s="290">
        <f t="shared" si="602"/>
        <v>0</v>
      </c>
      <c r="AG532" s="290">
        <f t="shared" si="573"/>
        <v>0</v>
      </c>
      <c r="AH532" s="291">
        <f t="shared" si="574"/>
        <v>0</v>
      </c>
      <c r="AI532" s="290">
        <f t="shared" si="603"/>
        <v>0</v>
      </c>
      <c r="AJ532" s="304">
        <f t="shared" si="604"/>
        <v>526</v>
      </c>
      <c r="AK532" s="289">
        <f t="shared" si="605"/>
        <v>44</v>
      </c>
      <c r="AL532" s="290">
        <f t="shared" si="575"/>
        <v>0</v>
      </c>
      <c r="AM532" s="290">
        <f t="shared" si="606"/>
        <v>0</v>
      </c>
      <c r="AN532" s="290">
        <f t="shared" si="576"/>
        <v>0</v>
      </c>
      <c r="AO532" s="291">
        <f t="shared" si="577"/>
        <v>0</v>
      </c>
      <c r="AP532" s="292">
        <f t="shared" si="607"/>
        <v>0</v>
      </c>
      <c r="AQ532" s="307">
        <f t="shared" si="608"/>
        <v>526</v>
      </c>
      <c r="AR532" s="289">
        <f t="shared" si="609"/>
        <v>44</v>
      </c>
      <c r="AS532" s="290">
        <f t="shared" si="578"/>
        <v>0</v>
      </c>
      <c r="AT532" s="290">
        <f t="shared" si="610"/>
        <v>0</v>
      </c>
      <c r="AU532" s="290">
        <f t="shared" si="579"/>
        <v>0</v>
      </c>
      <c r="AV532" s="291">
        <f t="shared" si="580"/>
        <v>0</v>
      </c>
      <c r="AW532" s="290">
        <f t="shared" si="611"/>
        <v>0</v>
      </c>
      <c r="AX532" s="304">
        <f t="shared" si="612"/>
        <v>526</v>
      </c>
      <c r="AY532" s="289">
        <f t="shared" si="613"/>
        <v>44</v>
      </c>
      <c r="AZ532" s="290">
        <f t="shared" si="581"/>
        <v>0</v>
      </c>
      <c r="BA532" s="290">
        <f t="shared" si="614"/>
        <v>0</v>
      </c>
      <c r="BB532" s="290">
        <f t="shared" si="582"/>
        <v>0</v>
      </c>
      <c r="BC532" s="291">
        <f t="shared" si="583"/>
        <v>0</v>
      </c>
      <c r="BD532" s="292">
        <f t="shared" si="615"/>
        <v>0</v>
      </c>
      <c r="BE532" s="307">
        <f t="shared" si="616"/>
        <v>526</v>
      </c>
      <c r="BF532" s="289">
        <f t="shared" si="617"/>
        <v>44</v>
      </c>
      <c r="BG532" s="290">
        <f t="shared" si="584"/>
        <v>0</v>
      </c>
      <c r="BH532" s="290">
        <f t="shared" si="618"/>
        <v>0</v>
      </c>
      <c r="BI532" s="290">
        <f t="shared" si="585"/>
        <v>0</v>
      </c>
      <c r="BJ532" s="291">
        <f t="shared" si="586"/>
        <v>0</v>
      </c>
      <c r="BK532" s="290">
        <f t="shared" si="619"/>
        <v>0</v>
      </c>
      <c r="BL532" s="304">
        <f t="shared" si="620"/>
        <v>526</v>
      </c>
      <c r="BM532" s="289">
        <f t="shared" si="621"/>
        <v>44</v>
      </c>
      <c r="BN532" s="290">
        <f t="shared" si="587"/>
        <v>0</v>
      </c>
      <c r="BO532" s="290">
        <f t="shared" si="622"/>
        <v>0</v>
      </c>
      <c r="BP532" s="290">
        <f t="shared" si="588"/>
        <v>0</v>
      </c>
      <c r="BQ532" s="291">
        <f t="shared" si="589"/>
        <v>0</v>
      </c>
      <c r="BR532" s="292">
        <f t="shared" si="623"/>
        <v>0</v>
      </c>
    </row>
    <row r="533" spans="1:70">
      <c r="A533" s="288">
        <v>527</v>
      </c>
      <c r="B533" s="289">
        <f t="shared" si="559"/>
        <v>44</v>
      </c>
      <c r="C533" s="290">
        <f t="shared" si="560"/>
        <v>0</v>
      </c>
      <c r="D533" s="290">
        <f t="shared" si="624"/>
        <v>0</v>
      </c>
      <c r="E533" s="290">
        <f t="shared" si="561"/>
        <v>0</v>
      </c>
      <c r="F533" s="291">
        <f t="shared" si="562"/>
        <v>0</v>
      </c>
      <c r="G533" s="290">
        <f t="shared" si="556"/>
        <v>0</v>
      </c>
      <c r="H533" s="289">
        <f t="shared" si="590"/>
        <v>527</v>
      </c>
      <c r="I533" s="289">
        <f t="shared" si="591"/>
        <v>44</v>
      </c>
      <c r="J533" s="290">
        <f t="shared" si="563"/>
        <v>0</v>
      </c>
      <c r="K533" s="290">
        <f t="shared" si="557"/>
        <v>0</v>
      </c>
      <c r="L533" s="290">
        <f t="shared" si="564"/>
        <v>0</v>
      </c>
      <c r="M533" s="291">
        <f t="shared" si="565"/>
        <v>0</v>
      </c>
      <c r="N533" s="292">
        <f t="shared" si="558"/>
        <v>0</v>
      </c>
      <c r="O533" s="307">
        <f t="shared" si="592"/>
        <v>527</v>
      </c>
      <c r="P533" s="289">
        <f t="shared" si="593"/>
        <v>44</v>
      </c>
      <c r="Q533" s="290">
        <f t="shared" si="566"/>
        <v>0</v>
      </c>
      <c r="R533" s="290">
        <f t="shared" si="594"/>
        <v>0</v>
      </c>
      <c r="S533" s="290">
        <f t="shared" si="567"/>
        <v>0</v>
      </c>
      <c r="T533" s="291">
        <f t="shared" si="568"/>
        <v>0</v>
      </c>
      <c r="U533" s="290">
        <f t="shared" si="595"/>
        <v>0</v>
      </c>
      <c r="V533" s="304">
        <f t="shared" si="596"/>
        <v>527</v>
      </c>
      <c r="W533" s="289">
        <f t="shared" si="597"/>
        <v>44</v>
      </c>
      <c r="X533" s="290">
        <f t="shared" si="569"/>
        <v>0</v>
      </c>
      <c r="Y533" s="290">
        <f t="shared" si="598"/>
        <v>0</v>
      </c>
      <c r="Z533" s="290">
        <f t="shared" si="570"/>
        <v>0</v>
      </c>
      <c r="AA533" s="291">
        <f t="shared" si="571"/>
        <v>0</v>
      </c>
      <c r="AB533" s="292">
        <f t="shared" si="599"/>
        <v>0</v>
      </c>
      <c r="AC533" s="307">
        <f t="shared" si="600"/>
        <v>527</v>
      </c>
      <c r="AD533" s="289">
        <f t="shared" si="601"/>
        <v>44</v>
      </c>
      <c r="AE533" s="290">
        <f t="shared" si="572"/>
        <v>0</v>
      </c>
      <c r="AF533" s="290">
        <f t="shared" si="602"/>
        <v>0</v>
      </c>
      <c r="AG533" s="290">
        <f t="shared" si="573"/>
        <v>0</v>
      </c>
      <c r="AH533" s="291">
        <f t="shared" si="574"/>
        <v>0</v>
      </c>
      <c r="AI533" s="290">
        <f t="shared" si="603"/>
        <v>0</v>
      </c>
      <c r="AJ533" s="304">
        <f t="shared" si="604"/>
        <v>527</v>
      </c>
      <c r="AK533" s="289">
        <f t="shared" si="605"/>
        <v>44</v>
      </c>
      <c r="AL533" s="290">
        <f t="shared" si="575"/>
        <v>0</v>
      </c>
      <c r="AM533" s="290">
        <f t="shared" si="606"/>
        <v>0</v>
      </c>
      <c r="AN533" s="290">
        <f t="shared" si="576"/>
        <v>0</v>
      </c>
      <c r="AO533" s="291">
        <f t="shared" si="577"/>
        <v>0</v>
      </c>
      <c r="AP533" s="292">
        <f t="shared" si="607"/>
        <v>0</v>
      </c>
      <c r="AQ533" s="307">
        <f t="shared" si="608"/>
        <v>527</v>
      </c>
      <c r="AR533" s="289">
        <f t="shared" si="609"/>
        <v>44</v>
      </c>
      <c r="AS533" s="290">
        <f t="shared" si="578"/>
        <v>0</v>
      </c>
      <c r="AT533" s="290">
        <f t="shared" si="610"/>
        <v>0</v>
      </c>
      <c r="AU533" s="290">
        <f t="shared" si="579"/>
        <v>0</v>
      </c>
      <c r="AV533" s="291">
        <f t="shared" si="580"/>
        <v>0</v>
      </c>
      <c r="AW533" s="290">
        <f t="shared" si="611"/>
        <v>0</v>
      </c>
      <c r="AX533" s="304">
        <f t="shared" si="612"/>
        <v>527</v>
      </c>
      <c r="AY533" s="289">
        <f t="shared" si="613"/>
        <v>44</v>
      </c>
      <c r="AZ533" s="290">
        <f t="shared" si="581"/>
        <v>0</v>
      </c>
      <c r="BA533" s="290">
        <f t="shared" si="614"/>
        <v>0</v>
      </c>
      <c r="BB533" s="290">
        <f t="shared" si="582"/>
        <v>0</v>
      </c>
      <c r="BC533" s="291">
        <f t="shared" si="583"/>
        <v>0</v>
      </c>
      <c r="BD533" s="292">
        <f t="shared" si="615"/>
        <v>0</v>
      </c>
      <c r="BE533" s="307">
        <f t="shared" si="616"/>
        <v>527</v>
      </c>
      <c r="BF533" s="289">
        <f t="shared" si="617"/>
        <v>44</v>
      </c>
      <c r="BG533" s="290">
        <f t="shared" si="584"/>
        <v>0</v>
      </c>
      <c r="BH533" s="290">
        <f t="shared" si="618"/>
        <v>0</v>
      </c>
      <c r="BI533" s="290">
        <f t="shared" si="585"/>
        <v>0</v>
      </c>
      <c r="BJ533" s="291">
        <f t="shared" si="586"/>
        <v>0</v>
      </c>
      <c r="BK533" s="290">
        <f t="shared" si="619"/>
        <v>0</v>
      </c>
      <c r="BL533" s="304">
        <f t="shared" si="620"/>
        <v>527</v>
      </c>
      <c r="BM533" s="289">
        <f t="shared" si="621"/>
        <v>44</v>
      </c>
      <c r="BN533" s="290">
        <f t="shared" si="587"/>
        <v>0</v>
      </c>
      <c r="BO533" s="290">
        <f t="shared" si="622"/>
        <v>0</v>
      </c>
      <c r="BP533" s="290">
        <f t="shared" si="588"/>
        <v>0</v>
      </c>
      <c r="BQ533" s="291">
        <f t="shared" si="589"/>
        <v>0</v>
      </c>
      <c r="BR533" s="292">
        <f t="shared" si="623"/>
        <v>0</v>
      </c>
    </row>
    <row r="534" spans="1:70">
      <c r="A534" s="288">
        <v>528</v>
      </c>
      <c r="B534" s="289">
        <f t="shared" si="559"/>
        <v>44</v>
      </c>
      <c r="C534" s="290">
        <f t="shared" si="560"/>
        <v>0</v>
      </c>
      <c r="D534" s="290">
        <f t="shared" si="624"/>
        <v>0</v>
      </c>
      <c r="E534" s="290">
        <f t="shared" si="561"/>
        <v>0</v>
      </c>
      <c r="F534" s="291">
        <f t="shared" si="562"/>
        <v>0</v>
      </c>
      <c r="G534" s="290">
        <f t="shared" si="556"/>
        <v>0</v>
      </c>
      <c r="H534" s="289">
        <f t="shared" si="590"/>
        <v>528</v>
      </c>
      <c r="I534" s="289">
        <f t="shared" si="591"/>
        <v>44</v>
      </c>
      <c r="J534" s="290">
        <f t="shared" si="563"/>
        <v>0</v>
      </c>
      <c r="K534" s="290">
        <f t="shared" si="557"/>
        <v>0</v>
      </c>
      <c r="L534" s="290">
        <f t="shared" si="564"/>
        <v>0</v>
      </c>
      <c r="M534" s="291">
        <f t="shared" si="565"/>
        <v>0</v>
      </c>
      <c r="N534" s="292">
        <f t="shared" si="558"/>
        <v>0</v>
      </c>
      <c r="O534" s="307">
        <f t="shared" si="592"/>
        <v>528</v>
      </c>
      <c r="P534" s="289">
        <f t="shared" si="593"/>
        <v>44</v>
      </c>
      <c r="Q534" s="290">
        <f t="shared" si="566"/>
        <v>0</v>
      </c>
      <c r="R534" s="290">
        <f t="shared" si="594"/>
        <v>0</v>
      </c>
      <c r="S534" s="290">
        <f t="shared" si="567"/>
        <v>0</v>
      </c>
      <c r="T534" s="291">
        <f t="shared" si="568"/>
        <v>0</v>
      </c>
      <c r="U534" s="290">
        <f t="shared" si="595"/>
        <v>0</v>
      </c>
      <c r="V534" s="304">
        <f t="shared" si="596"/>
        <v>528</v>
      </c>
      <c r="W534" s="289">
        <f t="shared" si="597"/>
        <v>44</v>
      </c>
      <c r="X534" s="290">
        <f t="shared" si="569"/>
        <v>0</v>
      </c>
      <c r="Y534" s="290">
        <f t="shared" si="598"/>
        <v>0</v>
      </c>
      <c r="Z534" s="290">
        <f t="shared" si="570"/>
        <v>0</v>
      </c>
      <c r="AA534" s="291">
        <f t="shared" si="571"/>
        <v>0</v>
      </c>
      <c r="AB534" s="292">
        <f t="shared" si="599"/>
        <v>0</v>
      </c>
      <c r="AC534" s="307">
        <f t="shared" si="600"/>
        <v>528</v>
      </c>
      <c r="AD534" s="289">
        <f t="shared" si="601"/>
        <v>44</v>
      </c>
      <c r="AE534" s="290">
        <f t="shared" si="572"/>
        <v>0</v>
      </c>
      <c r="AF534" s="290">
        <f t="shared" si="602"/>
        <v>0</v>
      </c>
      <c r="AG534" s="290">
        <f t="shared" si="573"/>
        <v>0</v>
      </c>
      <c r="AH534" s="291">
        <f t="shared" si="574"/>
        <v>0</v>
      </c>
      <c r="AI534" s="290">
        <f t="shared" si="603"/>
        <v>0</v>
      </c>
      <c r="AJ534" s="304">
        <f t="shared" si="604"/>
        <v>528</v>
      </c>
      <c r="AK534" s="289">
        <f t="shared" si="605"/>
        <v>44</v>
      </c>
      <c r="AL534" s="290">
        <f t="shared" si="575"/>
        <v>0</v>
      </c>
      <c r="AM534" s="290">
        <f t="shared" si="606"/>
        <v>0</v>
      </c>
      <c r="AN534" s="290">
        <f t="shared" si="576"/>
        <v>0</v>
      </c>
      <c r="AO534" s="291">
        <f t="shared" si="577"/>
        <v>0</v>
      </c>
      <c r="AP534" s="292">
        <f t="shared" si="607"/>
        <v>0</v>
      </c>
      <c r="AQ534" s="307">
        <f t="shared" si="608"/>
        <v>528</v>
      </c>
      <c r="AR534" s="289">
        <f t="shared" si="609"/>
        <v>44</v>
      </c>
      <c r="AS534" s="290">
        <f t="shared" si="578"/>
        <v>0</v>
      </c>
      <c r="AT534" s="290">
        <f t="shared" si="610"/>
        <v>0</v>
      </c>
      <c r="AU534" s="290">
        <f t="shared" si="579"/>
        <v>0</v>
      </c>
      <c r="AV534" s="291">
        <f t="shared" si="580"/>
        <v>0</v>
      </c>
      <c r="AW534" s="290">
        <f t="shared" si="611"/>
        <v>0</v>
      </c>
      <c r="AX534" s="304">
        <f t="shared" si="612"/>
        <v>528</v>
      </c>
      <c r="AY534" s="289">
        <f t="shared" si="613"/>
        <v>44</v>
      </c>
      <c r="AZ534" s="290">
        <f t="shared" si="581"/>
        <v>0</v>
      </c>
      <c r="BA534" s="290">
        <f t="shared" si="614"/>
        <v>0</v>
      </c>
      <c r="BB534" s="290">
        <f t="shared" si="582"/>
        <v>0</v>
      </c>
      <c r="BC534" s="291">
        <f t="shared" si="583"/>
        <v>0</v>
      </c>
      <c r="BD534" s="292">
        <f t="shared" si="615"/>
        <v>0</v>
      </c>
      <c r="BE534" s="307">
        <f t="shared" si="616"/>
        <v>528</v>
      </c>
      <c r="BF534" s="289">
        <f t="shared" si="617"/>
        <v>44</v>
      </c>
      <c r="BG534" s="290">
        <f t="shared" si="584"/>
        <v>0</v>
      </c>
      <c r="BH534" s="290">
        <f t="shared" si="618"/>
        <v>0</v>
      </c>
      <c r="BI534" s="290">
        <f t="shared" si="585"/>
        <v>0</v>
      </c>
      <c r="BJ534" s="291">
        <f t="shared" si="586"/>
        <v>0</v>
      </c>
      <c r="BK534" s="290">
        <f t="shared" si="619"/>
        <v>0</v>
      </c>
      <c r="BL534" s="304">
        <f t="shared" si="620"/>
        <v>528</v>
      </c>
      <c r="BM534" s="289">
        <f t="shared" si="621"/>
        <v>44</v>
      </c>
      <c r="BN534" s="290">
        <f t="shared" si="587"/>
        <v>0</v>
      </c>
      <c r="BO534" s="290">
        <f t="shared" si="622"/>
        <v>0</v>
      </c>
      <c r="BP534" s="290">
        <f t="shared" si="588"/>
        <v>0</v>
      </c>
      <c r="BQ534" s="291">
        <f t="shared" si="589"/>
        <v>0</v>
      </c>
      <c r="BR534" s="292">
        <f t="shared" si="623"/>
        <v>0</v>
      </c>
    </row>
    <row r="535" spans="1:70">
      <c r="A535" s="288">
        <v>529</v>
      </c>
      <c r="B535" s="289">
        <f t="shared" si="559"/>
        <v>45</v>
      </c>
      <c r="C535" s="290">
        <f t="shared" si="560"/>
        <v>0</v>
      </c>
      <c r="D535" s="290">
        <f t="shared" si="624"/>
        <v>0</v>
      </c>
      <c r="E535" s="290">
        <f t="shared" si="561"/>
        <v>0</v>
      </c>
      <c r="F535" s="291">
        <f t="shared" si="562"/>
        <v>0</v>
      </c>
      <c r="G535" s="290">
        <f t="shared" si="556"/>
        <v>0</v>
      </c>
      <c r="H535" s="289">
        <f t="shared" si="590"/>
        <v>529</v>
      </c>
      <c r="I535" s="289">
        <f t="shared" si="591"/>
        <v>45</v>
      </c>
      <c r="J535" s="290">
        <f t="shared" si="563"/>
        <v>0</v>
      </c>
      <c r="K535" s="290">
        <f t="shared" si="557"/>
        <v>0</v>
      </c>
      <c r="L535" s="290">
        <f t="shared" si="564"/>
        <v>0</v>
      </c>
      <c r="M535" s="291">
        <f t="shared" si="565"/>
        <v>0</v>
      </c>
      <c r="N535" s="292">
        <f t="shared" si="558"/>
        <v>0</v>
      </c>
      <c r="O535" s="307">
        <f t="shared" si="592"/>
        <v>529</v>
      </c>
      <c r="P535" s="289">
        <f t="shared" si="593"/>
        <v>45</v>
      </c>
      <c r="Q535" s="290">
        <f t="shared" si="566"/>
        <v>0</v>
      </c>
      <c r="R535" s="290">
        <f t="shared" si="594"/>
        <v>0</v>
      </c>
      <c r="S535" s="290">
        <f t="shared" si="567"/>
        <v>0</v>
      </c>
      <c r="T535" s="291">
        <f t="shared" si="568"/>
        <v>0</v>
      </c>
      <c r="U535" s="290">
        <f t="shared" si="595"/>
        <v>0</v>
      </c>
      <c r="V535" s="304">
        <f t="shared" si="596"/>
        <v>529</v>
      </c>
      <c r="W535" s="289">
        <f t="shared" si="597"/>
        <v>45</v>
      </c>
      <c r="X535" s="290">
        <f t="shared" si="569"/>
        <v>0</v>
      </c>
      <c r="Y535" s="290">
        <f t="shared" si="598"/>
        <v>0</v>
      </c>
      <c r="Z535" s="290">
        <f t="shared" si="570"/>
        <v>0</v>
      </c>
      <c r="AA535" s="291">
        <f t="shared" si="571"/>
        <v>0</v>
      </c>
      <c r="AB535" s="292">
        <f t="shared" si="599"/>
        <v>0</v>
      </c>
      <c r="AC535" s="307">
        <f t="shared" si="600"/>
        <v>529</v>
      </c>
      <c r="AD535" s="289">
        <f t="shared" si="601"/>
        <v>45</v>
      </c>
      <c r="AE535" s="290">
        <f t="shared" si="572"/>
        <v>0</v>
      </c>
      <c r="AF535" s="290">
        <f t="shared" si="602"/>
        <v>0</v>
      </c>
      <c r="AG535" s="290">
        <f t="shared" si="573"/>
        <v>0</v>
      </c>
      <c r="AH535" s="291">
        <f t="shared" si="574"/>
        <v>0</v>
      </c>
      <c r="AI535" s="290">
        <f t="shared" si="603"/>
        <v>0</v>
      </c>
      <c r="AJ535" s="304">
        <f t="shared" si="604"/>
        <v>529</v>
      </c>
      <c r="AK535" s="289">
        <f t="shared" si="605"/>
        <v>45</v>
      </c>
      <c r="AL535" s="290">
        <f t="shared" si="575"/>
        <v>0</v>
      </c>
      <c r="AM535" s="290">
        <f t="shared" si="606"/>
        <v>0</v>
      </c>
      <c r="AN535" s="290">
        <f t="shared" si="576"/>
        <v>0</v>
      </c>
      <c r="AO535" s="291">
        <f t="shared" si="577"/>
        <v>0</v>
      </c>
      <c r="AP535" s="292">
        <f t="shared" si="607"/>
        <v>0</v>
      </c>
      <c r="AQ535" s="307">
        <f t="shared" si="608"/>
        <v>529</v>
      </c>
      <c r="AR535" s="289">
        <f t="shared" si="609"/>
        <v>45</v>
      </c>
      <c r="AS535" s="290">
        <f t="shared" si="578"/>
        <v>0</v>
      </c>
      <c r="AT535" s="290">
        <f t="shared" si="610"/>
        <v>0</v>
      </c>
      <c r="AU535" s="290">
        <f t="shared" si="579"/>
        <v>0</v>
      </c>
      <c r="AV535" s="291">
        <f t="shared" si="580"/>
        <v>0</v>
      </c>
      <c r="AW535" s="290">
        <f t="shared" si="611"/>
        <v>0</v>
      </c>
      <c r="AX535" s="304">
        <f t="shared" si="612"/>
        <v>529</v>
      </c>
      <c r="AY535" s="289">
        <f t="shared" si="613"/>
        <v>45</v>
      </c>
      <c r="AZ535" s="290">
        <f t="shared" si="581"/>
        <v>0</v>
      </c>
      <c r="BA535" s="290">
        <f t="shared" si="614"/>
        <v>0</v>
      </c>
      <c r="BB535" s="290">
        <f t="shared" si="582"/>
        <v>0</v>
      </c>
      <c r="BC535" s="291">
        <f t="shared" si="583"/>
        <v>0</v>
      </c>
      <c r="BD535" s="292">
        <f t="shared" si="615"/>
        <v>0</v>
      </c>
      <c r="BE535" s="307">
        <f t="shared" si="616"/>
        <v>529</v>
      </c>
      <c r="BF535" s="289">
        <f t="shared" si="617"/>
        <v>45</v>
      </c>
      <c r="BG535" s="290">
        <f t="shared" si="584"/>
        <v>0</v>
      </c>
      <c r="BH535" s="290">
        <f t="shared" si="618"/>
        <v>0</v>
      </c>
      <c r="BI535" s="290">
        <f t="shared" si="585"/>
        <v>0</v>
      </c>
      <c r="BJ535" s="291">
        <f t="shared" si="586"/>
        <v>0</v>
      </c>
      <c r="BK535" s="290">
        <f t="shared" si="619"/>
        <v>0</v>
      </c>
      <c r="BL535" s="304">
        <f t="shared" si="620"/>
        <v>529</v>
      </c>
      <c r="BM535" s="289">
        <f t="shared" si="621"/>
        <v>45</v>
      </c>
      <c r="BN535" s="290">
        <f t="shared" si="587"/>
        <v>0</v>
      </c>
      <c r="BO535" s="290">
        <f t="shared" si="622"/>
        <v>0</v>
      </c>
      <c r="BP535" s="290">
        <f t="shared" si="588"/>
        <v>0</v>
      </c>
      <c r="BQ535" s="291">
        <f t="shared" si="589"/>
        <v>0</v>
      </c>
      <c r="BR535" s="292">
        <f t="shared" si="623"/>
        <v>0</v>
      </c>
    </row>
    <row r="536" spans="1:70">
      <c r="A536" s="288">
        <v>530</v>
      </c>
      <c r="B536" s="289">
        <f t="shared" si="559"/>
        <v>45</v>
      </c>
      <c r="C536" s="290">
        <f t="shared" si="560"/>
        <v>0</v>
      </c>
      <c r="D536" s="290">
        <f t="shared" si="624"/>
        <v>0</v>
      </c>
      <c r="E536" s="290">
        <f t="shared" si="561"/>
        <v>0</v>
      </c>
      <c r="F536" s="291">
        <f t="shared" si="562"/>
        <v>0</v>
      </c>
      <c r="G536" s="290">
        <f t="shared" si="556"/>
        <v>0</v>
      </c>
      <c r="H536" s="289">
        <f t="shared" si="590"/>
        <v>530</v>
      </c>
      <c r="I536" s="289">
        <f t="shared" si="591"/>
        <v>45</v>
      </c>
      <c r="J536" s="290">
        <f t="shared" si="563"/>
        <v>0</v>
      </c>
      <c r="K536" s="290">
        <f t="shared" si="557"/>
        <v>0</v>
      </c>
      <c r="L536" s="290">
        <f t="shared" si="564"/>
        <v>0</v>
      </c>
      <c r="M536" s="291">
        <f t="shared" si="565"/>
        <v>0</v>
      </c>
      <c r="N536" s="292">
        <f t="shared" si="558"/>
        <v>0</v>
      </c>
      <c r="O536" s="307">
        <f t="shared" si="592"/>
        <v>530</v>
      </c>
      <c r="P536" s="289">
        <f t="shared" si="593"/>
        <v>45</v>
      </c>
      <c r="Q536" s="290">
        <f t="shared" si="566"/>
        <v>0</v>
      </c>
      <c r="R536" s="290">
        <f t="shared" si="594"/>
        <v>0</v>
      </c>
      <c r="S536" s="290">
        <f t="shared" si="567"/>
        <v>0</v>
      </c>
      <c r="T536" s="291">
        <f t="shared" si="568"/>
        <v>0</v>
      </c>
      <c r="U536" s="290">
        <f t="shared" si="595"/>
        <v>0</v>
      </c>
      <c r="V536" s="304">
        <f t="shared" si="596"/>
        <v>530</v>
      </c>
      <c r="W536" s="289">
        <f t="shared" si="597"/>
        <v>45</v>
      </c>
      <c r="X536" s="290">
        <f t="shared" si="569"/>
        <v>0</v>
      </c>
      <c r="Y536" s="290">
        <f t="shared" si="598"/>
        <v>0</v>
      </c>
      <c r="Z536" s="290">
        <f t="shared" si="570"/>
        <v>0</v>
      </c>
      <c r="AA536" s="291">
        <f t="shared" si="571"/>
        <v>0</v>
      </c>
      <c r="AB536" s="292">
        <f t="shared" si="599"/>
        <v>0</v>
      </c>
      <c r="AC536" s="307">
        <f t="shared" si="600"/>
        <v>530</v>
      </c>
      <c r="AD536" s="289">
        <f t="shared" si="601"/>
        <v>45</v>
      </c>
      <c r="AE536" s="290">
        <f t="shared" si="572"/>
        <v>0</v>
      </c>
      <c r="AF536" s="290">
        <f t="shared" si="602"/>
        <v>0</v>
      </c>
      <c r="AG536" s="290">
        <f t="shared" si="573"/>
        <v>0</v>
      </c>
      <c r="AH536" s="291">
        <f t="shared" si="574"/>
        <v>0</v>
      </c>
      <c r="AI536" s="290">
        <f t="shared" si="603"/>
        <v>0</v>
      </c>
      <c r="AJ536" s="304">
        <f t="shared" si="604"/>
        <v>530</v>
      </c>
      <c r="AK536" s="289">
        <f t="shared" si="605"/>
        <v>45</v>
      </c>
      <c r="AL536" s="290">
        <f t="shared" si="575"/>
        <v>0</v>
      </c>
      <c r="AM536" s="290">
        <f t="shared" si="606"/>
        <v>0</v>
      </c>
      <c r="AN536" s="290">
        <f t="shared" si="576"/>
        <v>0</v>
      </c>
      <c r="AO536" s="291">
        <f t="shared" si="577"/>
        <v>0</v>
      </c>
      <c r="AP536" s="292">
        <f t="shared" si="607"/>
        <v>0</v>
      </c>
      <c r="AQ536" s="307">
        <f t="shared" si="608"/>
        <v>530</v>
      </c>
      <c r="AR536" s="289">
        <f t="shared" si="609"/>
        <v>45</v>
      </c>
      <c r="AS536" s="290">
        <f t="shared" si="578"/>
        <v>0</v>
      </c>
      <c r="AT536" s="290">
        <f t="shared" si="610"/>
        <v>0</v>
      </c>
      <c r="AU536" s="290">
        <f t="shared" si="579"/>
        <v>0</v>
      </c>
      <c r="AV536" s="291">
        <f t="shared" si="580"/>
        <v>0</v>
      </c>
      <c r="AW536" s="290">
        <f t="shared" si="611"/>
        <v>0</v>
      </c>
      <c r="AX536" s="304">
        <f t="shared" si="612"/>
        <v>530</v>
      </c>
      <c r="AY536" s="289">
        <f t="shared" si="613"/>
        <v>45</v>
      </c>
      <c r="AZ536" s="290">
        <f t="shared" si="581"/>
        <v>0</v>
      </c>
      <c r="BA536" s="290">
        <f t="shared" si="614"/>
        <v>0</v>
      </c>
      <c r="BB536" s="290">
        <f t="shared" si="582"/>
        <v>0</v>
      </c>
      <c r="BC536" s="291">
        <f t="shared" si="583"/>
        <v>0</v>
      </c>
      <c r="BD536" s="292">
        <f t="shared" si="615"/>
        <v>0</v>
      </c>
      <c r="BE536" s="307">
        <f t="shared" si="616"/>
        <v>530</v>
      </c>
      <c r="BF536" s="289">
        <f t="shared" si="617"/>
        <v>45</v>
      </c>
      <c r="BG536" s="290">
        <f t="shared" si="584"/>
        <v>0</v>
      </c>
      <c r="BH536" s="290">
        <f t="shared" si="618"/>
        <v>0</v>
      </c>
      <c r="BI536" s="290">
        <f t="shared" si="585"/>
        <v>0</v>
      </c>
      <c r="BJ536" s="291">
        <f t="shared" si="586"/>
        <v>0</v>
      </c>
      <c r="BK536" s="290">
        <f t="shared" si="619"/>
        <v>0</v>
      </c>
      <c r="BL536" s="304">
        <f t="shared" si="620"/>
        <v>530</v>
      </c>
      <c r="BM536" s="289">
        <f t="shared" si="621"/>
        <v>45</v>
      </c>
      <c r="BN536" s="290">
        <f t="shared" si="587"/>
        <v>0</v>
      </c>
      <c r="BO536" s="290">
        <f t="shared" si="622"/>
        <v>0</v>
      </c>
      <c r="BP536" s="290">
        <f t="shared" si="588"/>
        <v>0</v>
      </c>
      <c r="BQ536" s="291">
        <f t="shared" si="589"/>
        <v>0</v>
      </c>
      <c r="BR536" s="292">
        <f t="shared" si="623"/>
        <v>0</v>
      </c>
    </row>
    <row r="537" spans="1:70">
      <c r="A537" s="288">
        <v>531</v>
      </c>
      <c r="B537" s="289">
        <f t="shared" si="559"/>
        <v>45</v>
      </c>
      <c r="C537" s="290">
        <f t="shared" si="560"/>
        <v>0</v>
      </c>
      <c r="D537" s="290">
        <f t="shared" si="624"/>
        <v>0</v>
      </c>
      <c r="E537" s="290">
        <f t="shared" si="561"/>
        <v>0</v>
      </c>
      <c r="F537" s="291">
        <f t="shared" si="562"/>
        <v>0</v>
      </c>
      <c r="G537" s="290">
        <f t="shared" si="556"/>
        <v>0</v>
      </c>
      <c r="H537" s="289">
        <f t="shared" si="590"/>
        <v>531</v>
      </c>
      <c r="I537" s="289">
        <f t="shared" si="591"/>
        <v>45</v>
      </c>
      <c r="J537" s="290">
        <f t="shared" si="563"/>
        <v>0</v>
      </c>
      <c r="K537" s="290">
        <f t="shared" si="557"/>
        <v>0</v>
      </c>
      <c r="L537" s="290">
        <f t="shared" si="564"/>
        <v>0</v>
      </c>
      <c r="M537" s="291">
        <f t="shared" si="565"/>
        <v>0</v>
      </c>
      <c r="N537" s="292">
        <f t="shared" si="558"/>
        <v>0</v>
      </c>
      <c r="O537" s="307">
        <f t="shared" si="592"/>
        <v>531</v>
      </c>
      <c r="P537" s="289">
        <f t="shared" si="593"/>
        <v>45</v>
      </c>
      <c r="Q537" s="290">
        <f t="shared" si="566"/>
        <v>0</v>
      </c>
      <c r="R537" s="290">
        <f t="shared" si="594"/>
        <v>0</v>
      </c>
      <c r="S537" s="290">
        <f t="shared" si="567"/>
        <v>0</v>
      </c>
      <c r="T537" s="291">
        <f t="shared" si="568"/>
        <v>0</v>
      </c>
      <c r="U537" s="290">
        <f t="shared" si="595"/>
        <v>0</v>
      </c>
      <c r="V537" s="304">
        <f t="shared" si="596"/>
        <v>531</v>
      </c>
      <c r="W537" s="289">
        <f t="shared" si="597"/>
        <v>45</v>
      </c>
      <c r="X537" s="290">
        <f t="shared" si="569"/>
        <v>0</v>
      </c>
      <c r="Y537" s="290">
        <f t="shared" si="598"/>
        <v>0</v>
      </c>
      <c r="Z537" s="290">
        <f t="shared" si="570"/>
        <v>0</v>
      </c>
      <c r="AA537" s="291">
        <f t="shared" si="571"/>
        <v>0</v>
      </c>
      <c r="AB537" s="292">
        <f t="shared" si="599"/>
        <v>0</v>
      </c>
      <c r="AC537" s="307">
        <f t="shared" si="600"/>
        <v>531</v>
      </c>
      <c r="AD537" s="289">
        <f t="shared" si="601"/>
        <v>45</v>
      </c>
      <c r="AE537" s="290">
        <f t="shared" si="572"/>
        <v>0</v>
      </c>
      <c r="AF537" s="290">
        <f t="shared" si="602"/>
        <v>0</v>
      </c>
      <c r="AG537" s="290">
        <f t="shared" si="573"/>
        <v>0</v>
      </c>
      <c r="AH537" s="291">
        <f t="shared" si="574"/>
        <v>0</v>
      </c>
      <c r="AI537" s="290">
        <f t="shared" si="603"/>
        <v>0</v>
      </c>
      <c r="AJ537" s="304">
        <f t="shared" si="604"/>
        <v>531</v>
      </c>
      <c r="AK537" s="289">
        <f t="shared" si="605"/>
        <v>45</v>
      </c>
      <c r="AL537" s="290">
        <f t="shared" si="575"/>
        <v>0</v>
      </c>
      <c r="AM537" s="290">
        <f t="shared" si="606"/>
        <v>0</v>
      </c>
      <c r="AN537" s="290">
        <f t="shared" si="576"/>
        <v>0</v>
      </c>
      <c r="AO537" s="291">
        <f t="shared" si="577"/>
        <v>0</v>
      </c>
      <c r="AP537" s="292">
        <f t="shared" si="607"/>
        <v>0</v>
      </c>
      <c r="AQ537" s="307">
        <f t="shared" si="608"/>
        <v>531</v>
      </c>
      <c r="AR537" s="289">
        <f t="shared" si="609"/>
        <v>45</v>
      </c>
      <c r="AS537" s="290">
        <f t="shared" si="578"/>
        <v>0</v>
      </c>
      <c r="AT537" s="290">
        <f t="shared" si="610"/>
        <v>0</v>
      </c>
      <c r="AU537" s="290">
        <f t="shared" si="579"/>
        <v>0</v>
      </c>
      <c r="AV537" s="291">
        <f t="shared" si="580"/>
        <v>0</v>
      </c>
      <c r="AW537" s="290">
        <f t="shared" si="611"/>
        <v>0</v>
      </c>
      <c r="AX537" s="304">
        <f t="shared" si="612"/>
        <v>531</v>
      </c>
      <c r="AY537" s="289">
        <f t="shared" si="613"/>
        <v>45</v>
      </c>
      <c r="AZ537" s="290">
        <f t="shared" si="581"/>
        <v>0</v>
      </c>
      <c r="BA537" s="290">
        <f t="shared" si="614"/>
        <v>0</v>
      </c>
      <c r="BB537" s="290">
        <f t="shared" si="582"/>
        <v>0</v>
      </c>
      <c r="BC537" s="291">
        <f t="shared" si="583"/>
        <v>0</v>
      </c>
      <c r="BD537" s="292">
        <f t="shared" si="615"/>
        <v>0</v>
      </c>
      <c r="BE537" s="307">
        <f t="shared" si="616"/>
        <v>531</v>
      </c>
      <c r="BF537" s="289">
        <f t="shared" si="617"/>
        <v>45</v>
      </c>
      <c r="BG537" s="290">
        <f t="shared" si="584"/>
        <v>0</v>
      </c>
      <c r="BH537" s="290">
        <f t="shared" si="618"/>
        <v>0</v>
      </c>
      <c r="BI537" s="290">
        <f t="shared" si="585"/>
        <v>0</v>
      </c>
      <c r="BJ537" s="291">
        <f t="shared" si="586"/>
        <v>0</v>
      </c>
      <c r="BK537" s="290">
        <f t="shared" si="619"/>
        <v>0</v>
      </c>
      <c r="BL537" s="304">
        <f t="shared" si="620"/>
        <v>531</v>
      </c>
      <c r="BM537" s="289">
        <f t="shared" si="621"/>
        <v>45</v>
      </c>
      <c r="BN537" s="290">
        <f t="shared" si="587"/>
        <v>0</v>
      </c>
      <c r="BO537" s="290">
        <f t="shared" si="622"/>
        <v>0</v>
      </c>
      <c r="BP537" s="290">
        <f t="shared" si="588"/>
        <v>0</v>
      </c>
      <c r="BQ537" s="291">
        <f t="shared" si="589"/>
        <v>0</v>
      </c>
      <c r="BR537" s="292">
        <f t="shared" si="623"/>
        <v>0</v>
      </c>
    </row>
    <row r="538" spans="1:70">
      <c r="A538" s="288">
        <v>532</v>
      </c>
      <c r="B538" s="289">
        <f t="shared" si="559"/>
        <v>45</v>
      </c>
      <c r="C538" s="290">
        <f t="shared" si="560"/>
        <v>0</v>
      </c>
      <c r="D538" s="290">
        <f t="shared" si="624"/>
        <v>0</v>
      </c>
      <c r="E538" s="290">
        <f t="shared" si="561"/>
        <v>0</v>
      </c>
      <c r="F538" s="291">
        <f t="shared" si="562"/>
        <v>0</v>
      </c>
      <c r="G538" s="290">
        <f t="shared" si="556"/>
        <v>0</v>
      </c>
      <c r="H538" s="289">
        <f t="shared" si="590"/>
        <v>532</v>
      </c>
      <c r="I538" s="289">
        <f t="shared" si="591"/>
        <v>45</v>
      </c>
      <c r="J538" s="290">
        <f t="shared" si="563"/>
        <v>0</v>
      </c>
      <c r="K538" s="290">
        <f t="shared" si="557"/>
        <v>0</v>
      </c>
      <c r="L538" s="290">
        <f t="shared" si="564"/>
        <v>0</v>
      </c>
      <c r="M538" s="291">
        <f t="shared" si="565"/>
        <v>0</v>
      </c>
      <c r="N538" s="292">
        <f t="shared" si="558"/>
        <v>0</v>
      </c>
      <c r="O538" s="307">
        <f t="shared" si="592"/>
        <v>532</v>
      </c>
      <c r="P538" s="289">
        <f t="shared" si="593"/>
        <v>45</v>
      </c>
      <c r="Q538" s="290">
        <f t="shared" si="566"/>
        <v>0</v>
      </c>
      <c r="R538" s="290">
        <f t="shared" si="594"/>
        <v>0</v>
      </c>
      <c r="S538" s="290">
        <f t="shared" si="567"/>
        <v>0</v>
      </c>
      <c r="T538" s="291">
        <f t="shared" si="568"/>
        <v>0</v>
      </c>
      <c r="U538" s="290">
        <f t="shared" si="595"/>
        <v>0</v>
      </c>
      <c r="V538" s="304">
        <f t="shared" si="596"/>
        <v>532</v>
      </c>
      <c r="W538" s="289">
        <f t="shared" si="597"/>
        <v>45</v>
      </c>
      <c r="X538" s="290">
        <f t="shared" si="569"/>
        <v>0</v>
      </c>
      <c r="Y538" s="290">
        <f t="shared" si="598"/>
        <v>0</v>
      </c>
      <c r="Z538" s="290">
        <f t="shared" si="570"/>
        <v>0</v>
      </c>
      <c r="AA538" s="291">
        <f t="shared" si="571"/>
        <v>0</v>
      </c>
      <c r="AB538" s="292">
        <f t="shared" si="599"/>
        <v>0</v>
      </c>
      <c r="AC538" s="307">
        <f t="shared" si="600"/>
        <v>532</v>
      </c>
      <c r="AD538" s="289">
        <f t="shared" si="601"/>
        <v>45</v>
      </c>
      <c r="AE538" s="290">
        <f t="shared" si="572"/>
        <v>0</v>
      </c>
      <c r="AF538" s="290">
        <f t="shared" si="602"/>
        <v>0</v>
      </c>
      <c r="AG538" s="290">
        <f t="shared" si="573"/>
        <v>0</v>
      </c>
      <c r="AH538" s="291">
        <f t="shared" si="574"/>
        <v>0</v>
      </c>
      <c r="AI538" s="290">
        <f t="shared" si="603"/>
        <v>0</v>
      </c>
      <c r="AJ538" s="304">
        <f t="shared" si="604"/>
        <v>532</v>
      </c>
      <c r="AK538" s="289">
        <f t="shared" si="605"/>
        <v>45</v>
      </c>
      <c r="AL538" s="290">
        <f t="shared" si="575"/>
        <v>0</v>
      </c>
      <c r="AM538" s="290">
        <f t="shared" si="606"/>
        <v>0</v>
      </c>
      <c r="AN538" s="290">
        <f t="shared" si="576"/>
        <v>0</v>
      </c>
      <c r="AO538" s="291">
        <f t="shared" si="577"/>
        <v>0</v>
      </c>
      <c r="AP538" s="292">
        <f t="shared" si="607"/>
        <v>0</v>
      </c>
      <c r="AQ538" s="307">
        <f t="shared" si="608"/>
        <v>532</v>
      </c>
      <c r="AR538" s="289">
        <f t="shared" si="609"/>
        <v>45</v>
      </c>
      <c r="AS538" s="290">
        <f t="shared" si="578"/>
        <v>0</v>
      </c>
      <c r="AT538" s="290">
        <f t="shared" si="610"/>
        <v>0</v>
      </c>
      <c r="AU538" s="290">
        <f t="shared" si="579"/>
        <v>0</v>
      </c>
      <c r="AV538" s="291">
        <f t="shared" si="580"/>
        <v>0</v>
      </c>
      <c r="AW538" s="290">
        <f t="shared" si="611"/>
        <v>0</v>
      </c>
      <c r="AX538" s="304">
        <f t="shared" si="612"/>
        <v>532</v>
      </c>
      <c r="AY538" s="289">
        <f t="shared" si="613"/>
        <v>45</v>
      </c>
      <c r="AZ538" s="290">
        <f t="shared" si="581"/>
        <v>0</v>
      </c>
      <c r="BA538" s="290">
        <f t="shared" si="614"/>
        <v>0</v>
      </c>
      <c r="BB538" s="290">
        <f t="shared" si="582"/>
        <v>0</v>
      </c>
      <c r="BC538" s="291">
        <f t="shared" si="583"/>
        <v>0</v>
      </c>
      <c r="BD538" s="292">
        <f t="shared" si="615"/>
        <v>0</v>
      </c>
      <c r="BE538" s="307">
        <f t="shared" si="616"/>
        <v>532</v>
      </c>
      <c r="BF538" s="289">
        <f t="shared" si="617"/>
        <v>45</v>
      </c>
      <c r="BG538" s="290">
        <f t="shared" si="584"/>
        <v>0</v>
      </c>
      <c r="BH538" s="290">
        <f t="shared" si="618"/>
        <v>0</v>
      </c>
      <c r="BI538" s="290">
        <f t="shared" si="585"/>
        <v>0</v>
      </c>
      <c r="BJ538" s="291">
        <f t="shared" si="586"/>
        <v>0</v>
      </c>
      <c r="BK538" s="290">
        <f t="shared" si="619"/>
        <v>0</v>
      </c>
      <c r="BL538" s="304">
        <f t="shared" si="620"/>
        <v>532</v>
      </c>
      <c r="BM538" s="289">
        <f t="shared" si="621"/>
        <v>45</v>
      </c>
      <c r="BN538" s="290">
        <f t="shared" si="587"/>
        <v>0</v>
      </c>
      <c r="BO538" s="290">
        <f t="shared" si="622"/>
        <v>0</v>
      </c>
      <c r="BP538" s="290">
        <f t="shared" si="588"/>
        <v>0</v>
      </c>
      <c r="BQ538" s="291">
        <f t="shared" si="589"/>
        <v>0</v>
      </c>
      <c r="BR538" s="292">
        <f t="shared" si="623"/>
        <v>0</v>
      </c>
    </row>
    <row r="539" spans="1:70">
      <c r="A539" s="288">
        <v>533</v>
      </c>
      <c r="B539" s="289">
        <f t="shared" si="559"/>
        <v>45</v>
      </c>
      <c r="C539" s="290">
        <f t="shared" si="560"/>
        <v>0</v>
      </c>
      <c r="D539" s="290">
        <f t="shared" si="624"/>
        <v>0</v>
      </c>
      <c r="E539" s="290">
        <f t="shared" si="561"/>
        <v>0</v>
      </c>
      <c r="F539" s="291">
        <f t="shared" si="562"/>
        <v>0</v>
      </c>
      <c r="G539" s="290">
        <f t="shared" si="556"/>
        <v>0</v>
      </c>
      <c r="H539" s="289">
        <f t="shared" si="590"/>
        <v>533</v>
      </c>
      <c r="I539" s="289">
        <f t="shared" si="591"/>
        <v>45</v>
      </c>
      <c r="J539" s="290">
        <f t="shared" si="563"/>
        <v>0</v>
      </c>
      <c r="K539" s="290">
        <f t="shared" si="557"/>
        <v>0</v>
      </c>
      <c r="L539" s="290">
        <f t="shared" si="564"/>
        <v>0</v>
      </c>
      <c r="M539" s="291">
        <f t="shared" si="565"/>
        <v>0</v>
      </c>
      <c r="N539" s="292">
        <f t="shared" si="558"/>
        <v>0</v>
      </c>
      <c r="O539" s="307">
        <f t="shared" si="592"/>
        <v>533</v>
      </c>
      <c r="P539" s="289">
        <f t="shared" si="593"/>
        <v>45</v>
      </c>
      <c r="Q539" s="290">
        <f t="shared" si="566"/>
        <v>0</v>
      </c>
      <c r="R539" s="290">
        <f t="shared" si="594"/>
        <v>0</v>
      </c>
      <c r="S539" s="290">
        <f t="shared" si="567"/>
        <v>0</v>
      </c>
      <c r="T539" s="291">
        <f t="shared" si="568"/>
        <v>0</v>
      </c>
      <c r="U539" s="290">
        <f t="shared" si="595"/>
        <v>0</v>
      </c>
      <c r="V539" s="304">
        <f t="shared" si="596"/>
        <v>533</v>
      </c>
      <c r="W539" s="289">
        <f t="shared" si="597"/>
        <v>45</v>
      </c>
      <c r="X539" s="290">
        <f t="shared" si="569"/>
        <v>0</v>
      </c>
      <c r="Y539" s="290">
        <f t="shared" si="598"/>
        <v>0</v>
      </c>
      <c r="Z539" s="290">
        <f t="shared" si="570"/>
        <v>0</v>
      </c>
      <c r="AA539" s="291">
        <f t="shared" si="571"/>
        <v>0</v>
      </c>
      <c r="AB539" s="292">
        <f t="shared" si="599"/>
        <v>0</v>
      </c>
      <c r="AC539" s="307">
        <f t="shared" si="600"/>
        <v>533</v>
      </c>
      <c r="AD539" s="289">
        <f t="shared" si="601"/>
        <v>45</v>
      </c>
      <c r="AE539" s="290">
        <f t="shared" si="572"/>
        <v>0</v>
      </c>
      <c r="AF539" s="290">
        <f t="shared" si="602"/>
        <v>0</v>
      </c>
      <c r="AG539" s="290">
        <f t="shared" si="573"/>
        <v>0</v>
      </c>
      <c r="AH539" s="291">
        <f t="shared" si="574"/>
        <v>0</v>
      </c>
      <c r="AI539" s="290">
        <f t="shared" si="603"/>
        <v>0</v>
      </c>
      <c r="AJ539" s="304">
        <f t="shared" si="604"/>
        <v>533</v>
      </c>
      <c r="AK539" s="289">
        <f t="shared" si="605"/>
        <v>45</v>
      </c>
      <c r="AL539" s="290">
        <f t="shared" si="575"/>
        <v>0</v>
      </c>
      <c r="AM539" s="290">
        <f t="shared" si="606"/>
        <v>0</v>
      </c>
      <c r="AN539" s="290">
        <f t="shared" si="576"/>
        <v>0</v>
      </c>
      <c r="AO539" s="291">
        <f t="shared" si="577"/>
        <v>0</v>
      </c>
      <c r="AP539" s="292">
        <f t="shared" si="607"/>
        <v>0</v>
      </c>
      <c r="AQ539" s="307">
        <f t="shared" si="608"/>
        <v>533</v>
      </c>
      <c r="AR539" s="289">
        <f t="shared" si="609"/>
        <v>45</v>
      </c>
      <c r="AS539" s="290">
        <f t="shared" si="578"/>
        <v>0</v>
      </c>
      <c r="AT539" s="290">
        <f t="shared" si="610"/>
        <v>0</v>
      </c>
      <c r="AU539" s="290">
        <f t="shared" si="579"/>
        <v>0</v>
      </c>
      <c r="AV539" s="291">
        <f t="shared" si="580"/>
        <v>0</v>
      </c>
      <c r="AW539" s="290">
        <f t="shared" si="611"/>
        <v>0</v>
      </c>
      <c r="AX539" s="304">
        <f t="shared" si="612"/>
        <v>533</v>
      </c>
      <c r="AY539" s="289">
        <f t="shared" si="613"/>
        <v>45</v>
      </c>
      <c r="AZ539" s="290">
        <f t="shared" si="581"/>
        <v>0</v>
      </c>
      <c r="BA539" s="290">
        <f t="shared" si="614"/>
        <v>0</v>
      </c>
      <c r="BB539" s="290">
        <f t="shared" si="582"/>
        <v>0</v>
      </c>
      <c r="BC539" s="291">
        <f t="shared" si="583"/>
        <v>0</v>
      </c>
      <c r="BD539" s="292">
        <f t="shared" si="615"/>
        <v>0</v>
      </c>
      <c r="BE539" s="307">
        <f t="shared" si="616"/>
        <v>533</v>
      </c>
      <c r="BF539" s="289">
        <f t="shared" si="617"/>
        <v>45</v>
      </c>
      <c r="BG539" s="290">
        <f t="shared" si="584"/>
        <v>0</v>
      </c>
      <c r="BH539" s="290">
        <f t="shared" si="618"/>
        <v>0</v>
      </c>
      <c r="BI539" s="290">
        <f t="shared" si="585"/>
        <v>0</v>
      </c>
      <c r="BJ539" s="291">
        <f t="shared" si="586"/>
        <v>0</v>
      </c>
      <c r="BK539" s="290">
        <f t="shared" si="619"/>
        <v>0</v>
      </c>
      <c r="BL539" s="304">
        <f t="shared" si="620"/>
        <v>533</v>
      </c>
      <c r="BM539" s="289">
        <f t="shared" si="621"/>
        <v>45</v>
      </c>
      <c r="BN539" s="290">
        <f t="shared" si="587"/>
        <v>0</v>
      </c>
      <c r="BO539" s="290">
        <f t="shared" si="622"/>
        <v>0</v>
      </c>
      <c r="BP539" s="290">
        <f t="shared" si="588"/>
        <v>0</v>
      </c>
      <c r="BQ539" s="291">
        <f t="shared" si="589"/>
        <v>0</v>
      </c>
      <c r="BR539" s="292">
        <f t="shared" si="623"/>
        <v>0</v>
      </c>
    </row>
    <row r="540" spans="1:70">
      <c r="A540" s="288">
        <v>534</v>
      </c>
      <c r="B540" s="289">
        <f t="shared" si="559"/>
        <v>45</v>
      </c>
      <c r="C540" s="290">
        <f t="shared" si="560"/>
        <v>0</v>
      </c>
      <c r="D540" s="290">
        <f t="shared" si="624"/>
        <v>0</v>
      </c>
      <c r="E540" s="290">
        <f t="shared" si="561"/>
        <v>0</v>
      </c>
      <c r="F540" s="291">
        <f t="shared" si="562"/>
        <v>0</v>
      </c>
      <c r="G540" s="290">
        <f t="shared" si="556"/>
        <v>0</v>
      </c>
      <c r="H540" s="289">
        <f t="shared" si="590"/>
        <v>534</v>
      </c>
      <c r="I540" s="289">
        <f t="shared" si="591"/>
        <v>45</v>
      </c>
      <c r="J540" s="290">
        <f t="shared" si="563"/>
        <v>0</v>
      </c>
      <c r="K540" s="290">
        <f t="shared" si="557"/>
        <v>0</v>
      </c>
      <c r="L540" s="290">
        <f t="shared" si="564"/>
        <v>0</v>
      </c>
      <c r="M540" s="291">
        <f t="shared" si="565"/>
        <v>0</v>
      </c>
      <c r="N540" s="292">
        <f t="shared" si="558"/>
        <v>0</v>
      </c>
      <c r="O540" s="307">
        <f t="shared" si="592"/>
        <v>534</v>
      </c>
      <c r="P540" s="289">
        <f t="shared" si="593"/>
        <v>45</v>
      </c>
      <c r="Q540" s="290">
        <f t="shared" si="566"/>
        <v>0</v>
      </c>
      <c r="R540" s="290">
        <f t="shared" si="594"/>
        <v>0</v>
      </c>
      <c r="S540" s="290">
        <f t="shared" si="567"/>
        <v>0</v>
      </c>
      <c r="T540" s="291">
        <f t="shared" si="568"/>
        <v>0</v>
      </c>
      <c r="U540" s="290">
        <f t="shared" si="595"/>
        <v>0</v>
      </c>
      <c r="V540" s="304">
        <f t="shared" si="596"/>
        <v>534</v>
      </c>
      <c r="W540" s="289">
        <f t="shared" si="597"/>
        <v>45</v>
      </c>
      <c r="X540" s="290">
        <f t="shared" si="569"/>
        <v>0</v>
      </c>
      <c r="Y540" s="290">
        <f t="shared" si="598"/>
        <v>0</v>
      </c>
      <c r="Z540" s="290">
        <f t="shared" si="570"/>
        <v>0</v>
      </c>
      <c r="AA540" s="291">
        <f t="shared" si="571"/>
        <v>0</v>
      </c>
      <c r="AB540" s="292">
        <f t="shared" si="599"/>
        <v>0</v>
      </c>
      <c r="AC540" s="307">
        <f t="shared" si="600"/>
        <v>534</v>
      </c>
      <c r="AD540" s="289">
        <f t="shared" si="601"/>
        <v>45</v>
      </c>
      <c r="AE540" s="290">
        <f t="shared" si="572"/>
        <v>0</v>
      </c>
      <c r="AF540" s="290">
        <f t="shared" si="602"/>
        <v>0</v>
      </c>
      <c r="AG540" s="290">
        <f t="shared" si="573"/>
        <v>0</v>
      </c>
      <c r="AH540" s="291">
        <f t="shared" si="574"/>
        <v>0</v>
      </c>
      <c r="AI540" s="290">
        <f t="shared" si="603"/>
        <v>0</v>
      </c>
      <c r="AJ540" s="304">
        <f t="shared" si="604"/>
        <v>534</v>
      </c>
      <c r="AK540" s="289">
        <f t="shared" si="605"/>
        <v>45</v>
      </c>
      <c r="AL540" s="290">
        <f t="shared" si="575"/>
        <v>0</v>
      </c>
      <c r="AM540" s="290">
        <f t="shared" si="606"/>
        <v>0</v>
      </c>
      <c r="AN540" s="290">
        <f t="shared" si="576"/>
        <v>0</v>
      </c>
      <c r="AO540" s="291">
        <f t="shared" si="577"/>
        <v>0</v>
      </c>
      <c r="AP540" s="292">
        <f t="shared" si="607"/>
        <v>0</v>
      </c>
      <c r="AQ540" s="307">
        <f t="shared" si="608"/>
        <v>534</v>
      </c>
      <c r="AR540" s="289">
        <f t="shared" si="609"/>
        <v>45</v>
      </c>
      <c r="AS540" s="290">
        <f t="shared" si="578"/>
        <v>0</v>
      </c>
      <c r="AT540" s="290">
        <f t="shared" si="610"/>
        <v>0</v>
      </c>
      <c r="AU540" s="290">
        <f t="shared" si="579"/>
        <v>0</v>
      </c>
      <c r="AV540" s="291">
        <f t="shared" si="580"/>
        <v>0</v>
      </c>
      <c r="AW540" s="290">
        <f t="shared" si="611"/>
        <v>0</v>
      </c>
      <c r="AX540" s="304">
        <f t="shared" si="612"/>
        <v>534</v>
      </c>
      <c r="AY540" s="289">
        <f t="shared" si="613"/>
        <v>45</v>
      </c>
      <c r="AZ540" s="290">
        <f t="shared" si="581"/>
        <v>0</v>
      </c>
      <c r="BA540" s="290">
        <f t="shared" si="614"/>
        <v>0</v>
      </c>
      <c r="BB540" s="290">
        <f t="shared" si="582"/>
        <v>0</v>
      </c>
      <c r="BC540" s="291">
        <f t="shared" si="583"/>
        <v>0</v>
      </c>
      <c r="BD540" s="292">
        <f t="shared" si="615"/>
        <v>0</v>
      </c>
      <c r="BE540" s="307">
        <f t="shared" si="616"/>
        <v>534</v>
      </c>
      <c r="BF540" s="289">
        <f t="shared" si="617"/>
        <v>45</v>
      </c>
      <c r="BG540" s="290">
        <f t="shared" si="584"/>
        <v>0</v>
      </c>
      <c r="BH540" s="290">
        <f t="shared" si="618"/>
        <v>0</v>
      </c>
      <c r="BI540" s="290">
        <f t="shared" si="585"/>
        <v>0</v>
      </c>
      <c r="BJ540" s="291">
        <f t="shared" si="586"/>
        <v>0</v>
      </c>
      <c r="BK540" s="290">
        <f t="shared" si="619"/>
        <v>0</v>
      </c>
      <c r="BL540" s="304">
        <f t="shared" si="620"/>
        <v>534</v>
      </c>
      <c r="BM540" s="289">
        <f t="shared" si="621"/>
        <v>45</v>
      </c>
      <c r="BN540" s="290">
        <f t="shared" si="587"/>
        <v>0</v>
      </c>
      <c r="BO540" s="290">
        <f t="shared" si="622"/>
        <v>0</v>
      </c>
      <c r="BP540" s="290">
        <f t="shared" si="588"/>
        <v>0</v>
      </c>
      <c r="BQ540" s="291">
        <f t="shared" si="589"/>
        <v>0</v>
      </c>
      <c r="BR540" s="292">
        <f t="shared" si="623"/>
        <v>0</v>
      </c>
    </row>
    <row r="541" spans="1:70">
      <c r="A541" s="288">
        <v>535</v>
      </c>
      <c r="B541" s="289">
        <f t="shared" si="559"/>
        <v>45</v>
      </c>
      <c r="C541" s="290">
        <f t="shared" si="560"/>
        <v>0</v>
      </c>
      <c r="D541" s="290">
        <f t="shared" si="624"/>
        <v>0</v>
      </c>
      <c r="E541" s="290">
        <f t="shared" si="561"/>
        <v>0</v>
      </c>
      <c r="F541" s="291">
        <f t="shared" si="562"/>
        <v>0</v>
      </c>
      <c r="G541" s="290">
        <f t="shared" si="556"/>
        <v>0</v>
      </c>
      <c r="H541" s="289">
        <f t="shared" si="590"/>
        <v>535</v>
      </c>
      <c r="I541" s="289">
        <f t="shared" si="591"/>
        <v>45</v>
      </c>
      <c r="J541" s="290">
        <f t="shared" si="563"/>
        <v>0</v>
      </c>
      <c r="K541" s="290">
        <f t="shared" si="557"/>
        <v>0</v>
      </c>
      <c r="L541" s="290">
        <f t="shared" si="564"/>
        <v>0</v>
      </c>
      <c r="M541" s="291">
        <f t="shared" si="565"/>
        <v>0</v>
      </c>
      <c r="N541" s="292">
        <f t="shared" si="558"/>
        <v>0</v>
      </c>
      <c r="O541" s="307">
        <f t="shared" si="592"/>
        <v>535</v>
      </c>
      <c r="P541" s="289">
        <f t="shared" si="593"/>
        <v>45</v>
      </c>
      <c r="Q541" s="290">
        <f t="shared" si="566"/>
        <v>0</v>
      </c>
      <c r="R541" s="290">
        <f t="shared" si="594"/>
        <v>0</v>
      </c>
      <c r="S541" s="290">
        <f t="shared" si="567"/>
        <v>0</v>
      </c>
      <c r="T541" s="291">
        <f t="shared" si="568"/>
        <v>0</v>
      </c>
      <c r="U541" s="290">
        <f t="shared" si="595"/>
        <v>0</v>
      </c>
      <c r="V541" s="304">
        <f t="shared" si="596"/>
        <v>535</v>
      </c>
      <c r="W541" s="289">
        <f t="shared" si="597"/>
        <v>45</v>
      </c>
      <c r="X541" s="290">
        <f t="shared" si="569"/>
        <v>0</v>
      </c>
      <c r="Y541" s="290">
        <f t="shared" si="598"/>
        <v>0</v>
      </c>
      <c r="Z541" s="290">
        <f t="shared" si="570"/>
        <v>0</v>
      </c>
      <c r="AA541" s="291">
        <f t="shared" si="571"/>
        <v>0</v>
      </c>
      <c r="AB541" s="292">
        <f t="shared" si="599"/>
        <v>0</v>
      </c>
      <c r="AC541" s="307">
        <f t="shared" si="600"/>
        <v>535</v>
      </c>
      <c r="AD541" s="289">
        <f t="shared" si="601"/>
        <v>45</v>
      </c>
      <c r="AE541" s="290">
        <f t="shared" si="572"/>
        <v>0</v>
      </c>
      <c r="AF541" s="290">
        <f t="shared" si="602"/>
        <v>0</v>
      </c>
      <c r="AG541" s="290">
        <f t="shared" si="573"/>
        <v>0</v>
      </c>
      <c r="AH541" s="291">
        <f t="shared" si="574"/>
        <v>0</v>
      </c>
      <c r="AI541" s="290">
        <f t="shared" si="603"/>
        <v>0</v>
      </c>
      <c r="AJ541" s="304">
        <f t="shared" si="604"/>
        <v>535</v>
      </c>
      <c r="AK541" s="289">
        <f t="shared" si="605"/>
        <v>45</v>
      </c>
      <c r="AL541" s="290">
        <f t="shared" si="575"/>
        <v>0</v>
      </c>
      <c r="AM541" s="290">
        <f t="shared" si="606"/>
        <v>0</v>
      </c>
      <c r="AN541" s="290">
        <f t="shared" si="576"/>
        <v>0</v>
      </c>
      <c r="AO541" s="291">
        <f t="shared" si="577"/>
        <v>0</v>
      </c>
      <c r="AP541" s="292">
        <f t="shared" si="607"/>
        <v>0</v>
      </c>
      <c r="AQ541" s="307">
        <f t="shared" si="608"/>
        <v>535</v>
      </c>
      <c r="AR541" s="289">
        <f t="shared" si="609"/>
        <v>45</v>
      </c>
      <c r="AS541" s="290">
        <f t="shared" si="578"/>
        <v>0</v>
      </c>
      <c r="AT541" s="290">
        <f t="shared" si="610"/>
        <v>0</v>
      </c>
      <c r="AU541" s="290">
        <f t="shared" si="579"/>
        <v>0</v>
      </c>
      <c r="AV541" s="291">
        <f t="shared" si="580"/>
        <v>0</v>
      </c>
      <c r="AW541" s="290">
        <f t="shared" si="611"/>
        <v>0</v>
      </c>
      <c r="AX541" s="304">
        <f t="shared" si="612"/>
        <v>535</v>
      </c>
      <c r="AY541" s="289">
        <f t="shared" si="613"/>
        <v>45</v>
      </c>
      <c r="AZ541" s="290">
        <f t="shared" si="581"/>
        <v>0</v>
      </c>
      <c r="BA541" s="290">
        <f t="shared" si="614"/>
        <v>0</v>
      </c>
      <c r="BB541" s="290">
        <f t="shared" si="582"/>
        <v>0</v>
      </c>
      <c r="BC541" s="291">
        <f t="shared" si="583"/>
        <v>0</v>
      </c>
      <c r="BD541" s="292">
        <f t="shared" si="615"/>
        <v>0</v>
      </c>
      <c r="BE541" s="307">
        <f t="shared" si="616"/>
        <v>535</v>
      </c>
      <c r="BF541" s="289">
        <f t="shared" si="617"/>
        <v>45</v>
      </c>
      <c r="BG541" s="290">
        <f t="shared" si="584"/>
        <v>0</v>
      </c>
      <c r="BH541" s="290">
        <f t="shared" si="618"/>
        <v>0</v>
      </c>
      <c r="BI541" s="290">
        <f t="shared" si="585"/>
        <v>0</v>
      </c>
      <c r="BJ541" s="291">
        <f t="shared" si="586"/>
        <v>0</v>
      </c>
      <c r="BK541" s="290">
        <f t="shared" si="619"/>
        <v>0</v>
      </c>
      <c r="BL541" s="304">
        <f t="shared" si="620"/>
        <v>535</v>
      </c>
      <c r="BM541" s="289">
        <f t="shared" si="621"/>
        <v>45</v>
      </c>
      <c r="BN541" s="290">
        <f t="shared" si="587"/>
        <v>0</v>
      </c>
      <c r="BO541" s="290">
        <f t="shared" si="622"/>
        <v>0</v>
      </c>
      <c r="BP541" s="290">
        <f t="shared" si="588"/>
        <v>0</v>
      </c>
      <c r="BQ541" s="291">
        <f t="shared" si="589"/>
        <v>0</v>
      </c>
      <c r="BR541" s="292">
        <f t="shared" si="623"/>
        <v>0</v>
      </c>
    </row>
    <row r="542" spans="1:70">
      <c r="A542" s="288">
        <v>536</v>
      </c>
      <c r="B542" s="289">
        <f t="shared" si="559"/>
        <v>45</v>
      </c>
      <c r="C542" s="290">
        <f t="shared" si="560"/>
        <v>0</v>
      </c>
      <c r="D542" s="290">
        <f t="shared" si="624"/>
        <v>0</v>
      </c>
      <c r="E542" s="290">
        <f t="shared" si="561"/>
        <v>0</v>
      </c>
      <c r="F542" s="291">
        <f t="shared" si="562"/>
        <v>0</v>
      </c>
      <c r="G542" s="290">
        <f t="shared" si="556"/>
        <v>0</v>
      </c>
      <c r="H542" s="289">
        <f t="shared" si="590"/>
        <v>536</v>
      </c>
      <c r="I542" s="289">
        <f t="shared" si="591"/>
        <v>45</v>
      </c>
      <c r="J542" s="290">
        <f t="shared" si="563"/>
        <v>0</v>
      </c>
      <c r="K542" s="290">
        <f t="shared" si="557"/>
        <v>0</v>
      </c>
      <c r="L542" s="290">
        <f t="shared" si="564"/>
        <v>0</v>
      </c>
      <c r="M542" s="291">
        <f t="shared" si="565"/>
        <v>0</v>
      </c>
      <c r="N542" s="292">
        <f t="shared" si="558"/>
        <v>0</v>
      </c>
      <c r="O542" s="307">
        <f t="shared" si="592"/>
        <v>536</v>
      </c>
      <c r="P542" s="289">
        <f t="shared" si="593"/>
        <v>45</v>
      </c>
      <c r="Q542" s="290">
        <f t="shared" si="566"/>
        <v>0</v>
      </c>
      <c r="R542" s="290">
        <f t="shared" si="594"/>
        <v>0</v>
      </c>
      <c r="S542" s="290">
        <f t="shared" si="567"/>
        <v>0</v>
      </c>
      <c r="T542" s="291">
        <f t="shared" si="568"/>
        <v>0</v>
      </c>
      <c r="U542" s="290">
        <f t="shared" si="595"/>
        <v>0</v>
      </c>
      <c r="V542" s="304">
        <f t="shared" si="596"/>
        <v>536</v>
      </c>
      <c r="W542" s="289">
        <f t="shared" si="597"/>
        <v>45</v>
      </c>
      <c r="X542" s="290">
        <f t="shared" si="569"/>
        <v>0</v>
      </c>
      <c r="Y542" s="290">
        <f t="shared" si="598"/>
        <v>0</v>
      </c>
      <c r="Z542" s="290">
        <f t="shared" si="570"/>
        <v>0</v>
      </c>
      <c r="AA542" s="291">
        <f t="shared" si="571"/>
        <v>0</v>
      </c>
      <c r="AB542" s="292">
        <f t="shared" si="599"/>
        <v>0</v>
      </c>
      <c r="AC542" s="307">
        <f t="shared" si="600"/>
        <v>536</v>
      </c>
      <c r="AD542" s="289">
        <f t="shared" si="601"/>
        <v>45</v>
      </c>
      <c r="AE542" s="290">
        <f t="shared" si="572"/>
        <v>0</v>
      </c>
      <c r="AF542" s="290">
        <f t="shared" si="602"/>
        <v>0</v>
      </c>
      <c r="AG542" s="290">
        <f t="shared" si="573"/>
        <v>0</v>
      </c>
      <c r="AH542" s="291">
        <f t="shared" si="574"/>
        <v>0</v>
      </c>
      <c r="AI542" s="290">
        <f t="shared" si="603"/>
        <v>0</v>
      </c>
      <c r="AJ542" s="304">
        <f t="shared" si="604"/>
        <v>536</v>
      </c>
      <c r="AK542" s="289">
        <f t="shared" si="605"/>
        <v>45</v>
      </c>
      <c r="AL542" s="290">
        <f t="shared" si="575"/>
        <v>0</v>
      </c>
      <c r="AM542" s="290">
        <f t="shared" si="606"/>
        <v>0</v>
      </c>
      <c r="AN542" s="290">
        <f t="shared" si="576"/>
        <v>0</v>
      </c>
      <c r="AO542" s="291">
        <f t="shared" si="577"/>
        <v>0</v>
      </c>
      <c r="AP542" s="292">
        <f t="shared" si="607"/>
        <v>0</v>
      </c>
      <c r="AQ542" s="307">
        <f t="shared" si="608"/>
        <v>536</v>
      </c>
      <c r="AR542" s="289">
        <f t="shared" si="609"/>
        <v>45</v>
      </c>
      <c r="AS542" s="290">
        <f t="shared" si="578"/>
        <v>0</v>
      </c>
      <c r="AT542" s="290">
        <f t="shared" si="610"/>
        <v>0</v>
      </c>
      <c r="AU542" s="290">
        <f t="shared" si="579"/>
        <v>0</v>
      </c>
      <c r="AV542" s="291">
        <f t="shared" si="580"/>
        <v>0</v>
      </c>
      <c r="AW542" s="290">
        <f t="shared" si="611"/>
        <v>0</v>
      </c>
      <c r="AX542" s="304">
        <f t="shared" si="612"/>
        <v>536</v>
      </c>
      <c r="AY542" s="289">
        <f t="shared" si="613"/>
        <v>45</v>
      </c>
      <c r="AZ542" s="290">
        <f t="shared" si="581"/>
        <v>0</v>
      </c>
      <c r="BA542" s="290">
        <f t="shared" si="614"/>
        <v>0</v>
      </c>
      <c r="BB542" s="290">
        <f t="shared" si="582"/>
        <v>0</v>
      </c>
      <c r="BC542" s="291">
        <f t="shared" si="583"/>
        <v>0</v>
      </c>
      <c r="BD542" s="292">
        <f t="shared" si="615"/>
        <v>0</v>
      </c>
      <c r="BE542" s="307">
        <f t="shared" si="616"/>
        <v>536</v>
      </c>
      <c r="BF542" s="289">
        <f t="shared" si="617"/>
        <v>45</v>
      </c>
      <c r="BG542" s="290">
        <f t="shared" si="584"/>
        <v>0</v>
      </c>
      <c r="BH542" s="290">
        <f t="shared" si="618"/>
        <v>0</v>
      </c>
      <c r="BI542" s="290">
        <f t="shared" si="585"/>
        <v>0</v>
      </c>
      <c r="BJ542" s="291">
        <f t="shared" si="586"/>
        <v>0</v>
      </c>
      <c r="BK542" s="290">
        <f t="shared" si="619"/>
        <v>0</v>
      </c>
      <c r="BL542" s="304">
        <f t="shared" si="620"/>
        <v>536</v>
      </c>
      <c r="BM542" s="289">
        <f t="shared" si="621"/>
        <v>45</v>
      </c>
      <c r="BN542" s="290">
        <f t="shared" si="587"/>
        <v>0</v>
      </c>
      <c r="BO542" s="290">
        <f t="shared" si="622"/>
        <v>0</v>
      </c>
      <c r="BP542" s="290">
        <f t="shared" si="588"/>
        <v>0</v>
      </c>
      <c r="BQ542" s="291">
        <f t="shared" si="589"/>
        <v>0</v>
      </c>
      <c r="BR542" s="292">
        <f t="shared" si="623"/>
        <v>0</v>
      </c>
    </row>
    <row r="543" spans="1:70">
      <c r="A543" s="288">
        <v>537</v>
      </c>
      <c r="B543" s="289">
        <f t="shared" si="559"/>
        <v>45</v>
      </c>
      <c r="C543" s="290">
        <f t="shared" si="560"/>
        <v>0</v>
      </c>
      <c r="D543" s="290">
        <f t="shared" si="624"/>
        <v>0</v>
      </c>
      <c r="E543" s="290">
        <f t="shared" si="561"/>
        <v>0</v>
      </c>
      <c r="F543" s="291">
        <f t="shared" si="562"/>
        <v>0</v>
      </c>
      <c r="G543" s="290">
        <f t="shared" si="556"/>
        <v>0</v>
      </c>
      <c r="H543" s="289">
        <f t="shared" si="590"/>
        <v>537</v>
      </c>
      <c r="I543" s="289">
        <f t="shared" si="591"/>
        <v>45</v>
      </c>
      <c r="J543" s="290">
        <f t="shared" si="563"/>
        <v>0</v>
      </c>
      <c r="K543" s="290">
        <f t="shared" si="557"/>
        <v>0</v>
      </c>
      <c r="L543" s="290">
        <f t="shared" si="564"/>
        <v>0</v>
      </c>
      <c r="M543" s="291">
        <f t="shared" si="565"/>
        <v>0</v>
      </c>
      <c r="N543" s="292">
        <f t="shared" si="558"/>
        <v>0</v>
      </c>
      <c r="O543" s="307">
        <f t="shared" si="592"/>
        <v>537</v>
      </c>
      <c r="P543" s="289">
        <f t="shared" si="593"/>
        <v>45</v>
      </c>
      <c r="Q543" s="290">
        <f t="shared" si="566"/>
        <v>0</v>
      </c>
      <c r="R543" s="290">
        <f t="shared" si="594"/>
        <v>0</v>
      </c>
      <c r="S543" s="290">
        <f t="shared" si="567"/>
        <v>0</v>
      </c>
      <c r="T543" s="291">
        <f t="shared" si="568"/>
        <v>0</v>
      </c>
      <c r="U543" s="290">
        <f t="shared" si="595"/>
        <v>0</v>
      </c>
      <c r="V543" s="304">
        <f t="shared" si="596"/>
        <v>537</v>
      </c>
      <c r="W543" s="289">
        <f t="shared" si="597"/>
        <v>45</v>
      </c>
      <c r="X543" s="290">
        <f t="shared" si="569"/>
        <v>0</v>
      </c>
      <c r="Y543" s="290">
        <f t="shared" si="598"/>
        <v>0</v>
      </c>
      <c r="Z543" s="290">
        <f t="shared" si="570"/>
        <v>0</v>
      </c>
      <c r="AA543" s="291">
        <f t="shared" si="571"/>
        <v>0</v>
      </c>
      <c r="AB543" s="292">
        <f t="shared" si="599"/>
        <v>0</v>
      </c>
      <c r="AC543" s="307">
        <f t="shared" si="600"/>
        <v>537</v>
      </c>
      <c r="AD543" s="289">
        <f t="shared" si="601"/>
        <v>45</v>
      </c>
      <c r="AE543" s="290">
        <f t="shared" si="572"/>
        <v>0</v>
      </c>
      <c r="AF543" s="290">
        <f t="shared" si="602"/>
        <v>0</v>
      </c>
      <c r="AG543" s="290">
        <f t="shared" si="573"/>
        <v>0</v>
      </c>
      <c r="AH543" s="291">
        <f t="shared" si="574"/>
        <v>0</v>
      </c>
      <c r="AI543" s="290">
        <f t="shared" si="603"/>
        <v>0</v>
      </c>
      <c r="AJ543" s="304">
        <f t="shared" si="604"/>
        <v>537</v>
      </c>
      <c r="AK543" s="289">
        <f t="shared" si="605"/>
        <v>45</v>
      </c>
      <c r="AL543" s="290">
        <f t="shared" si="575"/>
        <v>0</v>
      </c>
      <c r="AM543" s="290">
        <f t="shared" si="606"/>
        <v>0</v>
      </c>
      <c r="AN543" s="290">
        <f t="shared" si="576"/>
        <v>0</v>
      </c>
      <c r="AO543" s="291">
        <f t="shared" si="577"/>
        <v>0</v>
      </c>
      <c r="AP543" s="292">
        <f t="shared" si="607"/>
        <v>0</v>
      </c>
      <c r="AQ543" s="307">
        <f t="shared" si="608"/>
        <v>537</v>
      </c>
      <c r="AR543" s="289">
        <f t="shared" si="609"/>
        <v>45</v>
      </c>
      <c r="AS543" s="290">
        <f t="shared" si="578"/>
        <v>0</v>
      </c>
      <c r="AT543" s="290">
        <f t="shared" si="610"/>
        <v>0</v>
      </c>
      <c r="AU543" s="290">
        <f t="shared" si="579"/>
        <v>0</v>
      </c>
      <c r="AV543" s="291">
        <f t="shared" si="580"/>
        <v>0</v>
      </c>
      <c r="AW543" s="290">
        <f t="shared" si="611"/>
        <v>0</v>
      </c>
      <c r="AX543" s="304">
        <f t="shared" si="612"/>
        <v>537</v>
      </c>
      <c r="AY543" s="289">
        <f t="shared" si="613"/>
        <v>45</v>
      </c>
      <c r="AZ543" s="290">
        <f t="shared" si="581"/>
        <v>0</v>
      </c>
      <c r="BA543" s="290">
        <f t="shared" si="614"/>
        <v>0</v>
      </c>
      <c r="BB543" s="290">
        <f t="shared" si="582"/>
        <v>0</v>
      </c>
      <c r="BC543" s="291">
        <f t="shared" si="583"/>
        <v>0</v>
      </c>
      <c r="BD543" s="292">
        <f t="shared" si="615"/>
        <v>0</v>
      </c>
      <c r="BE543" s="307">
        <f t="shared" si="616"/>
        <v>537</v>
      </c>
      <c r="BF543" s="289">
        <f t="shared" si="617"/>
        <v>45</v>
      </c>
      <c r="BG543" s="290">
        <f t="shared" si="584"/>
        <v>0</v>
      </c>
      <c r="BH543" s="290">
        <f t="shared" si="618"/>
        <v>0</v>
      </c>
      <c r="BI543" s="290">
        <f t="shared" si="585"/>
        <v>0</v>
      </c>
      <c r="BJ543" s="291">
        <f t="shared" si="586"/>
        <v>0</v>
      </c>
      <c r="BK543" s="290">
        <f t="shared" si="619"/>
        <v>0</v>
      </c>
      <c r="BL543" s="304">
        <f t="shared" si="620"/>
        <v>537</v>
      </c>
      <c r="BM543" s="289">
        <f t="shared" si="621"/>
        <v>45</v>
      </c>
      <c r="BN543" s="290">
        <f t="shared" si="587"/>
        <v>0</v>
      </c>
      <c r="BO543" s="290">
        <f t="shared" si="622"/>
        <v>0</v>
      </c>
      <c r="BP543" s="290">
        <f t="shared" si="588"/>
        <v>0</v>
      </c>
      <c r="BQ543" s="291">
        <f t="shared" si="589"/>
        <v>0</v>
      </c>
      <c r="BR543" s="292">
        <f t="shared" si="623"/>
        <v>0</v>
      </c>
    </row>
    <row r="544" spans="1:70">
      <c r="A544" s="288">
        <v>538</v>
      </c>
      <c r="B544" s="289">
        <f t="shared" si="559"/>
        <v>45</v>
      </c>
      <c r="C544" s="290">
        <f t="shared" si="560"/>
        <v>0</v>
      </c>
      <c r="D544" s="290">
        <f t="shared" si="624"/>
        <v>0</v>
      </c>
      <c r="E544" s="290">
        <f t="shared" si="561"/>
        <v>0</v>
      </c>
      <c r="F544" s="291">
        <f t="shared" si="562"/>
        <v>0</v>
      </c>
      <c r="G544" s="290">
        <f t="shared" si="556"/>
        <v>0</v>
      </c>
      <c r="H544" s="289">
        <f t="shared" si="590"/>
        <v>538</v>
      </c>
      <c r="I544" s="289">
        <f t="shared" si="591"/>
        <v>45</v>
      </c>
      <c r="J544" s="290">
        <f t="shared" si="563"/>
        <v>0</v>
      </c>
      <c r="K544" s="290">
        <f t="shared" si="557"/>
        <v>0</v>
      </c>
      <c r="L544" s="290">
        <f t="shared" si="564"/>
        <v>0</v>
      </c>
      <c r="M544" s="291">
        <f t="shared" si="565"/>
        <v>0</v>
      </c>
      <c r="N544" s="292">
        <f t="shared" si="558"/>
        <v>0</v>
      </c>
      <c r="O544" s="307">
        <f t="shared" si="592"/>
        <v>538</v>
      </c>
      <c r="P544" s="289">
        <f t="shared" si="593"/>
        <v>45</v>
      </c>
      <c r="Q544" s="290">
        <f t="shared" si="566"/>
        <v>0</v>
      </c>
      <c r="R544" s="290">
        <f t="shared" si="594"/>
        <v>0</v>
      </c>
      <c r="S544" s="290">
        <f t="shared" si="567"/>
        <v>0</v>
      </c>
      <c r="T544" s="291">
        <f t="shared" si="568"/>
        <v>0</v>
      </c>
      <c r="U544" s="290">
        <f t="shared" si="595"/>
        <v>0</v>
      </c>
      <c r="V544" s="304">
        <f t="shared" si="596"/>
        <v>538</v>
      </c>
      <c r="W544" s="289">
        <f t="shared" si="597"/>
        <v>45</v>
      </c>
      <c r="X544" s="290">
        <f t="shared" si="569"/>
        <v>0</v>
      </c>
      <c r="Y544" s="290">
        <f t="shared" si="598"/>
        <v>0</v>
      </c>
      <c r="Z544" s="290">
        <f t="shared" si="570"/>
        <v>0</v>
      </c>
      <c r="AA544" s="291">
        <f t="shared" si="571"/>
        <v>0</v>
      </c>
      <c r="AB544" s="292">
        <f t="shared" si="599"/>
        <v>0</v>
      </c>
      <c r="AC544" s="307">
        <f t="shared" si="600"/>
        <v>538</v>
      </c>
      <c r="AD544" s="289">
        <f t="shared" si="601"/>
        <v>45</v>
      </c>
      <c r="AE544" s="290">
        <f t="shared" si="572"/>
        <v>0</v>
      </c>
      <c r="AF544" s="290">
        <f t="shared" si="602"/>
        <v>0</v>
      </c>
      <c r="AG544" s="290">
        <f t="shared" si="573"/>
        <v>0</v>
      </c>
      <c r="AH544" s="291">
        <f t="shared" si="574"/>
        <v>0</v>
      </c>
      <c r="AI544" s="290">
        <f t="shared" si="603"/>
        <v>0</v>
      </c>
      <c r="AJ544" s="304">
        <f t="shared" si="604"/>
        <v>538</v>
      </c>
      <c r="AK544" s="289">
        <f t="shared" si="605"/>
        <v>45</v>
      </c>
      <c r="AL544" s="290">
        <f t="shared" si="575"/>
        <v>0</v>
      </c>
      <c r="AM544" s="290">
        <f t="shared" si="606"/>
        <v>0</v>
      </c>
      <c r="AN544" s="290">
        <f t="shared" si="576"/>
        <v>0</v>
      </c>
      <c r="AO544" s="291">
        <f t="shared" si="577"/>
        <v>0</v>
      </c>
      <c r="AP544" s="292">
        <f t="shared" si="607"/>
        <v>0</v>
      </c>
      <c r="AQ544" s="307">
        <f t="shared" si="608"/>
        <v>538</v>
      </c>
      <c r="AR544" s="289">
        <f t="shared" si="609"/>
        <v>45</v>
      </c>
      <c r="AS544" s="290">
        <f t="shared" si="578"/>
        <v>0</v>
      </c>
      <c r="AT544" s="290">
        <f t="shared" si="610"/>
        <v>0</v>
      </c>
      <c r="AU544" s="290">
        <f t="shared" si="579"/>
        <v>0</v>
      </c>
      <c r="AV544" s="291">
        <f t="shared" si="580"/>
        <v>0</v>
      </c>
      <c r="AW544" s="290">
        <f t="shared" si="611"/>
        <v>0</v>
      </c>
      <c r="AX544" s="304">
        <f t="shared" si="612"/>
        <v>538</v>
      </c>
      <c r="AY544" s="289">
        <f t="shared" si="613"/>
        <v>45</v>
      </c>
      <c r="AZ544" s="290">
        <f t="shared" si="581"/>
        <v>0</v>
      </c>
      <c r="BA544" s="290">
        <f t="shared" si="614"/>
        <v>0</v>
      </c>
      <c r="BB544" s="290">
        <f t="shared" si="582"/>
        <v>0</v>
      </c>
      <c r="BC544" s="291">
        <f t="shared" si="583"/>
        <v>0</v>
      </c>
      <c r="BD544" s="292">
        <f t="shared" si="615"/>
        <v>0</v>
      </c>
      <c r="BE544" s="307">
        <f t="shared" si="616"/>
        <v>538</v>
      </c>
      <c r="BF544" s="289">
        <f t="shared" si="617"/>
        <v>45</v>
      </c>
      <c r="BG544" s="290">
        <f t="shared" si="584"/>
        <v>0</v>
      </c>
      <c r="BH544" s="290">
        <f t="shared" si="618"/>
        <v>0</v>
      </c>
      <c r="BI544" s="290">
        <f t="shared" si="585"/>
        <v>0</v>
      </c>
      <c r="BJ544" s="291">
        <f t="shared" si="586"/>
        <v>0</v>
      </c>
      <c r="BK544" s="290">
        <f t="shared" si="619"/>
        <v>0</v>
      </c>
      <c r="BL544" s="304">
        <f t="shared" si="620"/>
        <v>538</v>
      </c>
      <c r="BM544" s="289">
        <f t="shared" si="621"/>
        <v>45</v>
      </c>
      <c r="BN544" s="290">
        <f t="shared" si="587"/>
        <v>0</v>
      </c>
      <c r="BO544" s="290">
        <f t="shared" si="622"/>
        <v>0</v>
      </c>
      <c r="BP544" s="290">
        <f t="shared" si="588"/>
        <v>0</v>
      </c>
      <c r="BQ544" s="291">
        <f t="shared" si="589"/>
        <v>0</v>
      </c>
      <c r="BR544" s="292">
        <f t="shared" si="623"/>
        <v>0</v>
      </c>
    </row>
    <row r="545" spans="1:70">
      <c r="A545" s="288">
        <v>539</v>
      </c>
      <c r="B545" s="289">
        <f t="shared" si="559"/>
        <v>45</v>
      </c>
      <c r="C545" s="290">
        <f t="shared" si="560"/>
        <v>0</v>
      </c>
      <c r="D545" s="290">
        <f t="shared" si="624"/>
        <v>0</v>
      </c>
      <c r="E545" s="290">
        <f t="shared" si="561"/>
        <v>0</v>
      </c>
      <c r="F545" s="291">
        <f t="shared" si="562"/>
        <v>0</v>
      </c>
      <c r="G545" s="290">
        <f t="shared" si="556"/>
        <v>0</v>
      </c>
      <c r="H545" s="289">
        <f t="shared" si="590"/>
        <v>539</v>
      </c>
      <c r="I545" s="289">
        <f t="shared" si="591"/>
        <v>45</v>
      </c>
      <c r="J545" s="290">
        <f t="shared" si="563"/>
        <v>0</v>
      </c>
      <c r="K545" s="290">
        <f t="shared" si="557"/>
        <v>0</v>
      </c>
      <c r="L545" s="290">
        <f t="shared" si="564"/>
        <v>0</v>
      </c>
      <c r="M545" s="291">
        <f t="shared" si="565"/>
        <v>0</v>
      </c>
      <c r="N545" s="292">
        <f t="shared" si="558"/>
        <v>0</v>
      </c>
      <c r="O545" s="307">
        <f t="shared" si="592"/>
        <v>539</v>
      </c>
      <c r="P545" s="289">
        <f t="shared" si="593"/>
        <v>45</v>
      </c>
      <c r="Q545" s="290">
        <f t="shared" si="566"/>
        <v>0</v>
      </c>
      <c r="R545" s="290">
        <f t="shared" si="594"/>
        <v>0</v>
      </c>
      <c r="S545" s="290">
        <f t="shared" si="567"/>
        <v>0</v>
      </c>
      <c r="T545" s="291">
        <f t="shared" si="568"/>
        <v>0</v>
      </c>
      <c r="U545" s="290">
        <f t="shared" si="595"/>
        <v>0</v>
      </c>
      <c r="V545" s="304">
        <f t="shared" si="596"/>
        <v>539</v>
      </c>
      <c r="W545" s="289">
        <f t="shared" si="597"/>
        <v>45</v>
      </c>
      <c r="X545" s="290">
        <f t="shared" si="569"/>
        <v>0</v>
      </c>
      <c r="Y545" s="290">
        <f t="shared" si="598"/>
        <v>0</v>
      </c>
      <c r="Z545" s="290">
        <f t="shared" si="570"/>
        <v>0</v>
      </c>
      <c r="AA545" s="291">
        <f t="shared" si="571"/>
        <v>0</v>
      </c>
      <c r="AB545" s="292">
        <f t="shared" si="599"/>
        <v>0</v>
      </c>
      <c r="AC545" s="307">
        <f t="shared" si="600"/>
        <v>539</v>
      </c>
      <c r="AD545" s="289">
        <f t="shared" si="601"/>
        <v>45</v>
      </c>
      <c r="AE545" s="290">
        <f t="shared" si="572"/>
        <v>0</v>
      </c>
      <c r="AF545" s="290">
        <f t="shared" si="602"/>
        <v>0</v>
      </c>
      <c r="AG545" s="290">
        <f t="shared" si="573"/>
        <v>0</v>
      </c>
      <c r="AH545" s="291">
        <f t="shared" si="574"/>
        <v>0</v>
      </c>
      <c r="AI545" s="290">
        <f t="shared" si="603"/>
        <v>0</v>
      </c>
      <c r="AJ545" s="304">
        <f t="shared" si="604"/>
        <v>539</v>
      </c>
      <c r="AK545" s="289">
        <f t="shared" si="605"/>
        <v>45</v>
      </c>
      <c r="AL545" s="290">
        <f t="shared" si="575"/>
        <v>0</v>
      </c>
      <c r="AM545" s="290">
        <f t="shared" si="606"/>
        <v>0</v>
      </c>
      <c r="AN545" s="290">
        <f t="shared" si="576"/>
        <v>0</v>
      </c>
      <c r="AO545" s="291">
        <f t="shared" si="577"/>
        <v>0</v>
      </c>
      <c r="AP545" s="292">
        <f t="shared" si="607"/>
        <v>0</v>
      </c>
      <c r="AQ545" s="307">
        <f t="shared" si="608"/>
        <v>539</v>
      </c>
      <c r="AR545" s="289">
        <f t="shared" si="609"/>
        <v>45</v>
      </c>
      <c r="AS545" s="290">
        <f t="shared" si="578"/>
        <v>0</v>
      </c>
      <c r="AT545" s="290">
        <f t="shared" si="610"/>
        <v>0</v>
      </c>
      <c r="AU545" s="290">
        <f t="shared" si="579"/>
        <v>0</v>
      </c>
      <c r="AV545" s="291">
        <f t="shared" si="580"/>
        <v>0</v>
      </c>
      <c r="AW545" s="290">
        <f t="shared" si="611"/>
        <v>0</v>
      </c>
      <c r="AX545" s="304">
        <f t="shared" si="612"/>
        <v>539</v>
      </c>
      <c r="AY545" s="289">
        <f t="shared" si="613"/>
        <v>45</v>
      </c>
      <c r="AZ545" s="290">
        <f t="shared" si="581"/>
        <v>0</v>
      </c>
      <c r="BA545" s="290">
        <f t="shared" si="614"/>
        <v>0</v>
      </c>
      <c r="BB545" s="290">
        <f t="shared" si="582"/>
        <v>0</v>
      </c>
      <c r="BC545" s="291">
        <f t="shared" si="583"/>
        <v>0</v>
      </c>
      <c r="BD545" s="292">
        <f t="shared" si="615"/>
        <v>0</v>
      </c>
      <c r="BE545" s="307">
        <f t="shared" si="616"/>
        <v>539</v>
      </c>
      <c r="BF545" s="289">
        <f t="shared" si="617"/>
        <v>45</v>
      </c>
      <c r="BG545" s="290">
        <f t="shared" si="584"/>
        <v>0</v>
      </c>
      <c r="BH545" s="290">
        <f t="shared" si="618"/>
        <v>0</v>
      </c>
      <c r="BI545" s="290">
        <f t="shared" si="585"/>
        <v>0</v>
      </c>
      <c r="BJ545" s="291">
        <f t="shared" si="586"/>
        <v>0</v>
      </c>
      <c r="BK545" s="290">
        <f t="shared" si="619"/>
        <v>0</v>
      </c>
      <c r="BL545" s="304">
        <f t="shared" si="620"/>
        <v>539</v>
      </c>
      <c r="BM545" s="289">
        <f t="shared" si="621"/>
        <v>45</v>
      </c>
      <c r="BN545" s="290">
        <f t="shared" si="587"/>
        <v>0</v>
      </c>
      <c r="BO545" s="290">
        <f t="shared" si="622"/>
        <v>0</v>
      </c>
      <c r="BP545" s="290">
        <f t="shared" si="588"/>
        <v>0</v>
      </c>
      <c r="BQ545" s="291">
        <f t="shared" si="589"/>
        <v>0</v>
      </c>
      <c r="BR545" s="292">
        <f t="shared" si="623"/>
        <v>0</v>
      </c>
    </row>
    <row r="546" spans="1:70">
      <c r="A546" s="288">
        <v>540</v>
      </c>
      <c r="B546" s="289">
        <f t="shared" si="559"/>
        <v>45</v>
      </c>
      <c r="C546" s="290">
        <f t="shared" si="560"/>
        <v>0</v>
      </c>
      <c r="D546" s="290">
        <f t="shared" si="624"/>
        <v>0</v>
      </c>
      <c r="E546" s="290">
        <f t="shared" si="561"/>
        <v>0</v>
      </c>
      <c r="F546" s="291">
        <f t="shared" si="562"/>
        <v>0</v>
      </c>
      <c r="G546" s="290">
        <f t="shared" si="556"/>
        <v>0</v>
      </c>
      <c r="H546" s="289">
        <f t="shared" si="590"/>
        <v>540</v>
      </c>
      <c r="I546" s="289">
        <f t="shared" si="591"/>
        <v>45</v>
      </c>
      <c r="J546" s="290">
        <f t="shared" si="563"/>
        <v>0</v>
      </c>
      <c r="K546" s="290">
        <f t="shared" si="557"/>
        <v>0</v>
      </c>
      <c r="L546" s="290">
        <f t="shared" si="564"/>
        <v>0</v>
      </c>
      <c r="M546" s="291">
        <f t="shared" si="565"/>
        <v>0</v>
      </c>
      <c r="N546" s="292">
        <f t="shared" si="558"/>
        <v>0</v>
      </c>
      <c r="O546" s="307">
        <f t="shared" si="592"/>
        <v>540</v>
      </c>
      <c r="P546" s="289">
        <f t="shared" si="593"/>
        <v>45</v>
      </c>
      <c r="Q546" s="290">
        <f t="shared" si="566"/>
        <v>0</v>
      </c>
      <c r="R546" s="290">
        <f t="shared" si="594"/>
        <v>0</v>
      </c>
      <c r="S546" s="290">
        <f t="shared" si="567"/>
        <v>0</v>
      </c>
      <c r="T546" s="291">
        <f t="shared" si="568"/>
        <v>0</v>
      </c>
      <c r="U546" s="290">
        <f t="shared" si="595"/>
        <v>0</v>
      </c>
      <c r="V546" s="304">
        <f t="shared" si="596"/>
        <v>540</v>
      </c>
      <c r="W546" s="289">
        <f t="shared" si="597"/>
        <v>45</v>
      </c>
      <c r="X546" s="290">
        <f t="shared" si="569"/>
        <v>0</v>
      </c>
      <c r="Y546" s="290">
        <f t="shared" si="598"/>
        <v>0</v>
      </c>
      <c r="Z546" s="290">
        <f t="shared" si="570"/>
        <v>0</v>
      </c>
      <c r="AA546" s="291">
        <f t="shared" si="571"/>
        <v>0</v>
      </c>
      <c r="AB546" s="292">
        <f t="shared" si="599"/>
        <v>0</v>
      </c>
      <c r="AC546" s="307">
        <f t="shared" si="600"/>
        <v>540</v>
      </c>
      <c r="AD546" s="289">
        <f t="shared" si="601"/>
        <v>45</v>
      </c>
      <c r="AE546" s="290">
        <f t="shared" si="572"/>
        <v>0</v>
      </c>
      <c r="AF546" s="290">
        <f t="shared" si="602"/>
        <v>0</v>
      </c>
      <c r="AG546" s="290">
        <f t="shared" si="573"/>
        <v>0</v>
      </c>
      <c r="AH546" s="291">
        <f t="shared" si="574"/>
        <v>0</v>
      </c>
      <c r="AI546" s="290">
        <f t="shared" si="603"/>
        <v>0</v>
      </c>
      <c r="AJ546" s="304">
        <f t="shared" si="604"/>
        <v>540</v>
      </c>
      <c r="AK546" s="289">
        <f t="shared" si="605"/>
        <v>45</v>
      </c>
      <c r="AL546" s="290">
        <f t="shared" si="575"/>
        <v>0</v>
      </c>
      <c r="AM546" s="290">
        <f t="shared" si="606"/>
        <v>0</v>
      </c>
      <c r="AN546" s="290">
        <f t="shared" si="576"/>
        <v>0</v>
      </c>
      <c r="AO546" s="291">
        <f t="shared" si="577"/>
        <v>0</v>
      </c>
      <c r="AP546" s="292">
        <f t="shared" si="607"/>
        <v>0</v>
      </c>
      <c r="AQ546" s="307">
        <f t="shared" si="608"/>
        <v>540</v>
      </c>
      <c r="AR546" s="289">
        <f t="shared" si="609"/>
        <v>45</v>
      </c>
      <c r="AS546" s="290">
        <f t="shared" si="578"/>
        <v>0</v>
      </c>
      <c r="AT546" s="290">
        <f t="shared" si="610"/>
        <v>0</v>
      </c>
      <c r="AU546" s="290">
        <f t="shared" si="579"/>
        <v>0</v>
      </c>
      <c r="AV546" s="291">
        <f t="shared" si="580"/>
        <v>0</v>
      </c>
      <c r="AW546" s="290">
        <f t="shared" si="611"/>
        <v>0</v>
      </c>
      <c r="AX546" s="304">
        <f t="shared" si="612"/>
        <v>540</v>
      </c>
      <c r="AY546" s="289">
        <f t="shared" si="613"/>
        <v>45</v>
      </c>
      <c r="AZ546" s="290">
        <f t="shared" si="581"/>
        <v>0</v>
      </c>
      <c r="BA546" s="290">
        <f t="shared" si="614"/>
        <v>0</v>
      </c>
      <c r="BB546" s="290">
        <f t="shared" si="582"/>
        <v>0</v>
      </c>
      <c r="BC546" s="291">
        <f t="shared" si="583"/>
        <v>0</v>
      </c>
      <c r="BD546" s="292">
        <f t="shared" si="615"/>
        <v>0</v>
      </c>
      <c r="BE546" s="307">
        <f t="shared" si="616"/>
        <v>540</v>
      </c>
      <c r="BF546" s="289">
        <f t="shared" si="617"/>
        <v>45</v>
      </c>
      <c r="BG546" s="290">
        <f t="shared" si="584"/>
        <v>0</v>
      </c>
      <c r="BH546" s="290">
        <f t="shared" si="618"/>
        <v>0</v>
      </c>
      <c r="BI546" s="290">
        <f t="shared" si="585"/>
        <v>0</v>
      </c>
      <c r="BJ546" s="291">
        <f t="shared" si="586"/>
        <v>0</v>
      </c>
      <c r="BK546" s="290">
        <f t="shared" si="619"/>
        <v>0</v>
      </c>
      <c r="BL546" s="304">
        <f t="shared" si="620"/>
        <v>540</v>
      </c>
      <c r="BM546" s="289">
        <f t="shared" si="621"/>
        <v>45</v>
      </c>
      <c r="BN546" s="290">
        <f t="shared" si="587"/>
        <v>0</v>
      </c>
      <c r="BO546" s="290">
        <f t="shared" si="622"/>
        <v>0</v>
      </c>
      <c r="BP546" s="290">
        <f t="shared" si="588"/>
        <v>0</v>
      </c>
      <c r="BQ546" s="291">
        <f t="shared" si="589"/>
        <v>0</v>
      </c>
      <c r="BR546" s="292">
        <f t="shared" si="623"/>
        <v>0</v>
      </c>
    </row>
    <row r="547" spans="1:70">
      <c r="A547" s="288">
        <v>541</v>
      </c>
      <c r="B547" s="289">
        <f t="shared" si="559"/>
        <v>46</v>
      </c>
      <c r="C547" s="290">
        <f t="shared" si="560"/>
        <v>0</v>
      </c>
      <c r="D547" s="290">
        <f t="shared" si="624"/>
        <v>0</v>
      </c>
      <c r="E547" s="290">
        <f t="shared" si="561"/>
        <v>0</v>
      </c>
      <c r="F547" s="291">
        <f t="shared" si="562"/>
        <v>0</v>
      </c>
      <c r="G547" s="290">
        <f t="shared" si="556"/>
        <v>0</v>
      </c>
      <c r="H547" s="289">
        <f t="shared" si="590"/>
        <v>541</v>
      </c>
      <c r="I547" s="289">
        <f t="shared" si="591"/>
        <v>46</v>
      </c>
      <c r="J547" s="290">
        <f t="shared" si="563"/>
        <v>0</v>
      </c>
      <c r="K547" s="290">
        <f t="shared" si="557"/>
        <v>0</v>
      </c>
      <c r="L547" s="290">
        <f t="shared" si="564"/>
        <v>0</v>
      </c>
      <c r="M547" s="291">
        <f t="shared" si="565"/>
        <v>0</v>
      </c>
      <c r="N547" s="292">
        <f t="shared" si="558"/>
        <v>0</v>
      </c>
      <c r="O547" s="307">
        <f t="shared" si="592"/>
        <v>541</v>
      </c>
      <c r="P547" s="289">
        <f t="shared" si="593"/>
        <v>46</v>
      </c>
      <c r="Q547" s="290">
        <f t="shared" si="566"/>
        <v>0</v>
      </c>
      <c r="R547" s="290">
        <f t="shared" si="594"/>
        <v>0</v>
      </c>
      <c r="S547" s="290">
        <f t="shared" si="567"/>
        <v>0</v>
      </c>
      <c r="T547" s="291">
        <f t="shared" si="568"/>
        <v>0</v>
      </c>
      <c r="U547" s="290">
        <f t="shared" si="595"/>
        <v>0</v>
      </c>
      <c r="V547" s="304">
        <f t="shared" si="596"/>
        <v>541</v>
      </c>
      <c r="W547" s="289">
        <f t="shared" si="597"/>
        <v>46</v>
      </c>
      <c r="X547" s="290">
        <f t="shared" si="569"/>
        <v>0</v>
      </c>
      <c r="Y547" s="290">
        <f t="shared" si="598"/>
        <v>0</v>
      </c>
      <c r="Z547" s="290">
        <f t="shared" si="570"/>
        <v>0</v>
      </c>
      <c r="AA547" s="291">
        <f t="shared" si="571"/>
        <v>0</v>
      </c>
      <c r="AB547" s="292">
        <f t="shared" si="599"/>
        <v>0</v>
      </c>
      <c r="AC547" s="307">
        <f t="shared" si="600"/>
        <v>541</v>
      </c>
      <c r="AD547" s="289">
        <f t="shared" si="601"/>
        <v>46</v>
      </c>
      <c r="AE547" s="290">
        <f t="shared" si="572"/>
        <v>0</v>
      </c>
      <c r="AF547" s="290">
        <f t="shared" si="602"/>
        <v>0</v>
      </c>
      <c r="AG547" s="290">
        <f t="shared" si="573"/>
        <v>0</v>
      </c>
      <c r="AH547" s="291">
        <f t="shared" si="574"/>
        <v>0</v>
      </c>
      <c r="AI547" s="290">
        <f t="shared" si="603"/>
        <v>0</v>
      </c>
      <c r="AJ547" s="304">
        <f t="shared" si="604"/>
        <v>541</v>
      </c>
      <c r="AK547" s="289">
        <f t="shared" si="605"/>
        <v>46</v>
      </c>
      <c r="AL547" s="290">
        <f t="shared" si="575"/>
        <v>0</v>
      </c>
      <c r="AM547" s="290">
        <f t="shared" si="606"/>
        <v>0</v>
      </c>
      <c r="AN547" s="290">
        <f t="shared" si="576"/>
        <v>0</v>
      </c>
      <c r="AO547" s="291">
        <f t="shared" si="577"/>
        <v>0</v>
      </c>
      <c r="AP547" s="292">
        <f t="shared" si="607"/>
        <v>0</v>
      </c>
      <c r="AQ547" s="307">
        <f t="shared" si="608"/>
        <v>541</v>
      </c>
      <c r="AR547" s="289">
        <f t="shared" si="609"/>
        <v>46</v>
      </c>
      <c r="AS547" s="290">
        <f t="shared" si="578"/>
        <v>0</v>
      </c>
      <c r="AT547" s="290">
        <f t="shared" si="610"/>
        <v>0</v>
      </c>
      <c r="AU547" s="290">
        <f t="shared" si="579"/>
        <v>0</v>
      </c>
      <c r="AV547" s="291">
        <f t="shared" si="580"/>
        <v>0</v>
      </c>
      <c r="AW547" s="290">
        <f t="shared" si="611"/>
        <v>0</v>
      </c>
      <c r="AX547" s="304">
        <f t="shared" si="612"/>
        <v>541</v>
      </c>
      <c r="AY547" s="289">
        <f t="shared" si="613"/>
        <v>46</v>
      </c>
      <c r="AZ547" s="290">
        <f t="shared" si="581"/>
        <v>0</v>
      </c>
      <c r="BA547" s="290">
        <f t="shared" si="614"/>
        <v>0</v>
      </c>
      <c r="BB547" s="290">
        <f t="shared" si="582"/>
        <v>0</v>
      </c>
      <c r="BC547" s="291">
        <f t="shared" si="583"/>
        <v>0</v>
      </c>
      <c r="BD547" s="292">
        <f t="shared" si="615"/>
        <v>0</v>
      </c>
      <c r="BE547" s="307">
        <f t="shared" si="616"/>
        <v>541</v>
      </c>
      <c r="BF547" s="289">
        <f t="shared" si="617"/>
        <v>46</v>
      </c>
      <c r="BG547" s="290">
        <f t="shared" si="584"/>
        <v>0</v>
      </c>
      <c r="BH547" s="290">
        <f t="shared" si="618"/>
        <v>0</v>
      </c>
      <c r="BI547" s="290">
        <f t="shared" si="585"/>
        <v>0</v>
      </c>
      <c r="BJ547" s="291">
        <f t="shared" si="586"/>
        <v>0</v>
      </c>
      <c r="BK547" s="290">
        <f t="shared" si="619"/>
        <v>0</v>
      </c>
      <c r="BL547" s="304">
        <f t="shared" si="620"/>
        <v>541</v>
      </c>
      <c r="BM547" s="289">
        <f t="shared" si="621"/>
        <v>46</v>
      </c>
      <c r="BN547" s="290">
        <f t="shared" si="587"/>
        <v>0</v>
      </c>
      <c r="BO547" s="290">
        <f t="shared" si="622"/>
        <v>0</v>
      </c>
      <c r="BP547" s="290">
        <f t="shared" si="588"/>
        <v>0</v>
      </c>
      <c r="BQ547" s="291">
        <f t="shared" si="589"/>
        <v>0</v>
      </c>
      <c r="BR547" s="292">
        <f t="shared" si="623"/>
        <v>0</v>
      </c>
    </row>
    <row r="548" spans="1:70">
      <c r="A548" s="288">
        <v>542</v>
      </c>
      <c r="B548" s="289">
        <f t="shared" si="559"/>
        <v>46</v>
      </c>
      <c r="C548" s="290">
        <f t="shared" si="560"/>
        <v>0</v>
      </c>
      <c r="D548" s="290">
        <f t="shared" si="624"/>
        <v>0</v>
      </c>
      <c r="E548" s="290">
        <f t="shared" si="561"/>
        <v>0</v>
      </c>
      <c r="F548" s="291">
        <f t="shared" si="562"/>
        <v>0</v>
      </c>
      <c r="G548" s="290">
        <f t="shared" si="556"/>
        <v>0</v>
      </c>
      <c r="H548" s="289">
        <f t="shared" si="590"/>
        <v>542</v>
      </c>
      <c r="I548" s="289">
        <f t="shared" si="591"/>
        <v>46</v>
      </c>
      <c r="J548" s="290">
        <f t="shared" si="563"/>
        <v>0</v>
      </c>
      <c r="K548" s="290">
        <f t="shared" si="557"/>
        <v>0</v>
      </c>
      <c r="L548" s="290">
        <f t="shared" si="564"/>
        <v>0</v>
      </c>
      <c r="M548" s="291">
        <f t="shared" si="565"/>
        <v>0</v>
      </c>
      <c r="N548" s="292">
        <f t="shared" si="558"/>
        <v>0</v>
      </c>
      <c r="O548" s="307">
        <f t="shared" si="592"/>
        <v>542</v>
      </c>
      <c r="P548" s="289">
        <f t="shared" si="593"/>
        <v>46</v>
      </c>
      <c r="Q548" s="290">
        <f t="shared" si="566"/>
        <v>0</v>
      </c>
      <c r="R548" s="290">
        <f t="shared" si="594"/>
        <v>0</v>
      </c>
      <c r="S548" s="290">
        <f t="shared" si="567"/>
        <v>0</v>
      </c>
      <c r="T548" s="291">
        <f t="shared" si="568"/>
        <v>0</v>
      </c>
      <c r="U548" s="290">
        <f t="shared" si="595"/>
        <v>0</v>
      </c>
      <c r="V548" s="304">
        <f t="shared" si="596"/>
        <v>542</v>
      </c>
      <c r="W548" s="289">
        <f t="shared" si="597"/>
        <v>46</v>
      </c>
      <c r="X548" s="290">
        <f t="shared" si="569"/>
        <v>0</v>
      </c>
      <c r="Y548" s="290">
        <f t="shared" si="598"/>
        <v>0</v>
      </c>
      <c r="Z548" s="290">
        <f t="shared" si="570"/>
        <v>0</v>
      </c>
      <c r="AA548" s="291">
        <f t="shared" si="571"/>
        <v>0</v>
      </c>
      <c r="AB548" s="292">
        <f t="shared" si="599"/>
        <v>0</v>
      </c>
      <c r="AC548" s="307">
        <f t="shared" si="600"/>
        <v>542</v>
      </c>
      <c r="AD548" s="289">
        <f t="shared" si="601"/>
        <v>46</v>
      </c>
      <c r="AE548" s="290">
        <f t="shared" si="572"/>
        <v>0</v>
      </c>
      <c r="AF548" s="290">
        <f t="shared" si="602"/>
        <v>0</v>
      </c>
      <c r="AG548" s="290">
        <f t="shared" si="573"/>
        <v>0</v>
      </c>
      <c r="AH548" s="291">
        <f t="shared" si="574"/>
        <v>0</v>
      </c>
      <c r="AI548" s="290">
        <f t="shared" si="603"/>
        <v>0</v>
      </c>
      <c r="AJ548" s="304">
        <f t="shared" si="604"/>
        <v>542</v>
      </c>
      <c r="AK548" s="289">
        <f t="shared" si="605"/>
        <v>46</v>
      </c>
      <c r="AL548" s="290">
        <f t="shared" si="575"/>
        <v>0</v>
      </c>
      <c r="AM548" s="290">
        <f t="shared" si="606"/>
        <v>0</v>
      </c>
      <c r="AN548" s="290">
        <f t="shared" si="576"/>
        <v>0</v>
      </c>
      <c r="AO548" s="291">
        <f t="shared" si="577"/>
        <v>0</v>
      </c>
      <c r="AP548" s="292">
        <f t="shared" si="607"/>
        <v>0</v>
      </c>
      <c r="AQ548" s="307">
        <f t="shared" si="608"/>
        <v>542</v>
      </c>
      <c r="AR548" s="289">
        <f t="shared" si="609"/>
        <v>46</v>
      </c>
      <c r="AS548" s="290">
        <f t="shared" si="578"/>
        <v>0</v>
      </c>
      <c r="AT548" s="290">
        <f t="shared" si="610"/>
        <v>0</v>
      </c>
      <c r="AU548" s="290">
        <f t="shared" si="579"/>
        <v>0</v>
      </c>
      <c r="AV548" s="291">
        <f t="shared" si="580"/>
        <v>0</v>
      </c>
      <c r="AW548" s="290">
        <f t="shared" si="611"/>
        <v>0</v>
      </c>
      <c r="AX548" s="304">
        <f t="shared" si="612"/>
        <v>542</v>
      </c>
      <c r="AY548" s="289">
        <f t="shared" si="613"/>
        <v>46</v>
      </c>
      <c r="AZ548" s="290">
        <f t="shared" si="581"/>
        <v>0</v>
      </c>
      <c r="BA548" s="290">
        <f t="shared" si="614"/>
        <v>0</v>
      </c>
      <c r="BB548" s="290">
        <f t="shared" si="582"/>
        <v>0</v>
      </c>
      <c r="BC548" s="291">
        <f t="shared" si="583"/>
        <v>0</v>
      </c>
      <c r="BD548" s="292">
        <f t="shared" si="615"/>
        <v>0</v>
      </c>
      <c r="BE548" s="307">
        <f t="shared" si="616"/>
        <v>542</v>
      </c>
      <c r="BF548" s="289">
        <f t="shared" si="617"/>
        <v>46</v>
      </c>
      <c r="BG548" s="290">
        <f t="shared" si="584"/>
        <v>0</v>
      </c>
      <c r="BH548" s="290">
        <f t="shared" si="618"/>
        <v>0</v>
      </c>
      <c r="BI548" s="290">
        <f t="shared" si="585"/>
        <v>0</v>
      </c>
      <c r="BJ548" s="291">
        <f t="shared" si="586"/>
        <v>0</v>
      </c>
      <c r="BK548" s="290">
        <f t="shared" si="619"/>
        <v>0</v>
      </c>
      <c r="BL548" s="304">
        <f t="shared" si="620"/>
        <v>542</v>
      </c>
      <c r="BM548" s="289">
        <f t="shared" si="621"/>
        <v>46</v>
      </c>
      <c r="BN548" s="290">
        <f t="shared" si="587"/>
        <v>0</v>
      </c>
      <c r="BO548" s="290">
        <f t="shared" si="622"/>
        <v>0</v>
      </c>
      <c r="BP548" s="290">
        <f t="shared" si="588"/>
        <v>0</v>
      </c>
      <c r="BQ548" s="291">
        <f t="shared" si="589"/>
        <v>0</v>
      </c>
      <c r="BR548" s="292">
        <f t="shared" si="623"/>
        <v>0</v>
      </c>
    </row>
    <row r="549" spans="1:70">
      <c r="A549" s="288">
        <v>543</v>
      </c>
      <c r="B549" s="289">
        <f t="shared" si="559"/>
        <v>46</v>
      </c>
      <c r="C549" s="290">
        <f t="shared" si="560"/>
        <v>0</v>
      </c>
      <c r="D549" s="290">
        <f t="shared" si="624"/>
        <v>0</v>
      </c>
      <c r="E549" s="290">
        <f t="shared" si="561"/>
        <v>0</v>
      </c>
      <c r="F549" s="291">
        <f t="shared" si="562"/>
        <v>0</v>
      </c>
      <c r="G549" s="290">
        <f t="shared" si="556"/>
        <v>0</v>
      </c>
      <c r="H549" s="289">
        <f t="shared" si="590"/>
        <v>543</v>
      </c>
      <c r="I549" s="289">
        <f t="shared" si="591"/>
        <v>46</v>
      </c>
      <c r="J549" s="290">
        <f t="shared" si="563"/>
        <v>0</v>
      </c>
      <c r="K549" s="290">
        <f t="shared" si="557"/>
        <v>0</v>
      </c>
      <c r="L549" s="290">
        <f t="shared" si="564"/>
        <v>0</v>
      </c>
      <c r="M549" s="291">
        <f t="shared" si="565"/>
        <v>0</v>
      </c>
      <c r="N549" s="292">
        <f t="shared" si="558"/>
        <v>0</v>
      </c>
      <c r="O549" s="307">
        <f t="shared" si="592"/>
        <v>543</v>
      </c>
      <c r="P549" s="289">
        <f t="shared" si="593"/>
        <v>46</v>
      </c>
      <c r="Q549" s="290">
        <f t="shared" si="566"/>
        <v>0</v>
      </c>
      <c r="R549" s="290">
        <f t="shared" si="594"/>
        <v>0</v>
      </c>
      <c r="S549" s="290">
        <f t="shared" si="567"/>
        <v>0</v>
      </c>
      <c r="T549" s="291">
        <f t="shared" si="568"/>
        <v>0</v>
      </c>
      <c r="U549" s="290">
        <f t="shared" si="595"/>
        <v>0</v>
      </c>
      <c r="V549" s="304">
        <f t="shared" si="596"/>
        <v>543</v>
      </c>
      <c r="W549" s="289">
        <f t="shared" si="597"/>
        <v>46</v>
      </c>
      <c r="X549" s="290">
        <f t="shared" si="569"/>
        <v>0</v>
      </c>
      <c r="Y549" s="290">
        <f t="shared" si="598"/>
        <v>0</v>
      </c>
      <c r="Z549" s="290">
        <f t="shared" si="570"/>
        <v>0</v>
      </c>
      <c r="AA549" s="291">
        <f t="shared" si="571"/>
        <v>0</v>
      </c>
      <c r="AB549" s="292">
        <f t="shared" si="599"/>
        <v>0</v>
      </c>
      <c r="AC549" s="307">
        <f t="shared" si="600"/>
        <v>543</v>
      </c>
      <c r="AD549" s="289">
        <f t="shared" si="601"/>
        <v>46</v>
      </c>
      <c r="AE549" s="290">
        <f t="shared" si="572"/>
        <v>0</v>
      </c>
      <c r="AF549" s="290">
        <f t="shared" si="602"/>
        <v>0</v>
      </c>
      <c r="AG549" s="290">
        <f t="shared" si="573"/>
        <v>0</v>
      </c>
      <c r="AH549" s="291">
        <f t="shared" si="574"/>
        <v>0</v>
      </c>
      <c r="AI549" s="290">
        <f t="shared" si="603"/>
        <v>0</v>
      </c>
      <c r="AJ549" s="304">
        <f t="shared" si="604"/>
        <v>543</v>
      </c>
      <c r="AK549" s="289">
        <f t="shared" si="605"/>
        <v>46</v>
      </c>
      <c r="AL549" s="290">
        <f t="shared" si="575"/>
        <v>0</v>
      </c>
      <c r="AM549" s="290">
        <f t="shared" si="606"/>
        <v>0</v>
      </c>
      <c r="AN549" s="290">
        <f t="shared" si="576"/>
        <v>0</v>
      </c>
      <c r="AO549" s="291">
        <f t="shared" si="577"/>
        <v>0</v>
      </c>
      <c r="AP549" s="292">
        <f t="shared" si="607"/>
        <v>0</v>
      </c>
      <c r="AQ549" s="307">
        <f t="shared" si="608"/>
        <v>543</v>
      </c>
      <c r="AR549" s="289">
        <f t="shared" si="609"/>
        <v>46</v>
      </c>
      <c r="AS549" s="290">
        <f t="shared" si="578"/>
        <v>0</v>
      </c>
      <c r="AT549" s="290">
        <f t="shared" si="610"/>
        <v>0</v>
      </c>
      <c r="AU549" s="290">
        <f t="shared" si="579"/>
        <v>0</v>
      </c>
      <c r="AV549" s="291">
        <f t="shared" si="580"/>
        <v>0</v>
      </c>
      <c r="AW549" s="290">
        <f t="shared" si="611"/>
        <v>0</v>
      </c>
      <c r="AX549" s="304">
        <f t="shared" si="612"/>
        <v>543</v>
      </c>
      <c r="AY549" s="289">
        <f t="shared" si="613"/>
        <v>46</v>
      </c>
      <c r="AZ549" s="290">
        <f t="shared" si="581"/>
        <v>0</v>
      </c>
      <c r="BA549" s="290">
        <f t="shared" si="614"/>
        <v>0</v>
      </c>
      <c r="BB549" s="290">
        <f t="shared" si="582"/>
        <v>0</v>
      </c>
      <c r="BC549" s="291">
        <f t="shared" si="583"/>
        <v>0</v>
      </c>
      <c r="BD549" s="292">
        <f t="shared" si="615"/>
        <v>0</v>
      </c>
      <c r="BE549" s="307">
        <f t="shared" si="616"/>
        <v>543</v>
      </c>
      <c r="BF549" s="289">
        <f t="shared" si="617"/>
        <v>46</v>
      </c>
      <c r="BG549" s="290">
        <f t="shared" si="584"/>
        <v>0</v>
      </c>
      <c r="BH549" s="290">
        <f t="shared" si="618"/>
        <v>0</v>
      </c>
      <c r="BI549" s="290">
        <f t="shared" si="585"/>
        <v>0</v>
      </c>
      <c r="BJ549" s="291">
        <f t="shared" si="586"/>
        <v>0</v>
      </c>
      <c r="BK549" s="290">
        <f t="shared" si="619"/>
        <v>0</v>
      </c>
      <c r="BL549" s="304">
        <f t="shared" si="620"/>
        <v>543</v>
      </c>
      <c r="BM549" s="289">
        <f t="shared" si="621"/>
        <v>46</v>
      </c>
      <c r="BN549" s="290">
        <f t="shared" si="587"/>
        <v>0</v>
      </c>
      <c r="BO549" s="290">
        <f t="shared" si="622"/>
        <v>0</v>
      </c>
      <c r="BP549" s="290">
        <f t="shared" si="588"/>
        <v>0</v>
      </c>
      <c r="BQ549" s="291">
        <f t="shared" si="589"/>
        <v>0</v>
      </c>
      <c r="BR549" s="292">
        <f t="shared" si="623"/>
        <v>0</v>
      </c>
    </row>
    <row r="550" spans="1:70">
      <c r="A550" s="288">
        <v>544</v>
      </c>
      <c r="B550" s="289">
        <f t="shared" si="559"/>
        <v>46</v>
      </c>
      <c r="C550" s="290">
        <f t="shared" si="560"/>
        <v>0</v>
      </c>
      <c r="D550" s="290">
        <f t="shared" si="624"/>
        <v>0</v>
      </c>
      <c r="E550" s="290">
        <f t="shared" si="561"/>
        <v>0</v>
      </c>
      <c r="F550" s="291">
        <f t="shared" si="562"/>
        <v>0</v>
      </c>
      <c r="G550" s="290">
        <f t="shared" si="556"/>
        <v>0</v>
      </c>
      <c r="H550" s="289">
        <f t="shared" si="590"/>
        <v>544</v>
      </c>
      <c r="I550" s="289">
        <f t="shared" si="591"/>
        <v>46</v>
      </c>
      <c r="J550" s="290">
        <f t="shared" si="563"/>
        <v>0</v>
      </c>
      <c r="K550" s="290">
        <f t="shared" si="557"/>
        <v>0</v>
      </c>
      <c r="L550" s="290">
        <f t="shared" si="564"/>
        <v>0</v>
      </c>
      <c r="M550" s="291">
        <f t="shared" si="565"/>
        <v>0</v>
      </c>
      <c r="N550" s="292">
        <f t="shared" si="558"/>
        <v>0</v>
      </c>
      <c r="O550" s="307">
        <f t="shared" si="592"/>
        <v>544</v>
      </c>
      <c r="P550" s="289">
        <f t="shared" si="593"/>
        <v>46</v>
      </c>
      <c r="Q550" s="290">
        <f t="shared" si="566"/>
        <v>0</v>
      </c>
      <c r="R550" s="290">
        <f t="shared" si="594"/>
        <v>0</v>
      </c>
      <c r="S550" s="290">
        <f t="shared" si="567"/>
        <v>0</v>
      </c>
      <c r="T550" s="291">
        <f t="shared" si="568"/>
        <v>0</v>
      </c>
      <c r="U550" s="290">
        <f t="shared" si="595"/>
        <v>0</v>
      </c>
      <c r="V550" s="304">
        <f t="shared" si="596"/>
        <v>544</v>
      </c>
      <c r="W550" s="289">
        <f t="shared" si="597"/>
        <v>46</v>
      </c>
      <c r="X550" s="290">
        <f t="shared" si="569"/>
        <v>0</v>
      </c>
      <c r="Y550" s="290">
        <f t="shared" si="598"/>
        <v>0</v>
      </c>
      <c r="Z550" s="290">
        <f t="shared" si="570"/>
        <v>0</v>
      </c>
      <c r="AA550" s="291">
        <f t="shared" si="571"/>
        <v>0</v>
      </c>
      <c r="AB550" s="292">
        <f t="shared" si="599"/>
        <v>0</v>
      </c>
      <c r="AC550" s="307">
        <f t="shared" si="600"/>
        <v>544</v>
      </c>
      <c r="AD550" s="289">
        <f t="shared" si="601"/>
        <v>46</v>
      </c>
      <c r="AE550" s="290">
        <f t="shared" si="572"/>
        <v>0</v>
      </c>
      <c r="AF550" s="290">
        <f t="shared" si="602"/>
        <v>0</v>
      </c>
      <c r="AG550" s="290">
        <f t="shared" si="573"/>
        <v>0</v>
      </c>
      <c r="AH550" s="291">
        <f t="shared" si="574"/>
        <v>0</v>
      </c>
      <c r="AI550" s="290">
        <f t="shared" si="603"/>
        <v>0</v>
      </c>
      <c r="AJ550" s="304">
        <f t="shared" si="604"/>
        <v>544</v>
      </c>
      <c r="AK550" s="289">
        <f t="shared" si="605"/>
        <v>46</v>
      </c>
      <c r="AL550" s="290">
        <f t="shared" si="575"/>
        <v>0</v>
      </c>
      <c r="AM550" s="290">
        <f t="shared" si="606"/>
        <v>0</v>
      </c>
      <c r="AN550" s="290">
        <f t="shared" si="576"/>
        <v>0</v>
      </c>
      <c r="AO550" s="291">
        <f t="shared" si="577"/>
        <v>0</v>
      </c>
      <c r="AP550" s="292">
        <f t="shared" si="607"/>
        <v>0</v>
      </c>
      <c r="AQ550" s="307">
        <f t="shared" si="608"/>
        <v>544</v>
      </c>
      <c r="AR550" s="289">
        <f t="shared" si="609"/>
        <v>46</v>
      </c>
      <c r="AS550" s="290">
        <f t="shared" si="578"/>
        <v>0</v>
      </c>
      <c r="AT550" s="290">
        <f t="shared" si="610"/>
        <v>0</v>
      </c>
      <c r="AU550" s="290">
        <f t="shared" si="579"/>
        <v>0</v>
      </c>
      <c r="AV550" s="291">
        <f t="shared" si="580"/>
        <v>0</v>
      </c>
      <c r="AW550" s="290">
        <f t="shared" si="611"/>
        <v>0</v>
      </c>
      <c r="AX550" s="304">
        <f t="shared" si="612"/>
        <v>544</v>
      </c>
      <c r="AY550" s="289">
        <f t="shared" si="613"/>
        <v>46</v>
      </c>
      <c r="AZ550" s="290">
        <f t="shared" si="581"/>
        <v>0</v>
      </c>
      <c r="BA550" s="290">
        <f t="shared" si="614"/>
        <v>0</v>
      </c>
      <c r="BB550" s="290">
        <f t="shared" si="582"/>
        <v>0</v>
      </c>
      <c r="BC550" s="291">
        <f t="shared" si="583"/>
        <v>0</v>
      </c>
      <c r="BD550" s="292">
        <f t="shared" si="615"/>
        <v>0</v>
      </c>
      <c r="BE550" s="307">
        <f t="shared" si="616"/>
        <v>544</v>
      </c>
      <c r="BF550" s="289">
        <f t="shared" si="617"/>
        <v>46</v>
      </c>
      <c r="BG550" s="290">
        <f t="shared" si="584"/>
        <v>0</v>
      </c>
      <c r="BH550" s="290">
        <f t="shared" si="618"/>
        <v>0</v>
      </c>
      <c r="BI550" s="290">
        <f t="shared" si="585"/>
        <v>0</v>
      </c>
      <c r="BJ550" s="291">
        <f t="shared" si="586"/>
        <v>0</v>
      </c>
      <c r="BK550" s="290">
        <f t="shared" si="619"/>
        <v>0</v>
      </c>
      <c r="BL550" s="304">
        <f t="shared" si="620"/>
        <v>544</v>
      </c>
      <c r="BM550" s="289">
        <f t="shared" si="621"/>
        <v>46</v>
      </c>
      <c r="BN550" s="290">
        <f t="shared" si="587"/>
        <v>0</v>
      </c>
      <c r="BO550" s="290">
        <f t="shared" si="622"/>
        <v>0</v>
      </c>
      <c r="BP550" s="290">
        <f t="shared" si="588"/>
        <v>0</v>
      </c>
      <c r="BQ550" s="291">
        <f t="shared" si="589"/>
        <v>0</v>
      </c>
      <c r="BR550" s="292">
        <f t="shared" si="623"/>
        <v>0</v>
      </c>
    </row>
    <row r="551" spans="1:70">
      <c r="A551" s="288">
        <v>545</v>
      </c>
      <c r="B551" s="289">
        <f t="shared" si="559"/>
        <v>46</v>
      </c>
      <c r="C551" s="290">
        <f t="shared" si="560"/>
        <v>0</v>
      </c>
      <c r="D551" s="290">
        <f t="shared" si="624"/>
        <v>0</v>
      </c>
      <c r="E551" s="290">
        <f t="shared" si="561"/>
        <v>0</v>
      </c>
      <c r="F551" s="291">
        <f t="shared" si="562"/>
        <v>0</v>
      </c>
      <c r="G551" s="290">
        <f t="shared" si="556"/>
        <v>0</v>
      </c>
      <c r="H551" s="289">
        <f t="shared" si="590"/>
        <v>545</v>
      </c>
      <c r="I551" s="289">
        <f t="shared" si="591"/>
        <v>46</v>
      </c>
      <c r="J551" s="290">
        <f t="shared" si="563"/>
        <v>0</v>
      </c>
      <c r="K551" s="290">
        <f t="shared" si="557"/>
        <v>0</v>
      </c>
      <c r="L551" s="290">
        <f t="shared" si="564"/>
        <v>0</v>
      </c>
      <c r="M551" s="291">
        <f t="shared" si="565"/>
        <v>0</v>
      </c>
      <c r="N551" s="292">
        <f t="shared" si="558"/>
        <v>0</v>
      </c>
      <c r="O551" s="307">
        <f t="shared" si="592"/>
        <v>545</v>
      </c>
      <c r="P551" s="289">
        <f t="shared" si="593"/>
        <v>46</v>
      </c>
      <c r="Q551" s="290">
        <f t="shared" si="566"/>
        <v>0</v>
      </c>
      <c r="R551" s="290">
        <f t="shared" si="594"/>
        <v>0</v>
      </c>
      <c r="S551" s="290">
        <f t="shared" si="567"/>
        <v>0</v>
      </c>
      <c r="T551" s="291">
        <f t="shared" si="568"/>
        <v>0</v>
      </c>
      <c r="U551" s="290">
        <f t="shared" si="595"/>
        <v>0</v>
      </c>
      <c r="V551" s="304">
        <f t="shared" si="596"/>
        <v>545</v>
      </c>
      <c r="W551" s="289">
        <f t="shared" si="597"/>
        <v>46</v>
      </c>
      <c r="X551" s="290">
        <f t="shared" si="569"/>
        <v>0</v>
      </c>
      <c r="Y551" s="290">
        <f t="shared" si="598"/>
        <v>0</v>
      </c>
      <c r="Z551" s="290">
        <f t="shared" si="570"/>
        <v>0</v>
      </c>
      <c r="AA551" s="291">
        <f t="shared" si="571"/>
        <v>0</v>
      </c>
      <c r="AB551" s="292">
        <f t="shared" si="599"/>
        <v>0</v>
      </c>
      <c r="AC551" s="307">
        <f t="shared" si="600"/>
        <v>545</v>
      </c>
      <c r="AD551" s="289">
        <f t="shared" si="601"/>
        <v>46</v>
      </c>
      <c r="AE551" s="290">
        <f t="shared" si="572"/>
        <v>0</v>
      </c>
      <c r="AF551" s="290">
        <f t="shared" si="602"/>
        <v>0</v>
      </c>
      <c r="AG551" s="290">
        <f t="shared" si="573"/>
        <v>0</v>
      </c>
      <c r="AH551" s="291">
        <f t="shared" si="574"/>
        <v>0</v>
      </c>
      <c r="AI551" s="290">
        <f t="shared" si="603"/>
        <v>0</v>
      </c>
      <c r="AJ551" s="304">
        <f t="shared" si="604"/>
        <v>545</v>
      </c>
      <c r="AK551" s="289">
        <f t="shared" si="605"/>
        <v>46</v>
      </c>
      <c r="AL551" s="290">
        <f t="shared" si="575"/>
        <v>0</v>
      </c>
      <c r="AM551" s="290">
        <f t="shared" si="606"/>
        <v>0</v>
      </c>
      <c r="AN551" s="290">
        <f t="shared" si="576"/>
        <v>0</v>
      </c>
      <c r="AO551" s="291">
        <f t="shared" si="577"/>
        <v>0</v>
      </c>
      <c r="AP551" s="292">
        <f t="shared" si="607"/>
        <v>0</v>
      </c>
      <c r="AQ551" s="307">
        <f t="shared" si="608"/>
        <v>545</v>
      </c>
      <c r="AR551" s="289">
        <f t="shared" si="609"/>
        <v>46</v>
      </c>
      <c r="AS551" s="290">
        <f t="shared" si="578"/>
        <v>0</v>
      </c>
      <c r="AT551" s="290">
        <f t="shared" si="610"/>
        <v>0</v>
      </c>
      <c r="AU551" s="290">
        <f t="shared" si="579"/>
        <v>0</v>
      </c>
      <c r="AV551" s="291">
        <f t="shared" si="580"/>
        <v>0</v>
      </c>
      <c r="AW551" s="290">
        <f t="shared" si="611"/>
        <v>0</v>
      </c>
      <c r="AX551" s="304">
        <f t="shared" si="612"/>
        <v>545</v>
      </c>
      <c r="AY551" s="289">
        <f t="shared" si="613"/>
        <v>46</v>
      </c>
      <c r="AZ551" s="290">
        <f t="shared" si="581"/>
        <v>0</v>
      </c>
      <c r="BA551" s="290">
        <f t="shared" si="614"/>
        <v>0</v>
      </c>
      <c r="BB551" s="290">
        <f t="shared" si="582"/>
        <v>0</v>
      </c>
      <c r="BC551" s="291">
        <f t="shared" si="583"/>
        <v>0</v>
      </c>
      <c r="BD551" s="292">
        <f t="shared" si="615"/>
        <v>0</v>
      </c>
      <c r="BE551" s="307">
        <f t="shared" si="616"/>
        <v>545</v>
      </c>
      <c r="BF551" s="289">
        <f t="shared" si="617"/>
        <v>46</v>
      </c>
      <c r="BG551" s="290">
        <f t="shared" si="584"/>
        <v>0</v>
      </c>
      <c r="BH551" s="290">
        <f t="shared" si="618"/>
        <v>0</v>
      </c>
      <c r="BI551" s="290">
        <f t="shared" si="585"/>
        <v>0</v>
      </c>
      <c r="BJ551" s="291">
        <f t="shared" si="586"/>
        <v>0</v>
      </c>
      <c r="BK551" s="290">
        <f t="shared" si="619"/>
        <v>0</v>
      </c>
      <c r="BL551" s="304">
        <f t="shared" si="620"/>
        <v>545</v>
      </c>
      <c r="BM551" s="289">
        <f t="shared" si="621"/>
        <v>46</v>
      </c>
      <c r="BN551" s="290">
        <f t="shared" si="587"/>
        <v>0</v>
      </c>
      <c r="BO551" s="290">
        <f t="shared" si="622"/>
        <v>0</v>
      </c>
      <c r="BP551" s="290">
        <f t="shared" si="588"/>
        <v>0</v>
      </c>
      <c r="BQ551" s="291">
        <f t="shared" si="589"/>
        <v>0</v>
      </c>
      <c r="BR551" s="292">
        <f t="shared" si="623"/>
        <v>0</v>
      </c>
    </row>
    <row r="552" spans="1:70">
      <c r="A552" s="288">
        <v>546</v>
      </c>
      <c r="B552" s="289">
        <f t="shared" si="559"/>
        <v>46</v>
      </c>
      <c r="C552" s="290">
        <f t="shared" si="560"/>
        <v>0</v>
      </c>
      <c r="D552" s="290">
        <f t="shared" si="624"/>
        <v>0</v>
      </c>
      <c r="E552" s="290">
        <f t="shared" si="561"/>
        <v>0</v>
      </c>
      <c r="F552" s="291">
        <f t="shared" si="562"/>
        <v>0</v>
      </c>
      <c r="G552" s="290">
        <f t="shared" ref="G552:G583" si="625">C552-F552</f>
        <v>0</v>
      </c>
      <c r="H552" s="289">
        <f t="shared" si="590"/>
        <v>546</v>
      </c>
      <c r="I552" s="289">
        <f t="shared" si="591"/>
        <v>46</v>
      </c>
      <c r="J552" s="290">
        <f t="shared" si="563"/>
        <v>0</v>
      </c>
      <c r="K552" s="290">
        <f t="shared" si="557"/>
        <v>0</v>
      </c>
      <c r="L552" s="290">
        <f t="shared" si="564"/>
        <v>0</v>
      </c>
      <c r="M552" s="291">
        <f t="shared" si="565"/>
        <v>0</v>
      </c>
      <c r="N552" s="292">
        <f t="shared" si="558"/>
        <v>0</v>
      </c>
      <c r="O552" s="307">
        <f t="shared" si="592"/>
        <v>546</v>
      </c>
      <c r="P552" s="289">
        <f t="shared" si="593"/>
        <v>46</v>
      </c>
      <c r="Q552" s="290">
        <f t="shared" si="566"/>
        <v>0</v>
      </c>
      <c r="R552" s="290">
        <f t="shared" si="594"/>
        <v>0</v>
      </c>
      <c r="S552" s="290">
        <f t="shared" si="567"/>
        <v>0</v>
      </c>
      <c r="T552" s="291">
        <f t="shared" si="568"/>
        <v>0</v>
      </c>
      <c r="U552" s="290">
        <f t="shared" si="595"/>
        <v>0</v>
      </c>
      <c r="V552" s="304">
        <f t="shared" si="596"/>
        <v>546</v>
      </c>
      <c r="W552" s="289">
        <f t="shared" si="597"/>
        <v>46</v>
      </c>
      <c r="X552" s="290">
        <f t="shared" si="569"/>
        <v>0</v>
      </c>
      <c r="Y552" s="290">
        <f t="shared" si="598"/>
        <v>0</v>
      </c>
      <c r="Z552" s="290">
        <f t="shared" si="570"/>
        <v>0</v>
      </c>
      <c r="AA552" s="291">
        <f t="shared" si="571"/>
        <v>0</v>
      </c>
      <c r="AB552" s="292">
        <f t="shared" si="599"/>
        <v>0</v>
      </c>
      <c r="AC552" s="307">
        <f t="shared" si="600"/>
        <v>546</v>
      </c>
      <c r="AD552" s="289">
        <f t="shared" si="601"/>
        <v>46</v>
      </c>
      <c r="AE552" s="290">
        <f t="shared" si="572"/>
        <v>0</v>
      </c>
      <c r="AF552" s="290">
        <f t="shared" si="602"/>
        <v>0</v>
      </c>
      <c r="AG552" s="290">
        <f t="shared" si="573"/>
        <v>0</v>
      </c>
      <c r="AH552" s="291">
        <f t="shared" si="574"/>
        <v>0</v>
      </c>
      <c r="AI552" s="290">
        <f t="shared" si="603"/>
        <v>0</v>
      </c>
      <c r="AJ552" s="304">
        <f t="shared" si="604"/>
        <v>546</v>
      </c>
      <c r="AK552" s="289">
        <f t="shared" si="605"/>
        <v>46</v>
      </c>
      <c r="AL552" s="290">
        <f t="shared" si="575"/>
        <v>0</v>
      </c>
      <c r="AM552" s="290">
        <f t="shared" si="606"/>
        <v>0</v>
      </c>
      <c r="AN552" s="290">
        <f t="shared" si="576"/>
        <v>0</v>
      </c>
      <c r="AO552" s="291">
        <f t="shared" si="577"/>
        <v>0</v>
      </c>
      <c r="AP552" s="292">
        <f t="shared" si="607"/>
        <v>0</v>
      </c>
      <c r="AQ552" s="307">
        <f t="shared" si="608"/>
        <v>546</v>
      </c>
      <c r="AR552" s="289">
        <f t="shared" si="609"/>
        <v>46</v>
      </c>
      <c r="AS552" s="290">
        <f t="shared" si="578"/>
        <v>0</v>
      </c>
      <c r="AT552" s="290">
        <f t="shared" si="610"/>
        <v>0</v>
      </c>
      <c r="AU552" s="290">
        <f t="shared" si="579"/>
        <v>0</v>
      </c>
      <c r="AV552" s="291">
        <f t="shared" si="580"/>
        <v>0</v>
      </c>
      <c r="AW552" s="290">
        <f t="shared" si="611"/>
        <v>0</v>
      </c>
      <c r="AX552" s="304">
        <f t="shared" si="612"/>
        <v>546</v>
      </c>
      <c r="AY552" s="289">
        <f t="shared" si="613"/>
        <v>46</v>
      </c>
      <c r="AZ552" s="290">
        <f t="shared" si="581"/>
        <v>0</v>
      </c>
      <c r="BA552" s="290">
        <f t="shared" si="614"/>
        <v>0</v>
      </c>
      <c r="BB552" s="290">
        <f t="shared" si="582"/>
        <v>0</v>
      </c>
      <c r="BC552" s="291">
        <f t="shared" si="583"/>
        <v>0</v>
      </c>
      <c r="BD552" s="292">
        <f t="shared" si="615"/>
        <v>0</v>
      </c>
      <c r="BE552" s="307">
        <f t="shared" si="616"/>
        <v>546</v>
      </c>
      <c r="BF552" s="289">
        <f t="shared" si="617"/>
        <v>46</v>
      </c>
      <c r="BG552" s="290">
        <f t="shared" si="584"/>
        <v>0</v>
      </c>
      <c r="BH552" s="290">
        <f t="shared" si="618"/>
        <v>0</v>
      </c>
      <c r="BI552" s="290">
        <f t="shared" si="585"/>
        <v>0</v>
      </c>
      <c r="BJ552" s="291">
        <f t="shared" si="586"/>
        <v>0</v>
      </c>
      <c r="BK552" s="290">
        <f t="shared" si="619"/>
        <v>0</v>
      </c>
      <c r="BL552" s="304">
        <f t="shared" si="620"/>
        <v>546</v>
      </c>
      <c r="BM552" s="289">
        <f t="shared" si="621"/>
        <v>46</v>
      </c>
      <c r="BN552" s="290">
        <f t="shared" si="587"/>
        <v>0</v>
      </c>
      <c r="BO552" s="290">
        <f t="shared" si="622"/>
        <v>0</v>
      </c>
      <c r="BP552" s="290">
        <f t="shared" si="588"/>
        <v>0</v>
      </c>
      <c r="BQ552" s="291">
        <f t="shared" si="589"/>
        <v>0</v>
      </c>
      <c r="BR552" s="292">
        <f t="shared" si="623"/>
        <v>0</v>
      </c>
    </row>
    <row r="553" spans="1:70">
      <c r="A553" s="288">
        <v>547</v>
      </c>
      <c r="B553" s="289">
        <f t="shared" si="559"/>
        <v>46</v>
      </c>
      <c r="C553" s="290">
        <f t="shared" si="560"/>
        <v>0</v>
      </c>
      <c r="D553" s="290">
        <f t="shared" si="624"/>
        <v>0</v>
      </c>
      <c r="E553" s="290">
        <f t="shared" si="561"/>
        <v>0</v>
      </c>
      <c r="F553" s="291">
        <f t="shared" si="562"/>
        <v>0</v>
      </c>
      <c r="G553" s="290">
        <f t="shared" si="625"/>
        <v>0</v>
      </c>
      <c r="H553" s="289">
        <f t="shared" si="590"/>
        <v>547</v>
      </c>
      <c r="I553" s="289">
        <f t="shared" si="591"/>
        <v>46</v>
      </c>
      <c r="J553" s="290">
        <f t="shared" si="563"/>
        <v>0</v>
      </c>
      <c r="K553" s="290">
        <f t="shared" si="557"/>
        <v>0</v>
      </c>
      <c r="L553" s="290">
        <f t="shared" si="564"/>
        <v>0</v>
      </c>
      <c r="M553" s="291">
        <f t="shared" si="565"/>
        <v>0</v>
      </c>
      <c r="N553" s="292">
        <f t="shared" si="558"/>
        <v>0</v>
      </c>
      <c r="O553" s="307">
        <f t="shared" si="592"/>
        <v>547</v>
      </c>
      <c r="P553" s="289">
        <f t="shared" si="593"/>
        <v>46</v>
      </c>
      <c r="Q553" s="290">
        <f t="shared" si="566"/>
        <v>0</v>
      </c>
      <c r="R553" s="290">
        <f t="shared" si="594"/>
        <v>0</v>
      </c>
      <c r="S553" s="290">
        <f t="shared" si="567"/>
        <v>0</v>
      </c>
      <c r="T553" s="291">
        <f t="shared" si="568"/>
        <v>0</v>
      </c>
      <c r="U553" s="290">
        <f t="shared" si="595"/>
        <v>0</v>
      </c>
      <c r="V553" s="304">
        <f t="shared" si="596"/>
        <v>547</v>
      </c>
      <c r="W553" s="289">
        <f t="shared" si="597"/>
        <v>46</v>
      </c>
      <c r="X553" s="290">
        <f t="shared" si="569"/>
        <v>0</v>
      </c>
      <c r="Y553" s="290">
        <f t="shared" si="598"/>
        <v>0</v>
      </c>
      <c r="Z553" s="290">
        <f t="shared" si="570"/>
        <v>0</v>
      </c>
      <c r="AA553" s="291">
        <f t="shared" si="571"/>
        <v>0</v>
      </c>
      <c r="AB553" s="292">
        <f t="shared" si="599"/>
        <v>0</v>
      </c>
      <c r="AC553" s="307">
        <f t="shared" si="600"/>
        <v>547</v>
      </c>
      <c r="AD553" s="289">
        <f t="shared" si="601"/>
        <v>46</v>
      </c>
      <c r="AE553" s="290">
        <f t="shared" si="572"/>
        <v>0</v>
      </c>
      <c r="AF553" s="290">
        <f t="shared" si="602"/>
        <v>0</v>
      </c>
      <c r="AG553" s="290">
        <f t="shared" si="573"/>
        <v>0</v>
      </c>
      <c r="AH553" s="291">
        <f t="shared" si="574"/>
        <v>0</v>
      </c>
      <c r="AI553" s="290">
        <f t="shared" si="603"/>
        <v>0</v>
      </c>
      <c r="AJ553" s="304">
        <f t="shared" si="604"/>
        <v>547</v>
      </c>
      <c r="AK553" s="289">
        <f t="shared" si="605"/>
        <v>46</v>
      </c>
      <c r="AL553" s="290">
        <f t="shared" si="575"/>
        <v>0</v>
      </c>
      <c r="AM553" s="290">
        <f t="shared" si="606"/>
        <v>0</v>
      </c>
      <c r="AN553" s="290">
        <f t="shared" si="576"/>
        <v>0</v>
      </c>
      <c r="AO553" s="291">
        <f t="shared" si="577"/>
        <v>0</v>
      </c>
      <c r="AP553" s="292">
        <f t="shared" si="607"/>
        <v>0</v>
      </c>
      <c r="AQ553" s="307">
        <f t="shared" si="608"/>
        <v>547</v>
      </c>
      <c r="AR553" s="289">
        <f t="shared" si="609"/>
        <v>46</v>
      </c>
      <c r="AS553" s="290">
        <f t="shared" si="578"/>
        <v>0</v>
      </c>
      <c r="AT553" s="290">
        <f t="shared" si="610"/>
        <v>0</v>
      </c>
      <c r="AU553" s="290">
        <f t="shared" si="579"/>
        <v>0</v>
      </c>
      <c r="AV553" s="291">
        <f t="shared" si="580"/>
        <v>0</v>
      </c>
      <c r="AW553" s="290">
        <f t="shared" si="611"/>
        <v>0</v>
      </c>
      <c r="AX553" s="304">
        <f t="shared" si="612"/>
        <v>547</v>
      </c>
      <c r="AY553" s="289">
        <f t="shared" si="613"/>
        <v>46</v>
      </c>
      <c r="AZ553" s="290">
        <f t="shared" si="581"/>
        <v>0</v>
      </c>
      <c r="BA553" s="290">
        <f t="shared" si="614"/>
        <v>0</v>
      </c>
      <c r="BB553" s="290">
        <f t="shared" si="582"/>
        <v>0</v>
      </c>
      <c r="BC553" s="291">
        <f t="shared" si="583"/>
        <v>0</v>
      </c>
      <c r="BD553" s="292">
        <f t="shared" si="615"/>
        <v>0</v>
      </c>
      <c r="BE553" s="307">
        <f t="shared" si="616"/>
        <v>547</v>
      </c>
      <c r="BF553" s="289">
        <f t="shared" si="617"/>
        <v>46</v>
      </c>
      <c r="BG553" s="290">
        <f t="shared" si="584"/>
        <v>0</v>
      </c>
      <c r="BH553" s="290">
        <f t="shared" si="618"/>
        <v>0</v>
      </c>
      <c r="BI553" s="290">
        <f t="shared" si="585"/>
        <v>0</v>
      </c>
      <c r="BJ553" s="291">
        <f t="shared" si="586"/>
        <v>0</v>
      </c>
      <c r="BK553" s="290">
        <f t="shared" si="619"/>
        <v>0</v>
      </c>
      <c r="BL553" s="304">
        <f t="shared" si="620"/>
        <v>547</v>
      </c>
      <c r="BM553" s="289">
        <f t="shared" si="621"/>
        <v>46</v>
      </c>
      <c r="BN553" s="290">
        <f t="shared" si="587"/>
        <v>0</v>
      </c>
      <c r="BO553" s="290">
        <f t="shared" si="622"/>
        <v>0</v>
      </c>
      <c r="BP553" s="290">
        <f t="shared" si="588"/>
        <v>0</v>
      </c>
      <c r="BQ553" s="291">
        <f t="shared" si="589"/>
        <v>0</v>
      </c>
      <c r="BR553" s="292">
        <f t="shared" si="623"/>
        <v>0</v>
      </c>
    </row>
    <row r="554" spans="1:70">
      <c r="A554" s="288">
        <v>548</v>
      </c>
      <c r="B554" s="289">
        <f t="shared" si="559"/>
        <v>46</v>
      </c>
      <c r="C554" s="290">
        <f t="shared" si="560"/>
        <v>0</v>
      </c>
      <c r="D554" s="290">
        <f t="shared" si="624"/>
        <v>0</v>
      </c>
      <c r="E554" s="290">
        <f t="shared" si="561"/>
        <v>0</v>
      </c>
      <c r="F554" s="291">
        <f t="shared" si="562"/>
        <v>0</v>
      </c>
      <c r="G554" s="290">
        <f t="shared" si="625"/>
        <v>0</v>
      </c>
      <c r="H554" s="289">
        <f t="shared" si="590"/>
        <v>548</v>
      </c>
      <c r="I554" s="289">
        <f t="shared" si="591"/>
        <v>46</v>
      </c>
      <c r="J554" s="290">
        <f t="shared" si="563"/>
        <v>0</v>
      </c>
      <c r="K554" s="290">
        <f t="shared" si="557"/>
        <v>0</v>
      </c>
      <c r="L554" s="290">
        <f t="shared" si="564"/>
        <v>0</v>
      </c>
      <c r="M554" s="291">
        <f t="shared" si="565"/>
        <v>0</v>
      </c>
      <c r="N554" s="292">
        <f t="shared" si="558"/>
        <v>0</v>
      </c>
      <c r="O554" s="307">
        <f t="shared" si="592"/>
        <v>548</v>
      </c>
      <c r="P554" s="289">
        <f t="shared" si="593"/>
        <v>46</v>
      </c>
      <c r="Q554" s="290">
        <f t="shared" si="566"/>
        <v>0</v>
      </c>
      <c r="R554" s="290">
        <f t="shared" si="594"/>
        <v>0</v>
      </c>
      <c r="S554" s="290">
        <f t="shared" si="567"/>
        <v>0</v>
      </c>
      <c r="T554" s="291">
        <f t="shared" si="568"/>
        <v>0</v>
      </c>
      <c r="U554" s="290">
        <f t="shared" si="595"/>
        <v>0</v>
      </c>
      <c r="V554" s="304">
        <f t="shared" si="596"/>
        <v>548</v>
      </c>
      <c r="W554" s="289">
        <f t="shared" si="597"/>
        <v>46</v>
      </c>
      <c r="X554" s="290">
        <f t="shared" si="569"/>
        <v>0</v>
      </c>
      <c r="Y554" s="290">
        <f t="shared" si="598"/>
        <v>0</v>
      </c>
      <c r="Z554" s="290">
        <f t="shared" si="570"/>
        <v>0</v>
      </c>
      <c r="AA554" s="291">
        <f t="shared" si="571"/>
        <v>0</v>
      </c>
      <c r="AB554" s="292">
        <f t="shared" si="599"/>
        <v>0</v>
      </c>
      <c r="AC554" s="307">
        <f t="shared" si="600"/>
        <v>548</v>
      </c>
      <c r="AD554" s="289">
        <f t="shared" si="601"/>
        <v>46</v>
      </c>
      <c r="AE554" s="290">
        <f t="shared" si="572"/>
        <v>0</v>
      </c>
      <c r="AF554" s="290">
        <f t="shared" si="602"/>
        <v>0</v>
      </c>
      <c r="AG554" s="290">
        <f t="shared" si="573"/>
        <v>0</v>
      </c>
      <c r="AH554" s="291">
        <f t="shared" si="574"/>
        <v>0</v>
      </c>
      <c r="AI554" s="290">
        <f t="shared" si="603"/>
        <v>0</v>
      </c>
      <c r="AJ554" s="304">
        <f t="shared" si="604"/>
        <v>548</v>
      </c>
      <c r="AK554" s="289">
        <f t="shared" si="605"/>
        <v>46</v>
      </c>
      <c r="AL554" s="290">
        <f t="shared" si="575"/>
        <v>0</v>
      </c>
      <c r="AM554" s="290">
        <f t="shared" si="606"/>
        <v>0</v>
      </c>
      <c r="AN554" s="290">
        <f t="shared" si="576"/>
        <v>0</v>
      </c>
      <c r="AO554" s="291">
        <f t="shared" si="577"/>
        <v>0</v>
      </c>
      <c r="AP554" s="292">
        <f t="shared" si="607"/>
        <v>0</v>
      </c>
      <c r="AQ554" s="307">
        <f t="shared" si="608"/>
        <v>548</v>
      </c>
      <c r="AR554" s="289">
        <f t="shared" si="609"/>
        <v>46</v>
      </c>
      <c r="AS554" s="290">
        <f t="shared" si="578"/>
        <v>0</v>
      </c>
      <c r="AT554" s="290">
        <f t="shared" si="610"/>
        <v>0</v>
      </c>
      <c r="AU554" s="290">
        <f t="shared" si="579"/>
        <v>0</v>
      </c>
      <c r="AV554" s="291">
        <f t="shared" si="580"/>
        <v>0</v>
      </c>
      <c r="AW554" s="290">
        <f t="shared" si="611"/>
        <v>0</v>
      </c>
      <c r="AX554" s="304">
        <f t="shared" si="612"/>
        <v>548</v>
      </c>
      <c r="AY554" s="289">
        <f t="shared" si="613"/>
        <v>46</v>
      </c>
      <c r="AZ554" s="290">
        <f t="shared" si="581"/>
        <v>0</v>
      </c>
      <c r="BA554" s="290">
        <f t="shared" si="614"/>
        <v>0</v>
      </c>
      <c r="BB554" s="290">
        <f t="shared" si="582"/>
        <v>0</v>
      </c>
      <c r="BC554" s="291">
        <f t="shared" si="583"/>
        <v>0</v>
      </c>
      <c r="BD554" s="292">
        <f t="shared" si="615"/>
        <v>0</v>
      </c>
      <c r="BE554" s="307">
        <f t="shared" si="616"/>
        <v>548</v>
      </c>
      <c r="BF554" s="289">
        <f t="shared" si="617"/>
        <v>46</v>
      </c>
      <c r="BG554" s="290">
        <f t="shared" si="584"/>
        <v>0</v>
      </c>
      <c r="BH554" s="290">
        <f t="shared" si="618"/>
        <v>0</v>
      </c>
      <c r="BI554" s="290">
        <f t="shared" si="585"/>
        <v>0</v>
      </c>
      <c r="BJ554" s="291">
        <f t="shared" si="586"/>
        <v>0</v>
      </c>
      <c r="BK554" s="290">
        <f t="shared" si="619"/>
        <v>0</v>
      </c>
      <c r="BL554" s="304">
        <f t="shared" si="620"/>
        <v>548</v>
      </c>
      <c r="BM554" s="289">
        <f t="shared" si="621"/>
        <v>46</v>
      </c>
      <c r="BN554" s="290">
        <f t="shared" si="587"/>
        <v>0</v>
      </c>
      <c r="BO554" s="290">
        <f t="shared" si="622"/>
        <v>0</v>
      </c>
      <c r="BP554" s="290">
        <f t="shared" si="588"/>
        <v>0</v>
      </c>
      <c r="BQ554" s="291">
        <f t="shared" si="589"/>
        <v>0</v>
      </c>
      <c r="BR554" s="292">
        <f t="shared" si="623"/>
        <v>0</v>
      </c>
    </row>
    <row r="555" spans="1:70">
      <c r="A555" s="288">
        <v>549</v>
      </c>
      <c r="B555" s="289">
        <f t="shared" si="559"/>
        <v>46</v>
      </c>
      <c r="C555" s="290">
        <f t="shared" si="560"/>
        <v>0</v>
      </c>
      <c r="D555" s="290">
        <f t="shared" si="624"/>
        <v>0</v>
      </c>
      <c r="E555" s="290">
        <f t="shared" si="561"/>
        <v>0</v>
      </c>
      <c r="F555" s="291">
        <f t="shared" si="562"/>
        <v>0</v>
      </c>
      <c r="G555" s="290">
        <f t="shared" si="625"/>
        <v>0</v>
      </c>
      <c r="H555" s="289">
        <f t="shared" si="590"/>
        <v>549</v>
      </c>
      <c r="I555" s="289">
        <f t="shared" si="591"/>
        <v>46</v>
      </c>
      <c r="J555" s="290">
        <f t="shared" si="563"/>
        <v>0</v>
      </c>
      <c r="K555" s="290">
        <f t="shared" ref="K555:K606" si="626">SUM(L555:M555)</f>
        <v>0</v>
      </c>
      <c r="L555" s="290">
        <f t="shared" si="564"/>
        <v>0</v>
      </c>
      <c r="M555" s="291">
        <f t="shared" si="565"/>
        <v>0</v>
      </c>
      <c r="N555" s="292">
        <f t="shared" ref="N555:N606" si="627">J555-M555</f>
        <v>0</v>
      </c>
      <c r="O555" s="307">
        <f t="shared" si="592"/>
        <v>549</v>
      </c>
      <c r="P555" s="289">
        <f t="shared" si="593"/>
        <v>46</v>
      </c>
      <c r="Q555" s="290">
        <f t="shared" si="566"/>
        <v>0</v>
      </c>
      <c r="R555" s="290">
        <f t="shared" si="594"/>
        <v>0</v>
      </c>
      <c r="S555" s="290">
        <f t="shared" si="567"/>
        <v>0</v>
      </c>
      <c r="T555" s="291">
        <f t="shared" si="568"/>
        <v>0</v>
      </c>
      <c r="U555" s="290">
        <f t="shared" si="595"/>
        <v>0</v>
      </c>
      <c r="V555" s="304">
        <f t="shared" si="596"/>
        <v>549</v>
      </c>
      <c r="W555" s="289">
        <f t="shared" si="597"/>
        <v>46</v>
      </c>
      <c r="X555" s="290">
        <f t="shared" si="569"/>
        <v>0</v>
      </c>
      <c r="Y555" s="290">
        <f t="shared" si="598"/>
        <v>0</v>
      </c>
      <c r="Z555" s="290">
        <f t="shared" si="570"/>
        <v>0</v>
      </c>
      <c r="AA555" s="291">
        <f t="shared" si="571"/>
        <v>0</v>
      </c>
      <c r="AB555" s="292">
        <f t="shared" si="599"/>
        <v>0</v>
      </c>
      <c r="AC555" s="307">
        <f t="shared" si="600"/>
        <v>549</v>
      </c>
      <c r="AD555" s="289">
        <f t="shared" si="601"/>
        <v>46</v>
      </c>
      <c r="AE555" s="290">
        <f t="shared" si="572"/>
        <v>0</v>
      </c>
      <c r="AF555" s="290">
        <f t="shared" si="602"/>
        <v>0</v>
      </c>
      <c r="AG555" s="290">
        <f t="shared" si="573"/>
        <v>0</v>
      </c>
      <c r="AH555" s="291">
        <f t="shared" si="574"/>
        <v>0</v>
      </c>
      <c r="AI555" s="290">
        <f t="shared" si="603"/>
        <v>0</v>
      </c>
      <c r="AJ555" s="304">
        <f t="shared" si="604"/>
        <v>549</v>
      </c>
      <c r="AK555" s="289">
        <f t="shared" si="605"/>
        <v>46</v>
      </c>
      <c r="AL555" s="290">
        <f t="shared" si="575"/>
        <v>0</v>
      </c>
      <c r="AM555" s="290">
        <f t="shared" si="606"/>
        <v>0</v>
      </c>
      <c r="AN555" s="290">
        <f t="shared" si="576"/>
        <v>0</v>
      </c>
      <c r="AO555" s="291">
        <f t="shared" si="577"/>
        <v>0</v>
      </c>
      <c r="AP555" s="292">
        <f t="shared" si="607"/>
        <v>0</v>
      </c>
      <c r="AQ555" s="307">
        <f t="shared" si="608"/>
        <v>549</v>
      </c>
      <c r="AR555" s="289">
        <f t="shared" si="609"/>
        <v>46</v>
      </c>
      <c r="AS555" s="290">
        <f t="shared" si="578"/>
        <v>0</v>
      </c>
      <c r="AT555" s="290">
        <f t="shared" si="610"/>
        <v>0</v>
      </c>
      <c r="AU555" s="290">
        <f t="shared" si="579"/>
        <v>0</v>
      </c>
      <c r="AV555" s="291">
        <f t="shared" si="580"/>
        <v>0</v>
      </c>
      <c r="AW555" s="290">
        <f t="shared" si="611"/>
        <v>0</v>
      </c>
      <c r="AX555" s="304">
        <f t="shared" si="612"/>
        <v>549</v>
      </c>
      <c r="AY555" s="289">
        <f t="shared" si="613"/>
        <v>46</v>
      </c>
      <c r="AZ555" s="290">
        <f t="shared" si="581"/>
        <v>0</v>
      </c>
      <c r="BA555" s="290">
        <f t="shared" si="614"/>
        <v>0</v>
      </c>
      <c r="BB555" s="290">
        <f t="shared" si="582"/>
        <v>0</v>
      </c>
      <c r="BC555" s="291">
        <f t="shared" si="583"/>
        <v>0</v>
      </c>
      <c r="BD555" s="292">
        <f t="shared" si="615"/>
        <v>0</v>
      </c>
      <c r="BE555" s="307">
        <f t="shared" si="616"/>
        <v>549</v>
      </c>
      <c r="BF555" s="289">
        <f t="shared" si="617"/>
        <v>46</v>
      </c>
      <c r="BG555" s="290">
        <f t="shared" si="584"/>
        <v>0</v>
      </c>
      <c r="BH555" s="290">
        <f t="shared" si="618"/>
        <v>0</v>
      </c>
      <c r="BI555" s="290">
        <f t="shared" si="585"/>
        <v>0</v>
      </c>
      <c r="BJ555" s="291">
        <f t="shared" si="586"/>
        <v>0</v>
      </c>
      <c r="BK555" s="290">
        <f t="shared" si="619"/>
        <v>0</v>
      </c>
      <c r="BL555" s="304">
        <f t="shared" si="620"/>
        <v>549</v>
      </c>
      <c r="BM555" s="289">
        <f t="shared" si="621"/>
        <v>46</v>
      </c>
      <c r="BN555" s="290">
        <f t="shared" si="587"/>
        <v>0</v>
      </c>
      <c r="BO555" s="290">
        <f t="shared" si="622"/>
        <v>0</v>
      </c>
      <c r="BP555" s="290">
        <f t="shared" si="588"/>
        <v>0</v>
      </c>
      <c r="BQ555" s="291">
        <f t="shared" si="589"/>
        <v>0</v>
      </c>
      <c r="BR555" s="292">
        <f t="shared" si="623"/>
        <v>0</v>
      </c>
    </row>
    <row r="556" spans="1:70">
      <c r="A556" s="288">
        <v>550</v>
      </c>
      <c r="B556" s="289">
        <f t="shared" si="559"/>
        <v>46</v>
      </c>
      <c r="C556" s="290">
        <f t="shared" si="560"/>
        <v>0</v>
      </c>
      <c r="D556" s="290">
        <f t="shared" si="624"/>
        <v>0</v>
      </c>
      <c r="E556" s="290">
        <f t="shared" si="561"/>
        <v>0</v>
      </c>
      <c r="F556" s="291">
        <f t="shared" si="562"/>
        <v>0</v>
      </c>
      <c r="G556" s="290">
        <f t="shared" si="625"/>
        <v>0</v>
      </c>
      <c r="H556" s="289">
        <f t="shared" si="590"/>
        <v>550</v>
      </c>
      <c r="I556" s="289">
        <f t="shared" si="591"/>
        <v>46</v>
      </c>
      <c r="J556" s="290">
        <f t="shared" si="563"/>
        <v>0</v>
      </c>
      <c r="K556" s="290">
        <f t="shared" si="626"/>
        <v>0</v>
      </c>
      <c r="L556" s="290">
        <f t="shared" si="564"/>
        <v>0</v>
      </c>
      <c r="M556" s="291">
        <f t="shared" si="565"/>
        <v>0</v>
      </c>
      <c r="N556" s="292">
        <f t="shared" si="627"/>
        <v>0</v>
      </c>
      <c r="O556" s="307">
        <f t="shared" si="592"/>
        <v>550</v>
      </c>
      <c r="P556" s="289">
        <f t="shared" si="593"/>
        <v>46</v>
      </c>
      <c r="Q556" s="290">
        <f t="shared" si="566"/>
        <v>0</v>
      </c>
      <c r="R556" s="290">
        <f t="shared" si="594"/>
        <v>0</v>
      </c>
      <c r="S556" s="290">
        <f t="shared" si="567"/>
        <v>0</v>
      </c>
      <c r="T556" s="291">
        <f t="shared" si="568"/>
        <v>0</v>
      </c>
      <c r="U556" s="290">
        <f t="shared" si="595"/>
        <v>0</v>
      </c>
      <c r="V556" s="304">
        <f t="shared" si="596"/>
        <v>550</v>
      </c>
      <c r="W556" s="289">
        <f t="shared" si="597"/>
        <v>46</v>
      </c>
      <c r="X556" s="290">
        <f t="shared" si="569"/>
        <v>0</v>
      </c>
      <c r="Y556" s="290">
        <f t="shared" si="598"/>
        <v>0</v>
      </c>
      <c r="Z556" s="290">
        <f t="shared" si="570"/>
        <v>0</v>
      </c>
      <c r="AA556" s="291">
        <f t="shared" si="571"/>
        <v>0</v>
      </c>
      <c r="AB556" s="292">
        <f t="shared" si="599"/>
        <v>0</v>
      </c>
      <c r="AC556" s="307">
        <f t="shared" si="600"/>
        <v>550</v>
      </c>
      <c r="AD556" s="289">
        <f t="shared" si="601"/>
        <v>46</v>
      </c>
      <c r="AE556" s="290">
        <f t="shared" si="572"/>
        <v>0</v>
      </c>
      <c r="AF556" s="290">
        <f t="shared" si="602"/>
        <v>0</v>
      </c>
      <c r="AG556" s="290">
        <f t="shared" si="573"/>
        <v>0</v>
      </c>
      <c r="AH556" s="291">
        <f t="shared" si="574"/>
        <v>0</v>
      </c>
      <c r="AI556" s="290">
        <f t="shared" si="603"/>
        <v>0</v>
      </c>
      <c r="AJ556" s="304">
        <f t="shared" si="604"/>
        <v>550</v>
      </c>
      <c r="AK556" s="289">
        <f t="shared" si="605"/>
        <v>46</v>
      </c>
      <c r="AL556" s="290">
        <f t="shared" si="575"/>
        <v>0</v>
      </c>
      <c r="AM556" s="290">
        <f t="shared" si="606"/>
        <v>0</v>
      </c>
      <c r="AN556" s="290">
        <f t="shared" si="576"/>
        <v>0</v>
      </c>
      <c r="AO556" s="291">
        <f t="shared" si="577"/>
        <v>0</v>
      </c>
      <c r="AP556" s="292">
        <f t="shared" si="607"/>
        <v>0</v>
      </c>
      <c r="AQ556" s="307">
        <f t="shared" si="608"/>
        <v>550</v>
      </c>
      <c r="AR556" s="289">
        <f t="shared" si="609"/>
        <v>46</v>
      </c>
      <c r="AS556" s="290">
        <f t="shared" si="578"/>
        <v>0</v>
      </c>
      <c r="AT556" s="290">
        <f t="shared" si="610"/>
        <v>0</v>
      </c>
      <c r="AU556" s="290">
        <f t="shared" si="579"/>
        <v>0</v>
      </c>
      <c r="AV556" s="291">
        <f t="shared" si="580"/>
        <v>0</v>
      </c>
      <c r="AW556" s="290">
        <f t="shared" si="611"/>
        <v>0</v>
      </c>
      <c r="AX556" s="304">
        <f t="shared" si="612"/>
        <v>550</v>
      </c>
      <c r="AY556" s="289">
        <f t="shared" si="613"/>
        <v>46</v>
      </c>
      <c r="AZ556" s="290">
        <f t="shared" si="581"/>
        <v>0</v>
      </c>
      <c r="BA556" s="290">
        <f t="shared" si="614"/>
        <v>0</v>
      </c>
      <c r="BB556" s="290">
        <f t="shared" si="582"/>
        <v>0</v>
      </c>
      <c r="BC556" s="291">
        <f t="shared" si="583"/>
        <v>0</v>
      </c>
      <c r="BD556" s="292">
        <f t="shared" si="615"/>
        <v>0</v>
      </c>
      <c r="BE556" s="307">
        <f t="shared" si="616"/>
        <v>550</v>
      </c>
      <c r="BF556" s="289">
        <f t="shared" si="617"/>
        <v>46</v>
      </c>
      <c r="BG556" s="290">
        <f t="shared" si="584"/>
        <v>0</v>
      </c>
      <c r="BH556" s="290">
        <f t="shared" si="618"/>
        <v>0</v>
      </c>
      <c r="BI556" s="290">
        <f t="shared" si="585"/>
        <v>0</v>
      </c>
      <c r="BJ556" s="291">
        <f t="shared" si="586"/>
        <v>0</v>
      </c>
      <c r="BK556" s="290">
        <f t="shared" si="619"/>
        <v>0</v>
      </c>
      <c r="BL556" s="304">
        <f t="shared" si="620"/>
        <v>550</v>
      </c>
      <c r="BM556" s="289">
        <f t="shared" si="621"/>
        <v>46</v>
      </c>
      <c r="BN556" s="290">
        <f t="shared" si="587"/>
        <v>0</v>
      </c>
      <c r="BO556" s="290">
        <f t="shared" si="622"/>
        <v>0</v>
      </c>
      <c r="BP556" s="290">
        <f t="shared" si="588"/>
        <v>0</v>
      </c>
      <c r="BQ556" s="291">
        <f t="shared" si="589"/>
        <v>0</v>
      </c>
      <c r="BR556" s="292">
        <f t="shared" si="623"/>
        <v>0</v>
      </c>
    </row>
    <row r="557" spans="1:70">
      <c r="A557" s="288">
        <v>551</v>
      </c>
      <c r="B557" s="289">
        <f t="shared" si="559"/>
        <v>46</v>
      </c>
      <c r="C557" s="290">
        <f t="shared" si="560"/>
        <v>0</v>
      </c>
      <c r="D557" s="290">
        <f t="shared" si="624"/>
        <v>0</v>
      </c>
      <c r="E557" s="290">
        <f t="shared" si="561"/>
        <v>0</v>
      </c>
      <c r="F557" s="291">
        <f t="shared" si="562"/>
        <v>0</v>
      </c>
      <c r="G557" s="290">
        <f t="shared" si="625"/>
        <v>0</v>
      </c>
      <c r="H557" s="289">
        <f t="shared" si="590"/>
        <v>551</v>
      </c>
      <c r="I557" s="289">
        <f t="shared" si="591"/>
        <v>46</v>
      </c>
      <c r="J557" s="290">
        <f t="shared" si="563"/>
        <v>0</v>
      </c>
      <c r="K557" s="290">
        <f t="shared" si="626"/>
        <v>0</v>
      </c>
      <c r="L557" s="290">
        <f t="shared" si="564"/>
        <v>0</v>
      </c>
      <c r="M557" s="291">
        <f t="shared" si="565"/>
        <v>0</v>
      </c>
      <c r="N557" s="292">
        <f t="shared" si="627"/>
        <v>0</v>
      </c>
      <c r="O557" s="307">
        <f t="shared" si="592"/>
        <v>551</v>
      </c>
      <c r="P557" s="289">
        <f t="shared" si="593"/>
        <v>46</v>
      </c>
      <c r="Q557" s="290">
        <f t="shared" si="566"/>
        <v>0</v>
      </c>
      <c r="R557" s="290">
        <f t="shared" si="594"/>
        <v>0</v>
      </c>
      <c r="S557" s="290">
        <f t="shared" si="567"/>
        <v>0</v>
      </c>
      <c r="T557" s="291">
        <f t="shared" si="568"/>
        <v>0</v>
      </c>
      <c r="U557" s="290">
        <f t="shared" si="595"/>
        <v>0</v>
      </c>
      <c r="V557" s="304">
        <f t="shared" si="596"/>
        <v>551</v>
      </c>
      <c r="W557" s="289">
        <f t="shared" si="597"/>
        <v>46</v>
      </c>
      <c r="X557" s="290">
        <f t="shared" si="569"/>
        <v>0</v>
      </c>
      <c r="Y557" s="290">
        <f t="shared" si="598"/>
        <v>0</v>
      </c>
      <c r="Z557" s="290">
        <f t="shared" si="570"/>
        <v>0</v>
      </c>
      <c r="AA557" s="291">
        <f t="shared" si="571"/>
        <v>0</v>
      </c>
      <c r="AB557" s="292">
        <f t="shared" si="599"/>
        <v>0</v>
      </c>
      <c r="AC557" s="307">
        <f t="shared" si="600"/>
        <v>551</v>
      </c>
      <c r="AD557" s="289">
        <f t="shared" si="601"/>
        <v>46</v>
      </c>
      <c r="AE557" s="290">
        <f t="shared" si="572"/>
        <v>0</v>
      </c>
      <c r="AF557" s="290">
        <f t="shared" si="602"/>
        <v>0</v>
      </c>
      <c r="AG557" s="290">
        <f t="shared" si="573"/>
        <v>0</v>
      </c>
      <c r="AH557" s="291">
        <f t="shared" si="574"/>
        <v>0</v>
      </c>
      <c r="AI557" s="290">
        <f t="shared" si="603"/>
        <v>0</v>
      </c>
      <c r="AJ557" s="304">
        <f t="shared" si="604"/>
        <v>551</v>
      </c>
      <c r="AK557" s="289">
        <f t="shared" si="605"/>
        <v>46</v>
      </c>
      <c r="AL557" s="290">
        <f t="shared" si="575"/>
        <v>0</v>
      </c>
      <c r="AM557" s="290">
        <f t="shared" si="606"/>
        <v>0</v>
      </c>
      <c r="AN557" s="290">
        <f t="shared" si="576"/>
        <v>0</v>
      </c>
      <c r="AO557" s="291">
        <f t="shared" si="577"/>
        <v>0</v>
      </c>
      <c r="AP557" s="292">
        <f t="shared" si="607"/>
        <v>0</v>
      </c>
      <c r="AQ557" s="307">
        <f t="shared" si="608"/>
        <v>551</v>
      </c>
      <c r="AR557" s="289">
        <f t="shared" si="609"/>
        <v>46</v>
      </c>
      <c r="AS557" s="290">
        <f t="shared" si="578"/>
        <v>0</v>
      </c>
      <c r="AT557" s="290">
        <f t="shared" si="610"/>
        <v>0</v>
      </c>
      <c r="AU557" s="290">
        <f t="shared" si="579"/>
        <v>0</v>
      </c>
      <c r="AV557" s="291">
        <f t="shared" si="580"/>
        <v>0</v>
      </c>
      <c r="AW557" s="290">
        <f t="shared" si="611"/>
        <v>0</v>
      </c>
      <c r="AX557" s="304">
        <f t="shared" si="612"/>
        <v>551</v>
      </c>
      <c r="AY557" s="289">
        <f t="shared" si="613"/>
        <v>46</v>
      </c>
      <c r="AZ557" s="290">
        <f t="shared" si="581"/>
        <v>0</v>
      </c>
      <c r="BA557" s="290">
        <f t="shared" si="614"/>
        <v>0</v>
      </c>
      <c r="BB557" s="290">
        <f t="shared" si="582"/>
        <v>0</v>
      </c>
      <c r="BC557" s="291">
        <f t="shared" si="583"/>
        <v>0</v>
      </c>
      <c r="BD557" s="292">
        <f t="shared" si="615"/>
        <v>0</v>
      </c>
      <c r="BE557" s="307">
        <f t="shared" si="616"/>
        <v>551</v>
      </c>
      <c r="BF557" s="289">
        <f t="shared" si="617"/>
        <v>46</v>
      </c>
      <c r="BG557" s="290">
        <f t="shared" si="584"/>
        <v>0</v>
      </c>
      <c r="BH557" s="290">
        <f t="shared" si="618"/>
        <v>0</v>
      </c>
      <c r="BI557" s="290">
        <f t="shared" si="585"/>
        <v>0</v>
      </c>
      <c r="BJ557" s="291">
        <f t="shared" si="586"/>
        <v>0</v>
      </c>
      <c r="BK557" s="290">
        <f t="shared" si="619"/>
        <v>0</v>
      </c>
      <c r="BL557" s="304">
        <f t="shared" si="620"/>
        <v>551</v>
      </c>
      <c r="BM557" s="289">
        <f t="shared" si="621"/>
        <v>46</v>
      </c>
      <c r="BN557" s="290">
        <f t="shared" si="587"/>
        <v>0</v>
      </c>
      <c r="BO557" s="290">
        <f t="shared" si="622"/>
        <v>0</v>
      </c>
      <c r="BP557" s="290">
        <f t="shared" si="588"/>
        <v>0</v>
      </c>
      <c r="BQ557" s="291">
        <f t="shared" si="589"/>
        <v>0</v>
      </c>
      <c r="BR557" s="292">
        <f t="shared" si="623"/>
        <v>0</v>
      </c>
    </row>
    <row r="558" spans="1:70">
      <c r="A558" s="288">
        <v>552</v>
      </c>
      <c r="B558" s="289">
        <f t="shared" si="559"/>
        <v>46</v>
      </c>
      <c r="C558" s="290">
        <f t="shared" si="560"/>
        <v>0</v>
      </c>
      <c r="D558" s="290">
        <f t="shared" si="624"/>
        <v>0</v>
      </c>
      <c r="E558" s="290">
        <f t="shared" si="561"/>
        <v>0</v>
      </c>
      <c r="F558" s="291">
        <f t="shared" si="562"/>
        <v>0</v>
      </c>
      <c r="G558" s="290">
        <f t="shared" si="625"/>
        <v>0</v>
      </c>
      <c r="H558" s="289">
        <f t="shared" si="590"/>
        <v>552</v>
      </c>
      <c r="I558" s="289">
        <f t="shared" si="591"/>
        <v>46</v>
      </c>
      <c r="J558" s="290">
        <f t="shared" si="563"/>
        <v>0</v>
      </c>
      <c r="K558" s="290">
        <f t="shared" si="626"/>
        <v>0</v>
      </c>
      <c r="L558" s="290">
        <f t="shared" si="564"/>
        <v>0</v>
      </c>
      <c r="M558" s="291">
        <f t="shared" si="565"/>
        <v>0</v>
      </c>
      <c r="N558" s="292">
        <f t="shared" si="627"/>
        <v>0</v>
      </c>
      <c r="O558" s="307">
        <f t="shared" si="592"/>
        <v>552</v>
      </c>
      <c r="P558" s="289">
        <f t="shared" si="593"/>
        <v>46</v>
      </c>
      <c r="Q558" s="290">
        <f t="shared" si="566"/>
        <v>0</v>
      </c>
      <c r="R558" s="290">
        <f t="shared" si="594"/>
        <v>0</v>
      </c>
      <c r="S558" s="290">
        <f t="shared" si="567"/>
        <v>0</v>
      </c>
      <c r="T558" s="291">
        <f t="shared" si="568"/>
        <v>0</v>
      </c>
      <c r="U558" s="290">
        <f t="shared" si="595"/>
        <v>0</v>
      </c>
      <c r="V558" s="304">
        <f t="shared" si="596"/>
        <v>552</v>
      </c>
      <c r="W558" s="289">
        <f t="shared" si="597"/>
        <v>46</v>
      </c>
      <c r="X558" s="290">
        <f t="shared" si="569"/>
        <v>0</v>
      </c>
      <c r="Y558" s="290">
        <f t="shared" si="598"/>
        <v>0</v>
      </c>
      <c r="Z558" s="290">
        <f t="shared" si="570"/>
        <v>0</v>
      </c>
      <c r="AA558" s="291">
        <f t="shared" si="571"/>
        <v>0</v>
      </c>
      <c r="AB558" s="292">
        <f t="shared" si="599"/>
        <v>0</v>
      </c>
      <c r="AC558" s="307">
        <f t="shared" si="600"/>
        <v>552</v>
      </c>
      <c r="AD558" s="289">
        <f t="shared" si="601"/>
        <v>46</v>
      </c>
      <c r="AE558" s="290">
        <f t="shared" si="572"/>
        <v>0</v>
      </c>
      <c r="AF558" s="290">
        <f t="shared" si="602"/>
        <v>0</v>
      </c>
      <c r="AG558" s="290">
        <f t="shared" si="573"/>
        <v>0</v>
      </c>
      <c r="AH558" s="291">
        <f t="shared" si="574"/>
        <v>0</v>
      </c>
      <c r="AI558" s="290">
        <f t="shared" si="603"/>
        <v>0</v>
      </c>
      <c r="AJ558" s="304">
        <f t="shared" si="604"/>
        <v>552</v>
      </c>
      <c r="AK558" s="289">
        <f t="shared" si="605"/>
        <v>46</v>
      </c>
      <c r="AL558" s="290">
        <f t="shared" si="575"/>
        <v>0</v>
      </c>
      <c r="AM558" s="290">
        <f t="shared" si="606"/>
        <v>0</v>
      </c>
      <c r="AN558" s="290">
        <f t="shared" si="576"/>
        <v>0</v>
      </c>
      <c r="AO558" s="291">
        <f t="shared" si="577"/>
        <v>0</v>
      </c>
      <c r="AP558" s="292">
        <f t="shared" si="607"/>
        <v>0</v>
      </c>
      <c r="AQ558" s="307">
        <f t="shared" si="608"/>
        <v>552</v>
      </c>
      <c r="AR558" s="289">
        <f t="shared" si="609"/>
        <v>46</v>
      </c>
      <c r="AS558" s="290">
        <f t="shared" si="578"/>
        <v>0</v>
      </c>
      <c r="AT558" s="290">
        <f t="shared" si="610"/>
        <v>0</v>
      </c>
      <c r="AU558" s="290">
        <f t="shared" si="579"/>
        <v>0</v>
      </c>
      <c r="AV558" s="291">
        <f t="shared" si="580"/>
        <v>0</v>
      </c>
      <c r="AW558" s="290">
        <f t="shared" si="611"/>
        <v>0</v>
      </c>
      <c r="AX558" s="304">
        <f t="shared" si="612"/>
        <v>552</v>
      </c>
      <c r="AY558" s="289">
        <f t="shared" si="613"/>
        <v>46</v>
      </c>
      <c r="AZ558" s="290">
        <f t="shared" si="581"/>
        <v>0</v>
      </c>
      <c r="BA558" s="290">
        <f t="shared" si="614"/>
        <v>0</v>
      </c>
      <c r="BB558" s="290">
        <f t="shared" si="582"/>
        <v>0</v>
      </c>
      <c r="BC558" s="291">
        <f t="shared" si="583"/>
        <v>0</v>
      </c>
      <c r="BD558" s="292">
        <f t="shared" si="615"/>
        <v>0</v>
      </c>
      <c r="BE558" s="307">
        <f t="shared" si="616"/>
        <v>552</v>
      </c>
      <c r="BF558" s="289">
        <f t="shared" si="617"/>
        <v>46</v>
      </c>
      <c r="BG558" s="290">
        <f t="shared" si="584"/>
        <v>0</v>
      </c>
      <c r="BH558" s="290">
        <f t="shared" si="618"/>
        <v>0</v>
      </c>
      <c r="BI558" s="290">
        <f t="shared" si="585"/>
        <v>0</v>
      </c>
      <c r="BJ558" s="291">
        <f t="shared" si="586"/>
        <v>0</v>
      </c>
      <c r="BK558" s="290">
        <f t="shared" si="619"/>
        <v>0</v>
      </c>
      <c r="BL558" s="304">
        <f t="shared" si="620"/>
        <v>552</v>
      </c>
      <c r="BM558" s="289">
        <f t="shared" si="621"/>
        <v>46</v>
      </c>
      <c r="BN558" s="290">
        <f t="shared" si="587"/>
        <v>0</v>
      </c>
      <c r="BO558" s="290">
        <f t="shared" si="622"/>
        <v>0</v>
      </c>
      <c r="BP558" s="290">
        <f t="shared" si="588"/>
        <v>0</v>
      </c>
      <c r="BQ558" s="291">
        <f t="shared" si="589"/>
        <v>0</v>
      </c>
      <c r="BR558" s="292">
        <f t="shared" si="623"/>
        <v>0</v>
      </c>
    </row>
    <row r="559" spans="1:70">
      <c r="A559" s="288">
        <v>553</v>
      </c>
      <c r="B559" s="289">
        <f t="shared" si="559"/>
        <v>47</v>
      </c>
      <c r="C559" s="290">
        <f t="shared" si="560"/>
        <v>0</v>
      </c>
      <c r="D559" s="290">
        <f t="shared" si="624"/>
        <v>0</v>
      </c>
      <c r="E559" s="290">
        <f t="shared" si="561"/>
        <v>0</v>
      </c>
      <c r="F559" s="291">
        <f t="shared" si="562"/>
        <v>0</v>
      </c>
      <c r="G559" s="290">
        <f t="shared" si="625"/>
        <v>0</v>
      </c>
      <c r="H559" s="289">
        <f t="shared" si="590"/>
        <v>553</v>
      </c>
      <c r="I559" s="289">
        <f t="shared" si="591"/>
        <v>47</v>
      </c>
      <c r="J559" s="290">
        <f t="shared" si="563"/>
        <v>0</v>
      </c>
      <c r="K559" s="290">
        <f t="shared" si="626"/>
        <v>0</v>
      </c>
      <c r="L559" s="290">
        <f t="shared" si="564"/>
        <v>0</v>
      </c>
      <c r="M559" s="291">
        <f t="shared" si="565"/>
        <v>0</v>
      </c>
      <c r="N559" s="292">
        <f t="shared" si="627"/>
        <v>0</v>
      </c>
      <c r="O559" s="307">
        <f t="shared" si="592"/>
        <v>553</v>
      </c>
      <c r="P559" s="289">
        <f t="shared" si="593"/>
        <v>47</v>
      </c>
      <c r="Q559" s="290">
        <f t="shared" si="566"/>
        <v>0</v>
      </c>
      <c r="R559" s="290">
        <f t="shared" si="594"/>
        <v>0</v>
      </c>
      <c r="S559" s="290">
        <f t="shared" si="567"/>
        <v>0</v>
      </c>
      <c r="T559" s="291">
        <f t="shared" si="568"/>
        <v>0</v>
      </c>
      <c r="U559" s="290">
        <f t="shared" si="595"/>
        <v>0</v>
      </c>
      <c r="V559" s="304">
        <f t="shared" si="596"/>
        <v>553</v>
      </c>
      <c r="W559" s="289">
        <f t="shared" si="597"/>
        <v>47</v>
      </c>
      <c r="X559" s="290">
        <f t="shared" si="569"/>
        <v>0</v>
      </c>
      <c r="Y559" s="290">
        <f t="shared" si="598"/>
        <v>0</v>
      </c>
      <c r="Z559" s="290">
        <f t="shared" si="570"/>
        <v>0</v>
      </c>
      <c r="AA559" s="291">
        <f t="shared" si="571"/>
        <v>0</v>
      </c>
      <c r="AB559" s="292">
        <f t="shared" si="599"/>
        <v>0</v>
      </c>
      <c r="AC559" s="307">
        <f t="shared" si="600"/>
        <v>553</v>
      </c>
      <c r="AD559" s="289">
        <f t="shared" si="601"/>
        <v>47</v>
      </c>
      <c r="AE559" s="290">
        <f t="shared" si="572"/>
        <v>0</v>
      </c>
      <c r="AF559" s="290">
        <f t="shared" si="602"/>
        <v>0</v>
      </c>
      <c r="AG559" s="290">
        <f t="shared" si="573"/>
        <v>0</v>
      </c>
      <c r="AH559" s="291">
        <f t="shared" si="574"/>
        <v>0</v>
      </c>
      <c r="AI559" s="290">
        <f t="shared" si="603"/>
        <v>0</v>
      </c>
      <c r="AJ559" s="304">
        <f t="shared" si="604"/>
        <v>553</v>
      </c>
      <c r="AK559" s="289">
        <f t="shared" si="605"/>
        <v>47</v>
      </c>
      <c r="AL559" s="290">
        <f t="shared" si="575"/>
        <v>0</v>
      </c>
      <c r="AM559" s="290">
        <f t="shared" si="606"/>
        <v>0</v>
      </c>
      <c r="AN559" s="290">
        <f t="shared" si="576"/>
        <v>0</v>
      </c>
      <c r="AO559" s="291">
        <f t="shared" si="577"/>
        <v>0</v>
      </c>
      <c r="AP559" s="292">
        <f t="shared" si="607"/>
        <v>0</v>
      </c>
      <c r="AQ559" s="307">
        <f t="shared" si="608"/>
        <v>553</v>
      </c>
      <c r="AR559" s="289">
        <f t="shared" si="609"/>
        <v>47</v>
      </c>
      <c r="AS559" s="290">
        <f t="shared" si="578"/>
        <v>0</v>
      </c>
      <c r="AT559" s="290">
        <f t="shared" si="610"/>
        <v>0</v>
      </c>
      <c r="AU559" s="290">
        <f t="shared" si="579"/>
        <v>0</v>
      </c>
      <c r="AV559" s="291">
        <f t="shared" si="580"/>
        <v>0</v>
      </c>
      <c r="AW559" s="290">
        <f t="shared" si="611"/>
        <v>0</v>
      </c>
      <c r="AX559" s="304">
        <f t="shared" si="612"/>
        <v>553</v>
      </c>
      <c r="AY559" s="289">
        <f t="shared" si="613"/>
        <v>47</v>
      </c>
      <c r="AZ559" s="290">
        <f t="shared" si="581"/>
        <v>0</v>
      </c>
      <c r="BA559" s="290">
        <f t="shared" si="614"/>
        <v>0</v>
      </c>
      <c r="BB559" s="290">
        <f t="shared" si="582"/>
        <v>0</v>
      </c>
      <c r="BC559" s="291">
        <f t="shared" si="583"/>
        <v>0</v>
      </c>
      <c r="BD559" s="292">
        <f t="shared" si="615"/>
        <v>0</v>
      </c>
      <c r="BE559" s="307">
        <f t="shared" si="616"/>
        <v>553</v>
      </c>
      <c r="BF559" s="289">
        <f t="shared" si="617"/>
        <v>47</v>
      </c>
      <c r="BG559" s="290">
        <f t="shared" si="584"/>
        <v>0</v>
      </c>
      <c r="BH559" s="290">
        <f t="shared" si="618"/>
        <v>0</v>
      </c>
      <c r="BI559" s="290">
        <f t="shared" si="585"/>
        <v>0</v>
      </c>
      <c r="BJ559" s="291">
        <f t="shared" si="586"/>
        <v>0</v>
      </c>
      <c r="BK559" s="290">
        <f t="shared" si="619"/>
        <v>0</v>
      </c>
      <c r="BL559" s="304">
        <f t="shared" si="620"/>
        <v>553</v>
      </c>
      <c r="BM559" s="289">
        <f t="shared" si="621"/>
        <v>47</v>
      </c>
      <c r="BN559" s="290">
        <f t="shared" si="587"/>
        <v>0</v>
      </c>
      <c r="BO559" s="290">
        <f t="shared" si="622"/>
        <v>0</v>
      </c>
      <c r="BP559" s="290">
        <f t="shared" si="588"/>
        <v>0</v>
      </c>
      <c r="BQ559" s="291">
        <f t="shared" si="589"/>
        <v>0</v>
      </c>
      <c r="BR559" s="292">
        <f t="shared" si="623"/>
        <v>0</v>
      </c>
    </row>
    <row r="560" spans="1:70">
      <c r="A560" s="288">
        <v>554</v>
      </c>
      <c r="B560" s="289">
        <f t="shared" si="559"/>
        <v>47</v>
      </c>
      <c r="C560" s="290">
        <f t="shared" si="560"/>
        <v>0</v>
      </c>
      <c r="D560" s="290">
        <f t="shared" si="624"/>
        <v>0</v>
      </c>
      <c r="E560" s="290">
        <f t="shared" si="561"/>
        <v>0</v>
      </c>
      <c r="F560" s="291">
        <f t="shared" si="562"/>
        <v>0</v>
      </c>
      <c r="G560" s="290">
        <f t="shared" si="625"/>
        <v>0</v>
      </c>
      <c r="H560" s="289">
        <f t="shared" si="590"/>
        <v>554</v>
      </c>
      <c r="I560" s="289">
        <f t="shared" si="591"/>
        <v>47</v>
      </c>
      <c r="J560" s="290">
        <f t="shared" si="563"/>
        <v>0</v>
      </c>
      <c r="K560" s="290">
        <f t="shared" si="626"/>
        <v>0</v>
      </c>
      <c r="L560" s="290">
        <f t="shared" si="564"/>
        <v>0</v>
      </c>
      <c r="M560" s="291">
        <f t="shared" si="565"/>
        <v>0</v>
      </c>
      <c r="N560" s="292">
        <f t="shared" si="627"/>
        <v>0</v>
      </c>
      <c r="O560" s="307">
        <f t="shared" si="592"/>
        <v>554</v>
      </c>
      <c r="P560" s="289">
        <f t="shared" si="593"/>
        <v>47</v>
      </c>
      <c r="Q560" s="290">
        <f t="shared" si="566"/>
        <v>0</v>
      </c>
      <c r="R560" s="290">
        <f t="shared" si="594"/>
        <v>0</v>
      </c>
      <c r="S560" s="290">
        <f t="shared" si="567"/>
        <v>0</v>
      </c>
      <c r="T560" s="291">
        <f t="shared" si="568"/>
        <v>0</v>
      </c>
      <c r="U560" s="290">
        <f t="shared" si="595"/>
        <v>0</v>
      </c>
      <c r="V560" s="304">
        <f t="shared" si="596"/>
        <v>554</v>
      </c>
      <c r="W560" s="289">
        <f t="shared" si="597"/>
        <v>47</v>
      </c>
      <c r="X560" s="290">
        <f t="shared" si="569"/>
        <v>0</v>
      </c>
      <c r="Y560" s="290">
        <f t="shared" si="598"/>
        <v>0</v>
      </c>
      <c r="Z560" s="290">
        <f t="shared" si="570"/>
        <v>0</v>
      </c>
      <c r="AA560" s="291">
        <f t="shared" si="571"/>
        <v>0</v>
      </c>
      <c r="AB560" s="292">
        <f t="shared" si="599"/>
        <v>0</v>
      </c>
      <c r="AC560" s="307">
        <f t="shared" si="600"/>
        <v>554</v>
      </c>
      <c r="AD560" s="289">
        <f t="shared" si="601"/>
        <v>47</v>
      </c>
      <c r="AE560" s="290">
        <f t="shared" si="572"/>
        <v>0</v>
      </c>
      <c r="AF560" s="290">
        <f t="shared" si="602"/>
        <v>0</v>
      </c>
      <c r="AG560" s="290">
        <f t="shared" si="573"/>
        <v>0</v>
      </c>
      <c r="AH560" s="291">
        <f t="shared" si="574"/>
        <v>0</v>
      </c>
      <c r="AI560" s="290">
        <f t="shared" si="603"/>
        <v>0</v>
      </c>
      <c r="AJ560" s="304">
        <f t="shared" si="604"/>
        <v>554</v>
      </c>
      <c r="AK560" s="289">
        <f t="shared" si="605"/>
        <v>47</v>
      </c>
      <c r="AL560" s="290">
        <f t="shared" si="575"/>
        <v>0</v>
      </c>
      <c r="AM560" s="290">
        <f t="shared" si="606"/>
        <v>0</v>
      </c>
      <c r="AN560" s="290">
        <f t="shared" si="576"/>
        <v>0</v>
      </c>
      <c r="AO560" s="291">
        <f t="shared" si="577"/>
        <v>0</v>
      </c>
      <c r="AP560" s="292">
        <f t="shared" si="607"/>
        <v>0</v>
      </c>
      <c r="AQ560" s="307">
        <f t="shared" si="608"/>
        <v>554</v>
      </c>
      <c r="AR560" s="289">
        <f t="shared" si="609"/>
        <v>47</v>
      </c>
      <c r="AS560" s="290">
        <f t="shared" si="578"/>
        <v>0</v>
      </c>
      <c r="AT560" s="290">
        <f t="shared" si="610"/>
        <v>0</v>
      </c>
      <c r="AU560" s="290">
        <f t="shared" si="579"/>
        <v>0</v>
      </c>
      <c r="AV560" s="291">
        <f t="shared" si="580"/>
        <v>0</v>
      </c>
      <c r="AW560" s="290">
        <f t="shared" si="611"/>
        <v>0</v>
      </c>
      <c r="AX560" s="304">
        <f t="shared" si="612"/>
        <v>554</v>
      </c>
      <c r="AY560" s="289">
        <f t="shared" si="613"/>
        <v>47</v>
      </c>
      <c r="AZ560" s="290">
        <f t="shared" si="581"/>
        <v>0</v>
      </c>
      <c r="BA560" s="290">
        <f t="shared" si="614"/>
        <v>0</v>
      </c>
      <c r="BB560" s="290">
        <f t="shared" si="582"/>
        <v>0</v>
      </c>
      <c r="BC560" s="291">
        <f t="shared" si="583"/>
        <v>0</v>
      </c>
      <c r="BD560" s="292">
        <f t="shared" si="615"/>
        <v>0</v>
      </c>
      <c r="BE560" s="307">
        <f t="shared" si="616"/>
        <v>554</v>
      </c>
      <c r="BF560" s="289">
        <f t="shared" si="617"/>
        <v>47</v>
      </c>
      <c r="BG560" s="290">
        <f t="shared" si="584"/>
        <v>0</v>
      </c>
      <c r="BH560" s="290">
        <f t="shared" si="618"/>
        <v>0</v>
      </c>
      <c r="BI560" s="290">
        <f t="shared" si="585"/>
        <v>0</v>
      </c>
      <c r="BJ560" s="291">
        <f t="shared" si="586"/>
        <v>0</v>
      </c>
      <c r="BK560" s="290">
        <f t="shared" si="619"/>
        <v>0</v>
      </c>
      <c r="BL560" s="304">
        <f t="shared" si="620"/>
        <v>554</v>
      </c>
      <c r="BM560" s="289">
        <f t="shared" si="621"/>
        <v>47</v>
      </c>
      <c r="BN560" s="290">
        <f t="shared" si="587"/>
        <v>0</v>
      </c>
      <c r="BO560" s="290">
        <f t="shared" si="622"/>
        <v>0</v>
      </c>
      <c r="BP560" s="290">
        <f t="shared" si="588"/>
        <v>0</v>
      </c>
      <c r="BQ560" s="291">
        <f t="shared" si="589"/>
        <v>0</v>
      </c>
      <c r="BR560" s="292">
        <f t="shared" si="623"/>
        <v>0</v>
      </c>
    </row>
    <row r="561" spans="1:70">
      <c r="A561" s="288">
        <v>555</v>
      </c>
      <c r="B561" s="289">
        <f t="shared" si="559"/>
        <v>47</v>
      </c>
      <c r="C561" s="290">
        <f t="shared" si="560"/>
        <v>0</v>
      </c>
      <c r="D561" s="290">
        <f t="shared" si="624"/>
        <v>0</v>
      </c>
      <c r="E561" s="290">
        <f t="shared" si="561"/>
        <v>0</v>
      </c>
      <c r="F561" s="291">
        <f t="shared" si="562"/>
        <v>0</v>
      </c>
      <c r="G561" s="290">
        <f t="shared" si="625"/>
        <v>0</v>
      </c>
      <c r="H561" s="289">
        <f t="shared" si="590"/>
        <v>555</v>
      </c>
      <c r="I561" s="289">
        <f t="shared" si="591"/>
        <v>47</v>
      </c>
      <c r="J561" s="290">
        <f t="shared" si="563"/>
        <v>0</v>
      </c>
      <c r="K561" s="290">
        <f t="shared" si="626"/>
        <v>0</v>
      </c>
      <c r="L561" s="290">
        <f t="shared" si="564"/>
        <v>0</v>
      </c>
      <c r="M561" s="291">
        <f t="shared" si="565"/>
        <v>0</v>
      </c>
      <c r="N561" s="292">
        <f t="shared" si="627"/>
        <v>0</v>
      </c>
      <c r="O561" s="307">
        <f t="shared" si="592"/>
        <v>555</v>
      </c>
      <c r="P561" s="289">
        <f t="shared" si="593"/>
        <v>47</v>
      </c>
      <c r="Q561" s="290">
        <f t="shared" si="566"/>
        <v>0</v>
      </c>
      <c r="R561" s="290">
        <f t="shared" si="594"/>
        <v>0</v>
      </c>
      <c r="S561" s="290">
        <f t="shared" si="567"/>
        <v>0</v>
      </c>
      <c r="T561" s="291">
        <f t="shared" si="568"/>
        <v>0</v>
      </c>
      <c r="U561" s="290">
        <f t="shared" si="595"/>
        <v>0</v>
      </c>
      <c r="V561" s="304">
        <f t="shared" si="596"/>
        <v>555</v>
      </c>
      <c r="W561" s="289">
        <f t="shared" si="597"/>
        <v>47</v>
      </c>
      <c r="X561" s="290">
        <f t="shared" si="569"/>
        <v>0</v>
      </c>
      <c r="Y561" s="290">
        <f t="shared" si="598"/>
        <v>0</v>
      </c>
      <c r="Z561" s="290">
        <f t="shared" si="570"/>
        <v>0</v>
      </c>
      <c r="AA561" s="291">
        <f t="shared" si="571"/>
        <v>0</v>
      </c>
      <c r="AB561" s="292">
        <f t="shared" si="599"/>
        <v>0</v>
      </c>
      <c r="AC561" s="307">
        <f t="shared" si="600"/>
        <v>555</v>
      </c>
      <c r="AD561" s="289">
        <f t="shared" si="601"/>
        <v>47</v>
      </c>
      <c r="AE561" s="290">
        <f t="shared" si="572"/>
        <v>0</v>
      </c>
      <c r="AF561" s="290">
        <f t="shared" si="602"/>
        <v>0</v>
      </c>
      <c r="AG561" s="290">
        <f t="shared" si="573"/>
        <v>0</v>
      </c>
      <c r="AH561" s="291">
        <f t="shared" si="574"/>
        <v>0</v>
      </c>
      <c r="AI561" s="290">
        <f t="shared" si="603"/>
        <v>0</v>
      </c>
      <c r="AJ561" s="304">
        <f t="shared" si="604"/>
        <v>555</v>
      </c>
      <c r="AK561" s="289">
        <f t="shared" si="605"/>
        <v>47</v>
      </c>
      <c r="AL561" s="290">
        <f t="shared" si="575"/>
        <v>0</v>
      </c>
      <c r="AM561" s="290">
        <f t="shared" si="606"/>
        <v>0</v>
      </c>
      <c r="AN561" s="290">
        <f t="shared" si="576"/>
        <v>0</v>
      </c>
      <c r="AO561" s="291">
        <f t="shared" si="577"/>
        <v>0</v>
      </c>
      <c r="AP561" s="292">
        <f t="shared" si="607"/>
        <v>0</v>
      </c>
      <c r="AQ561" s="307">
        <f t="shared" si="608"/>
        <v>555</v>
      </c>
      <c r="AR561" s="289">
        <f t="shared" si="609"/>
        <v>47</v>
      </c>
      <c r="AS561" s="290">
        <f t="shared" si="578"/>
        <v>0</v>
      </c>
      <c r="AT561" s="290">
        <f t="shared" si="610"/>
        <v>0</v>
      </c>
      <c r="AU561" s="290">
        <f t="shared" si="579"/>
        <v>0</v>
      </c>
      <c r="AV561" s="291">
        <f t="shared" si="580"/>
        <v>0</v>
      </c>
      <c r="AW561" s="290">
        <f t="shared" si="611"/>
        <v>0</v>
      </c>
      <c r="AX561" s="304">
        <f t="shared" si="612"/>
        <v>555</v>
      </c>
      <c r="AY561" s="289">
        <f t="shared" si="613"/>
        <v>47</v>
      </c>
      <c r="AZ561" s="290">
        <f t="shared" si="581"/>
        <v>0</v>
      </c>
      <c r="BA561" s="290">
        <f t="shared" si="614"/>
        <v>0</v>
      </c>
      <c r="BB561" s="290">
        <f t="shared" si="582"/>
        <v>0</v>
      </c>
      <c r="BC561" s="291">
        <f t="shared" si="583"/>
        <v>0</v>
      </c>
      <c r="BD561" s="292">
        <f t="shared" si="615"/>
        <v>0</v>
      </c>
      <c r="BE561" s="307">
        <f t="shared" si="616"/>
        <v>555</v>
      </c>
      <c r="BF561" s="289">
        <f t="shared" si="617"/>
        <v>47</v>
      </c>
      <c r="BG561" s="290">
        <f t="shared" si="584"/>
        <v>0</v>
      </c>
      <c r="BH561" s="290">
        <f t="shared" si="618"/>
        <v>0</v>
      </c>
      <c r="BI561" s="290">
        <f t="shared" si="585"/>
        <v>0</v>
      </c>
      <c r="BJ561" s="291">
        <f t="shared" si="586"/>
        <v>0</v>
      </c>
      <c r="BK561" s="290">
        <f t="shared" si="619"/>
        <v>0</v>
      </c>
      <c r="BL561" s="304">
        <f t="shared" si="620"/>
        <v>555</v>
      </c>
      <c r="BM561" s="289">
        <f t="shared" si="621"/>
        <v>47</v>
      </c>
      <c r="BN561" s="290">
        <f t="shared" si="587"/>
        <v>0</v>
      </c>
      <c r="BO561" s="290">
        <f t="shared" si="622"/>
        <v>0</v>
      </c>
      <c r="BP561" s="290">
        <f t="shared" si="588"/>
        <v>0</v>
      </c>
      <c r="BQ561" s="291">
        <f t="shared" si="589"/>
        <v>0</v>
      </c>
      <c r="BR561" s="292">
        <f t="shared" si="623"/>
        <v>0</v>
      </c>
    </row>
    <row r="562" spans="1:70">
      <c r="A562" s="288">
        <v>556</v>
      </c>
      <c r="B562" s="289">
        <f t="shared" si="559"/>
        <v>47</v>
      </c>
      <c r="C562" s="290">
        <f t="shared" si="560"/>
        <v>0</v>
      </c>
      <c r="D562" s="290">
        <f t="shared" si="624"/>
        <v>0</v>
      </c>
      <c r="E562" s="290">
        <f t="shared" si="561"/>
        <v>0</v>
      </c>
      <c r="F562" s="291">
        <f t="shared" si="562"/>
        <v>0</v>
      </c>
      <c r="G562" s="290">
        <f t="shared" si="625"/>
        <v>0</v>
      </c>
      <c r="H562" s="289">
        <f t="shared" si="590"/>
        <v>556</v>
      </c>
      <c r="I562" s="289">
        <f t="shared" si="591"/>
        <v>47</v>
      </c>
      <c r="J562" s="290">
        <f t="shared" si="563"/>
        <v>0</v>
      </c>
      <c r="K562" s="290">
        <f t="shared" si="626"/>
        <v>0</v>
      </c>
      <c r="L562" s="290">
        <f t="shared" si="564"/>
        <v>0</v>
      </c>
      <c r="M562" s="291">
        <f t="shared" si="565"/>
        <v>0</v>
      </c>
      <c r="N562" s="292">
        <f t="shared" si="627"/>
        <v>0</v>
      </c>
      <c r="O562" s="307">
        <f t="shared" si="592"/>
        <v>556</v>
      </c>
      <c r="P562" s="289">
        <f t="shared" si="593"/>
        <v>47</v>
      </c>
      <c r="Q562" s="290">
        <f t="shared" si="566"/>
        <v>0</v>
      </c>
      <c r="R562" s="290">
        <f t="shared" si="594"/>
        <v>0</v>
      </c>
      <c r="S562" s="290">
        <f t="shared" si="567"/>
        <v>0</v>
      </c>
      <c r="T562" s="291">
        <f t="shared" si="568"/>
        <v>0</v>
      </c>
      <c r="U562" s="290">
        <f t="shared" si="595"/>
        <v>0</v>
      </c>
      <c r="V562" s="304">
        <f t="shared" si="596"/>
        <v>556</v>
      </c>
      <c r="W562" s="289">
        <f t="shared" si="597"/>
        <v>47</v>
      </c>
      <c r="X562" s="290">
        <f t="shared" si="569"/>
        <v>0</v>
      </c>
      <c r="Y562" s="290">
        <f t="shared" si="598"/>
        <v>0</v>
      </c>
      <c r="Z562" s="290">
        <f t="shared" si="570"/>
        <v>0</v>
      </c>
      <c r="AA562" s="291">
        <f t="shared" si="571"/>
        <v>0</v>
      </c>
      <c r="AB562" s="292">
        <f t="shared" si="599"/>
        <v>0</v>
      </c>
      <c r="AC562" s="307">
        <f t="shared" si="600"/>
        <v>556</v>
      </c>
      <c r="AD562" s="289">
        <f t="shared" si="601"/>
        <v>47</v>
      </c>
      <c r="AE562" s="290">
        <f t="shared" si="572"/>
        <v>0</v>
      </c>
      <c r="AF562" s="290">
        <f t="shared" si="602"/>
        <v>0</v>
      </c>
      <c r="AG562" s="290">
        <f t="shared" si="573"/>
        <v>0</v>
      </c>
      <c r="AH562" s="291">
        <f t="shared" si="574"/>
        <v>0</v>
      </c>
      <c r="AI562" s="290">
        <f t="shared" si="603"/>
        <v>0</v>
      </c>
      <c r="AJ562" s="304">
        <f t="shared" si="604"/>
        <v>556</v>
      </c>
      <c r="AK562" s="289">
        <f t="shared" si="605"/>
        <v>47</v>
      </c>
      <c r="AL562" s="290">
        <f t="shared" si="575"/>
        <v>0</v>
      </c>
      <c r="AM562" s="290">
        <f t="shared" si="606"/>
        <v>0</v>
      </c>
      <c r="AN562" s="290">
        <f t="shared" si="576"/>
        <v>0</v>
      </c>
      <c r="AO562" s="291">
        <f t="shared" si="577"/>
        <v>0</v>
      </c>
      <c r="AP562" s="292">
        <f t="shared" si="607"/>
        <v>0</v>
      </c>
      <c r="AQ562" s="307">
        <f t="shared" si="608"/>
        <v>556</v>
      </c>
      <c r="AR562" s="289">
        <f t="shared" si="609"/>
        <v>47</v>
      </c>
      <c r="AS562" s="290">
        <f t="shared" si="578"/>
        <v>0</v>
      </c>
      <c r="AT562" s="290">
        <f t="shared" si="610"/>
        <v>0</v>
      </c>
      <c r="AU562" s="290">
        <f t="shared" si="579"/>
        <v>0</v>
      </c>
      <c r="AV562" s="291">
        <f t="shared" si="580"/>
        <v>0</v>
      </c>
      <c r="AW562" s="290">
        <f t="shared" si="611"/>
        <v>0</v>
      </c>
      <c r="AX562" s="304">
        <f t="shared" si="612"/>
        <v>556</v>
      </c>
      <c r="AY562" s="289">
        <f t="shared" si="613"/>
        <v>47</v>
      </c>
      <c r="AZ562" s="290">
        <f t="shared" si="581"/>
        <v>0</v>
      </c>
      <c r="BA562" s="290">
        <f t="shared" si="614"/>
        <v>0</v>
      </c>
      <c r="BB562" s="290">
        <f t="shared" si="582"/>
        <v>0</v>
      </c>
      <c r="BC562" s="291">
        <f t="shared" si="583"/>
        <v>0</v>
      </c>
      <c r="BD562" s="292">
        <f t="shared" si="615"/>
        <v>0</v>
      </c>
      <c r="BE562" s="307">
        <f t="shared" si="616"/>
        <v>556</v>
      </c>
      <c r="BF562" s="289">
        <f t="shared" si="617"/>
        <v>47</v>
      </c>
      <c r="BG562" s="290">
        <f t="shared" si="584"/>
        <v>0</v>
      </c>
      <c r="BH562" s="290">
        <f t="shared" si="618"/>
        <v>0</v>
      </c>
      <c r="BI562" s="290">
        <f t="shared" si="585"/>
        <v>0</v>
      </c>
      <c r="BJ562" s="291">
        <f t="shared" si="586"/>
        <v>0</v>
      </c>
      <c r="BK562" s="290">
        <f t="shared" si="619"/>
        <v>0</v>
      </c>
      <c r="BL562" s="304">
        <f t="shared" si="620"/>
        <v>556</v>
      </c>
      <c r="BM562" s="289">
        <f t="shared" si="621"/>
        <v>47</v>
      </c>
      <c r="BN562" s="290">
        <f t="shared" si="587"/>
        <v>0</v>
      </c>
      <c r="BO562" s="290">
        <f t="shared" si="622"/>
        <v>0</v>
      </c>
      <c r="BP562" s="290">
        <f t="shared" si="588"/>
        <v>0</v>
      </c>
      <c r="BQ562" s="291">
        <f t="shared" si="589"/>
        <v>0</v>
      </c>
      <c r="BR562" s="292">
        <f t="shared" si="623"/>
        <v>0</v>
      </c>
    </row>
    <row r="563" spans="1:70">
      <c r="A563" s="288">
        <v>557</v>
      </c>
      <c r="B563" s="289">
        <f t="shared" si="559"/>
        <v>47</v>
      </c>
      <c r="C563" s="290">
        <f t="shared" si="560"/>
        <v>0</v>
      </c>
      <c r="D563" s="290">
        <f t="shared" si="624"/>
        <v>0</v>
      </c>
      <c r="E563" s="290">
        <f t="shared" si="561"/>
        <v>0</v>
      </c>
      <c r="F563" s="291">
        <f t="shared" si="562"/>
        <v>0</v>
      </c>
      <c r="G563" s="290">
        <f t="shared" si="625"/>
        <v>0</v>
      </c>
      <c r="H563" s="289">
        <f t="shared" si="590"/>
        <v>557</v>
      </c>
      <c r="I563" s="289">
        <f t="shared" si="591"/>
        <v>47</v>
      </c>
      <c r="J563" s="290">
        <f t="shared" si="563"/>
        <v>0</v>
      </c>
      <c r="K563" s="290">
        <f t="shared" si="626"/>
        <v>0</v>
      </c>
      <c r="L563" s="290">
        <f t="shared" si="564"/>
        <v>0</v>
      </c>
      <c r="M563" s="291">
        <f t="shared" si="565"/>
        <v>0</v>
      </c>
      <c r="N563" s="292">
        <f t="shared" si="627"/>
        <v>0</v>
      </c>
      <c r="O563" s="307">
        <f t="shared" si="592"/>
        <v>557</v>
      </c>
      <c r="P563" s="289">
        <f t="shared" si="593"/>
        <v>47</v>
      </c>
      <c r="Q563" s="290">
        <f t="shared" si="566"/>
        <v>0</v>
      </c>
      <c r="R563" s="290">
        <f t="shared" si="594"/>
        <v>0</v>
      </c>
      <c r="S563" s="290">
        <f t="shared" si="567"/>
        <v>0</v>
      </c>
      <c r="T563" s="291">
        <f t="shared" si="568"/>
        <v>0</v>
      </c>
      <c r="U563" s="290">
        <f t="shared" si="595"/>
        <v>0</v>
      </c>
      <c r="V563" s="304">
        <f t="shared" si="596"/>
        <v>557</v>
      </c>
      <c r="W563" s="289">
        <f t="shared" si="597"/>
        <v>47</v>
      </c>
      <c r="X563" s="290">
        <f t="shared" si="569"/>
        <v>0</v>
      </c>
      <c r="Y563" s="290">
        <f t="shared" si="598"/>
        <v>0</v>
      </c>
      <c r="Z563" s="290">
        <f t="shared" si="570"/>
        <v>0</v>
      </c>
      <c r="AA563" s="291">
        <f t="shared" si="571"/>
        <v>0</v>
      </c>
      <c r="AB563" s="292">
        <f t="shared" si="599"/>
        <v>0</v>
      </c>
      <c r="AC563" s="307">
        <f t="shared" si="600"/>
        <v>557</v>
      </c>
      <c r="AD563" s="289">
        <f t="shared" si="601"/>
        <v>47</v>
      </c>
      <c r="AE563" s="290">
        <f t="shared" si="572"/>
        <v>0</v>
      </c>
      <c r="AF563" s="290">
        <f t="shared" si="602"/>
        <v>0</v>
      </c>
      <c r="AG563" s="290">
        <f t="shared" si="573"/>
        <v>0</v>
      </c>
      <c r="AH563" s="291">
        <f t="shared" si="574"/>
        <v>0</v>
      </c>
      <c r="AI563" s="290">
        <f t="shared" si="603"/>
        <v>0</v>
      </c>
      <c r="AJ563" s="304">
        <f t="shared" si="604"/>
        <v>557</v>
      </c>
      <c r="AK563" s="289">
        <f t="shared" si="605"/>
        <v>47</v>
      </c>
      <c r="AL563" s="290">
        <f t="shared" si="575"/>
        <v>0</v>
      </c>
      <c r="AM563" s="290">
        <f t="shared" si="606"/>
        <v>0</v>
      </c>
      <c r="AN563" s="290">
        <f t="shared" si="576"/>
        <v>0</v>
      </c>
      <c r="AO563" s="291">
        <f t="shared" si="577"/>
        <v>0</v>
      </c>
      <c r="AP563" s="292">
        <f t="shared" si="607"/>
        <v>0</v>
      </c>
      <c r="AQ563" s="307">
        <f t="shared" si="608"/>
        <v>557</v>
      </c>
      <c r="AR563" s="289">
        <f t="shared" si="609"/>
        <v>47</v>
      </c>
      <c r="AS563" s="290">
        <f t="shared" si="578"/>
        <v>0</v>
      </c>
      <c r="AT563" s="290">
        <f t="shared" si="610"/>
        <v>0</v>
      </c>
      <c r="AU563" s="290">
        <f t="shared" si="579"/>
        <v>0</v>
      </c>
      <c r="AV563" s="291">
        <f t="shared" si="580"/>
        <v>0</v>
      </c>
      <c r="AW563" s="290">
        <f t="shared" si="611"/>
        <v>0</v>
      </c>
      <c r="AX563" s="304">
        <f t="shared" si="612"/>
        <v>557</v>
      </c>
      <c r="AY563" s="289">
        <f t="shared" si="613"/>
        <v>47</v>
      </c>
      <c r="AZ563" s="290">
        <f t="shared" si="581"/>
        <v>0</v>
      </c>
      <c r="BA563" s="290">
        <f t="shared" si="614"/>
        <v>0</v>
      </c>
      <c r="BB563" s="290">
        <f t="shared" si="582"/>
        <v>0</v>
      </c>
      <c r="BC563" s="291">
        <f t="shared" si="583"/>
        <v>0</v>
      </c>
      <c r="BD563" s="292">
        <f t="shared" si="615"/>
        <v>0</v>
      </c>
      <c r="BE563" s="307">
        <f t="shared" si="616"/>
        <v>557</v>
      </c>
      <c r="BF563" s="289">
        <f t="shared" si="617"/>
        <v>47</v>
      </c>
      <c r="BG563" s="290">
        <f t="shared" si="584"/>
        <v>0</v>
      </c>
      <c r="BH563" s="290">
        <f t="shared" si="618"/>
        <v>0</v>
      </c>
      <c r="BI563" s="290">
        <f t="shared" si="585"/>
        <v>0</v>
      </c>
      <c r="BJ563" s="291">
        <f t="shared" si="586"/>
        <v>0</v>
      </c>
      <c r="BK563" s="290">
        <f t="shared" si="619"/>
        <v>0</v>
      </c>
      <c r="BL563" s="304">
        <f t="shared" si="620"/>
        <v>557</v>
      </c>
      <c r="BM563" s="289">
        <f t="shared" si="621"/>
        <v>47</v>
      </c>
      <c r="BN563" s="290">
        <f t="shared" si="587"/>
        <v>0</v>
      </c>
      <c r="BO563" s="290">
        <f t="shared" si="622"/>
        <v>0</v>
      </c>
      <c r="BP563" s="290">
        <f t="shared" si="588"/>
        <v>0</v>
      </c>
      <c r="BQ563" s="291">
        <f t="shared" si="589"/>
        <v>0</v>
      </c>
      <c r="BR563" s="292">
        <f t="shared" si="623"/>
        <v>0</v>
      </c>
    </row>
    <row r="564" spans="1:70">
      <c r="A564" s="288">
        <v>558</v>
      </c>
      <c r="B564" s="289">
        <f t="shared" si="559"/>
        <v>47</v>
      </c>
      <c r="C564" s="290">
        <f t="shared" si="560"/>
        <v>0</v>
      </c>
      <c r="D564" s="290">
        <f t="shared" si="624"/>
        <v>0</v>
      </c>
      <c r="E564" s="290">
        <f t="shared" si="561"/>
        <v>0</v>
      </c>
      <c r="F564" s="291">
        <f t="shared" si="562"/>
        <v>0</v>
      </c>
      <c r="G564" s="290">
        <f t="shared" si="625"/>
        <v>0</v>
      </c>
      <c r="H564" s="289">
        <f t="shared" si="590"/>
        <v>558</v>
      </c>
      <c r="I564" s="289">
        <f t="shared" si="591"/>
        <v>47</v>
      </c>
      <c r="J564" s="290">
        <f t="shared" si="563"/>
        <v>0</v>
      </c>
      <c r="K564" s="290">
        <f t="shared" si="626"/>
        <v>0</v>
      </c>
      <c r="L564" s="290">
        <f t="shared" si="564"/>
        <v>0</v>
      </c>
      <c r="M564" s="291">
        <f t="shared" si="565"/>
        <v>0</v>
      </c>
      <c r="N564" s="292">
        <f t="shared" si="627"/>
        <v>0</v>
      </c>
      <c r="O564" s="307">
        <f t="shared" si="592"/>
        <v>558</v>
      </c>
      <c r="P564" s="289">
        <f t="shared" si="593"/>
        <v>47</v>
      </c>
      <c r="Q564" s="290">
        <f t="shared" si="566"/>
        <v>0</v>
      </c>
      <c r="R564" s="290">
        <f t="shared" si="594"/>
        <v>0</v>
      </c>
      <c r="S564" s="290">
        <f t="shared" si="567"/>
        <v>0</v>
      </c>
      <c r="T564" s="291">
        <f t="shared" si="568"/>
        <v>0</v>
      </c>
      <c r="U564" s="290">
        <f t="shared" si="595"/>
        <v>0</v>
      </c>
      <c r="V564" s="304">
        <f t="shared" si="596"/>
        <v>558</v>
      </c>
      <c r="W564" s="289">
        <f t="shared" si="597"/>
        <v>47</v>
      </c>
      <c r="X564" s="290">
        <f t="shared" si="569"/>
        <v>0</v>
      </c>
      <c r="Y564" s="290">
        <f t="shared" si="598"/>
        <v>0</v>
      </c>
      <c r="Z564" s="290">
        <f t="shared" si="570"/>
        <v>0</v>
      </c>
      <c r="AA564" s="291">
        <f t="shared" si="571"/>
        <v>0</v>
      </c>
      <c r="AB564" s="292">
        <f t="shared" si="599"/>
        <v>0</v>
      </c>
      <c r="AC564" s="307">
        <f t="shared" si="600"/>
        <v>558</v>
      </c>
      <c r="AD564" s="289">
        <f t="shared" si="601"/>
        <v>47</v>
      </c>
      <c r="AE564" s="290">
        <f t="shared" si="572"/>
        <v>0</v>
      </c>
      <c r="AF564" s="290">
        <f t="shared" si="602"/>
        <v>0</v>
      </c>
      <c r="AG564" s="290">
        <f t="shared" si="573"/>
        <v>0</v>
      </c>
      <c r="AH564" s="291">
        <f t="shared" si="574"/>
        <v>0</v>
      </c>
      <c r="AI564" s="290">
        <f t="shared" si="603"/>
        <v>0</v>
      </c>
      <c r="AJ564" s="304">
        <f t="shared" si="604"/>
        <v>558</v>
      </c>
      <c r="AK564" s="289">
        <f t="shared" si="605"/>
        <v>47</v>
      </c>
      <c r="AL564" s="290">
        <f t="shared" si="575"/>
        <v>0</v>
      </c>
      <c r="AM564" s="290">
        <f t="shared" si="606"/>
        <v>0</v>
      </c>
      <c r="AN564" s="290">
        <f t="shared" si="576"/>
        <v>0</v>
      </c>
      <c r="AO564" s="291">
        <f t="shared" si="577"/>
        <v>0</v>
      </c>
      <c r="AP564" s="292">
        <f t="shared" si="607"/>
        <v>0</v>
      </c>
      <c r="AQ564" s="307">
        <f t="shared" si="608"/>
        <v>558</v>
      </c>
      <c r="AR564" s="289">
        <f t="shared" si="609"/>
        <v>47</v>
      </c>
      <c r="AS564" s="290">
        <f t="shared" si="578"/>
        <v>0</v>
      </c>
      <c r="AT564" s="290">
        <f t="shared" si="610"/>
        <v>0</v>
      </c>
      <c r="AU564" s="290">
        <f t="shared" si="579"/>
        <v>0</v>
      </c>
      <c r="AV564" s="291">
        <f t="shared" si="580"/>
        <v>0</v>
      </c>
      <c r="AW564" s="290">
        <f t="shared" si="611"/>
        <v>0</v>
      </c>
      <c r="AX564" s="304">
        <f t="shared" si="612"/>
        <v>558</v>
      </c>
      <c r="AY564" s="289">
        <f t="shared" si="613"/>
        <v>47</v>
      </c>
      <c r="AZ564" s="290">
        <f t="shared" si="581"/>
        <v>0</v>
      </c>
      <c r="BA564" s="290">
        <f t="shared" si="614"/>
        <v>0</v>
      </c>
      <c r="BB564" s="290">
        <f t="shared" si="582"/>
        <v>0</v>
      </c>
      <c r="BC564" s="291">
        <f t="shared" si="583"/>
        <v>0</v>
      </c>
      <c r="BD564" s="292">
        <f t="shared" si="615"/>
        <v>0</v>
      </c>
      <c r="BE564" s="307">
        <f t="shared" si="616"/>
        <v>558</v>
      </c>
      <c r="BF564" s="289">
        <f t="shared" si="617"/>
        <v>47</v>
      </c>
      <c r="BG564" s="290">
        <f t="shared" si="584"/>
        <v>0</v>
      </c>
      <c r="BH564" s="290">
        <f t="shared" si="618"/>
        <v>0</v>
      </c>
      <c r="BI564" s="290">
        <f t="shared" si="585"/>
        <v>0</v>
      </c>
      <c r="BJ564" s="291">
        <f t="shared" si="586"/>
        <v>0</v>
      </c>
      <c r="BK564" s="290">
        <f t="shared" si="619"/>
        <v>0</v>
      </c>
      <c r="BL564" s="304">
        <f t="shared" si="620"/>
        <v>558</v>
      </c>
      <c r="BM564" s="289">
        <f t="shared" si="621"/>
        <v>47</v>
      </c>
      <c r="BN564" s="290">
        <f t="shared" si="587"/>
        <v>0</v>
      </c>
      <c r="BO564" s="290">
        <f t="shared" si="622"/>
        <v>0</v>
      </c>
      <c r="BP564" s="290">
        <f t="shared" si="588"/>
        <v>0</v>
      </c>
      <c r="BQ564" s="291">
        <f t="shared" si="589"/>
        <v>0</v>
      </c>
      <c r="BR564" s="292">
        <f t="shared" si="623"/>
        <v>0</v>
      </c>
    </row>
    <row r="565" spans="1:70">
      <c r="A565" s="288">
        <v>559</v>
      </c>
      <c r="B565" s="289">
        <f t="shared" si="559"/>
        <v>47</v>
      </c>
      <c r="C565" s="290">
        <f t="shared" si="560"/>
        <v>0</v>
      </c>
      <c r="D565" s="290">
        <f t="shared" si="624"/>
        <v>0</v>
      </c>
      <c r="E565" s="290">
        <f t="shared" si="561"/>
        <v>0</v>
      </c>
      <c r="F565" s="291">
        <f t="shared" si="562"/>
        <v>0</v>
      </c>
      <c r="G565" s="290">
        <f t="shared" si="625"/>
        <v>0</v>
      </c>
      <c r="H565" s="289">
        <f t="shared" si="590"/>
        <v>559</v>
      </c>
      <c r="I565" s="289">
        <f t="shared" si="591"/>
        <v>47</v>
      </c>
      <c r="J565" s="290">
        <f t="shared" si="563"/>
        <v>0</v>
      </c>
      <c r="K565" s="290">
        <f t="shared" si="626"/>
        <v>0</v>
      </c>
      <c r="L565" s="290">
        <f t="shared" si="564"/>
        <v>0</v>
      </c>
      <c r="M565" s="291">
        <f t="shared" si="565"/>
        <v>0</v>
      </c>
      <c r="N565" s="292">
        <f t="shared" si="627"/>
        <v>0</v>
      </c>
      <c r="O565" s="307">
        <f t="shared" si="592"/>
        <v>559</v>
      </c>
      <c r="P565" s="289">
        <f t="shared" si="593"/>
        <v>47</v>
      </c>
      <c r="Q565" s="290">
        <f t="shared" si="566"/>
        <v>0</v>
      </c>
      <c r="R565" s="290">
        <f t="shared" si="594"/>
        <v>0</v>
      </c>
      <c r="S565" s="290">
        <f t="shared" si="567"/>
        <v>0</v>
      </c>
      <c r="T565" s="291">
        <f t="shared" si="568"/>
        <v>0</v>
      </c>
      <c r="U565" s="290">
        <f t="shared" si="595"/>
        <v>0</v>
      </c>
      <c r="V565" s="304">
        <f t="shared" si="596"/>
        <v>559</v>
      </c>
      <c r="W565" s="289">
        <f t="shared" si="597"/>
        <v>47</v>
      </c>
      <c r="X565" s="290">
        <f t="shared" si="569"/>
        <v>0</v>
      </c>
      <c r="Y565" s="290">
        <f t="shared" si="598"/>
        <v>0</v>
      </c>
      <c r="Z565" s="290">
        <f t="shared" si="570"/>
        <v>0</v>
      </c>
      <c r="AA565" s="291">
        <f t="shared" si="571"/>
        <v>0</v>
      </c>
      <c r="AB565" s="292">
        <f t="shared" si="599"/>
        <v>0</v>
      </c>
      <c r="AC565" s="307">
        <f t="shared" si="600"/>
        <v>559</v>
      </c>
      <c r="AD565" s="289">
        <f t="shared" si="601"/>
        <v>47</v>
      </c>
      <c r="AE565" s="290">
        <f t="shared" si="572"/>
        <v>0</v>
      </c>
      <c r="AF565" s="290">
        <f t="shared" si="602"/>
        <v>0</v>
      </c>
      <c r="AG565" s="290">
        <f t="shared" si="573"/>
        <v>0</v>
      </c>
      <c r="AH565" s="291">
        <f t="shared" si="574"/>
        <v>0</v>
      </c>
      <c r="AI565" s="290">
        <f t="shared" si="603"/>
        <v>0</v>
      </c>
      <c r="AJ565" s="304">
        <f t="shared" si="604"/>
        <v>559</v>
      </c>
      <c r="AK565" s="289">
        <f t="shared" si="605"/>
        <v>47</v>
      </c>
      <c r="AL565" s="290">
        <f t="shared" si="575"/>
        <v>0</v>
      </c>
      <c r="AM565" s="290">
        <f t="shared" si="606"/>
        <v>0</v>
      </c>
      <c r="AN565" s="290">
        <f t="shared" si="576"/>
        <v>0</v>
      </c>
      <c r="AO565" s="291">
        <f t="shared" si="577"/>
        <v>0</v>
      </c>
      <c r="AP565" s="292">
        <f t="shared" si="607"/>
        <v>0</v>
      </c>
      <c r="AQ565" s="307">
        <f t="shared" si="608"/>
        <v>559</v>
      </c>
      <c r="AR565" s="289">
        <f t="shared" si="609"/>
        <v>47</v>
      </c>
      <c r="AS565" s="290">
        <f t="shared" si="578"/>
        <v>0</v>
      </c>
      <c r="AT565" s="290">
        <f t="shared" si="610"/>
        <v>0</v>
      </c>
      <c r="AU565" s="290">
        <f t="shared" si="579"/>
        <v>0</v>
      </c>
      <c r="AV565" s="291">
        <f t="shared" si="580"/>
        <v>0</v>
      </c>
      <c r="AW565" s="290">
        <f t="shared" si="611"/>
        <v>0</v>
      </c>
      <c r="AX565" s="304">
        <f t="shared" si="612"/>
        <v>559</v>
      </c>
      <c r="AY565" s="289">
        <f t="shared" si="613"/>
        <v>47</v>
      </c>
      <c r="AZ565" s="290">
        <f t="shared" si="581"/>
        <v>0</v>
      </c>
      <c r="BA565" s="290">
        <f t="shared" si="614"/>
        <v>0</v>
      </c>
      <c r="BB565" s="290">
        <f t="shared" si="582"/>
        <v>0</v>
      </c>
      <c r="BC565" s="291">
        <f t="shared" si="583"/>
        <v>0</v>
      </c>
      <c r="BD565" s="292">
        <f t="shared" si="615"/>
        <v>0</v>
      </c>
      <c r="BE565" s="307">
        <f t="shared" si="616"/>
        <v>559</v>
      </c>
      <c r="BF565" s="289">
        <f t="shared" si="617"/>
        <v>47</v>
      </c>
      <c r="BG565" s="290">
        <f t="shared" si="584"/>
        <v>0</v>
      </c>
      <c r="BH565" s="290">
        <f t="shared" si="618"/>
        <v>0</v>
      </c>
      <c r="BI565" s="290">
        <f t="shared" si="585"/>
        <v>0</v>
      </c>
      <c r="BJ565" s="291">
        <f t="shared" si="586"/>
        <v>0</v>
      </c>
      <c r="BK565" s="290">
        <f t="shared" si="619"/>
        <v>0</v>
      </c>
      <c r="BL565" s="304">
        <f t="shared" si="620"/>
        <v>559</v>
      </c>
      <c r="BM565" s="289">
        <f t="shared" si="621"/>
        <v>47</v>
      </c>
      <c r="BN565" s="290">
        <f t="shared" si="587"/>
        <v>0</v>
      </c>
      <c r="BO565" s="290">
        <f t="shared" si="622"/>
        <v>0</v>
      </c>
      <c r="BP565" s="290">
        <f t="shared" si="588"/>
        <v>0</v>
      </c>
      <c r="BQ565" s="291">
        <f t="shared" si="589"/>
        <v>0</v>
      </c>
      <c r="BR565" s="292">
        <f t="shared" si="623"/>
        <v>0</v>
      </c>
    </row>
    <row r="566" spans="1:70">
      <c r="A566" s="288">
        <v>560</v>
      </c>
      <c r="B566" s="289">
        <f t="shared" si="559"/>
        <v>47</v>
      </c>
      <c r="C566" s="290">
        <f t="shared" si="560"/>
        <v>0</v>
      </c>
      <c r="D566" s="290">
        <f t="shared" si="624"/>
        <v>0</v>
      </c>
      <c r="E566" s="290">
        <f t="shared" si="561"/>
        <v>0</v>
      </c>
      <c r="F566" s="291">
        <f t="shared" si="562"/>
        <v>0</v>
      </c>
      <c r="G566" s="290">
        <f t="shared" si="625"/>
        <v>0</v>
      </c>
      <c r="H566" s="289">
        <f t="shared" si="590"/>
        <v>560</v>
      </c>
      <c r="I566" s="289">
        <f t="shared" si="591"/>
        <v>47</v>
      </c>
      <c r="J566" s="290">
        <f t="shared" si="563"/>
        <v>0</v>
      </c>
      <c r="K566" s="290">
        <f t="shared" si="626"/>
        <v>0</v>
      </c>
      <c r="L566" s="290">
        <f t="shared" si="564"/>
        <v>0</v>
      </c>
      <c r="M566" s="291">
        <f t="shared" si="565"/>
        <v>0</v>
      </c>
      <c r="N566" s="292">
        <f t="shared" si="627"/>
        <v>0</v>
      </c>
      <c r="O566" s="307">
        <f t="shared" si="592"/>
        <v>560</v>
      </c>
      <c r="P566" s="289">
        <f t="shared" si="593"/>
        <v>47</v>
      </c>
      <c r="Q566" s="290">
        <f t="shared" si="566"/>
        <v>0</v>
      </c>
      <c r="R566" s="290">
        <f t="shared" si="594"/>
        <v>0</v>
      </c>
      <c r="S566" s="290">
        <f t="shared" si="567"/>
        <v>0</v>
      </c>
      <c r="T566" s="291">
        <f t="shared" si="568"/>
        <v>0</v>
      </c>
      <c r="U566" s="290">
        <f t="shared" si="595"/>
        <v>0</v>
      </c>
      <c r="V566" s="304">
        <f t="shared" si="596"/>
        <v>560</v>
      </c>
      <c r="W566" s="289">
        <f t="shared" si="597"/>
        <v>47</v>
      </c>
      <c r="X566" s="290">
        <f t="shared" si="569"/>
        <v>0</v>
      </c>
      <c r="Y566" s="290">
        <f t="shared" si="598"/>
        <v>0</v>
      </c>
      <c r="Z566" s="290">
        <f t="shared" si="570"/>
        <v>0</v>
      </c>
      <c r="AA566" s="291">
        <f t="shared" si="571"/>
        <v>0</v>
      </c>
      <c r="AB566" s="292">
        <f t="shared" si="599"/>
        <v>0</v>
      </c>
      <c r="AC566" s="307">
        <f t="shared" si="600"/>
        <v>560</v>
      </c>
      <c r="AD566" s="289">
        <f t="shared" si="601"/>
        <v>47</v>
      </c>
      <c r="AE566" s="290">
        <f t="shared" si="572"/>
        <v>0</v>
      </c>
      <c r="AF566" s="290">
        <f t="shared" si="602"/>
        <v>0</v>
      </c>
      <c r="AG566" s="290">
        <f t="shared" si="573"/>
        <v>0</v>
      </c>
      <c r="AH566" s="291">
        <f t="shared" si="574"/>
        <v>0</v>
      </c>
      <c r="AI566" s="290">
        <f t="shared" si="603"/>
        <v>0</v>
      </c>
      <c r="AJ566" s="304">
        <f t="shared" si="604"/>
        <v>560</v>
      </c>
      <c r="AK566" s="289">
        <f t="shared" si="605"/>
        <v>47</v>
      </c>
      <c r="AL566" s="290">
        <f t="shared" si="575"/>
        <v>0</v>
      </c>
      <c r="AM566" s="290">
        <f t="shared" si="606"/>
        <v>0</v>
      </c>
      <c r="AN566" s="290">
        <f t="shared" si="576"/>
        <v>0</v>
      </c>
      <c r="AO566" s="291">
        <f t="shared" si="577"/>
        <v>0</v>
      </c>
      <c r="AP566" s="292">
        <f t="shared" si="607"/>
        <v>0</v>
      </c>
      <c r="AQ566" s="307">
        <f t="shared" si="608"/>
        <v>560</v>
      </c>
      <c r="AR566" s="289">
        <f t="shared" si="609"/>
        <v>47</v>
      </c>
      <c r="AS566" s="290">
        <f t="shared" si="578"/>
        <v>0</v>
      </c>
      <c r="AT566" s="290">
        <f t="shared" si="610"/>
        <v>0</v>
      </c>
      <c r="AU566" s="290">
        <f t="shared" si="579"/>
        <v>0</v>
      </c>
      <c r="AV566" s="291">
        <f t="shared" si="580"/>
        <v>0</v>
      </c>
      <c r="AW566" s="290">
        <f t="shared" si="611"/>
        <v>0</v>
      </c>
      <c r="AX566" s="304">
        <f t="shared" si="612"/>
        <v>560</v>
      </c>
      <c r="AY566" s="289">
        <f t="shared" si="613"/>
        <v>47</v>
      </c>
      <c r="AZ566" s="290">
        <f t="shared" si="581"/>
        <v>0</v>
      </c>
      <c r="BA566" s="290">
        <f t="shared" si="614"/>
        <v>0</v>
      </c>
      <c r="BB566" s="290">
        <f t="shared" si="582"/>
        <v>0</v>
      </c>
      <c r="BC566" s="291">
        <f t="shared" si="583"/>
        <v>0</v>
      </c>
      <c r="BD566" s="292">
        <f t="shared" si="615"/>
        <v>0</v>
      </c>
      <c r="BE566" s="307">
        <f t="shared" si="616"/>
        <v>560</v>
      </c>
      <c r="BF566" s="289">
        <f t="shared" si="617"/>
        <v>47</v>
      </c>
      <c r="BG566" s="290">
        <f t="shared" si="584"/>
        <v>0</v>
      </c>
      <c r="BH566" s="290">
        <f t="shared" si="618"/>
        <v>0</v>
      </c>
      <c r="BI566" s="290">
        <f t="shared" si="585"/>
        <v>0</v>
      </c>
      <c r="BJ566" s="291">
        <f t="shared" si="586"/>
        <v>0</v>
      </c>
      <c r="BK566" s="290">
        <f t="shared" si="619"/>
        <v>0</v>
      </c>
      <c r="BL566" s="304">
        <f t="shared" si="620"/>
        <v>560</v>
      </c>
      <c r="BM566" s="289">
        <f t="shared" si="621"/>
        <v>47</v>
      </c>
      <c r="BN566" s="290">
        <f t="shared" si="587"/>
        <v>0</v>
      </c>
      <c r="BO566" s="290">
        <f t="shared" si="622"/>
        <v>0</v>
      </c>
      <c r="BP566" s="290">
        <f t="shared" si="588"/>
        <v>0</v>
      </c>
      <c r="BQ566" s="291">
        <f t="shared" si="589"/>
        <v>0</v>
      </c>
      <c r="BR566" s="292">
        <f t="shared" si="623"/>
        <v>0</v>
      </c>
    </row>
    <row r="567" spans="1:70">
      <c r="A567" s="288">
        <v>561</v>
      </c>
      <c r="B567" s="289">
        <f t="shared" si="559"/>
        <v>47</v>
      </c>
      <c r="C567" s="290">
        <f t="shared" si="560"/>
        <v>0</v>
      </c>
      <c r="D567" s="290">
        <f t="shared" si="624"/>
        <v>0</v>
      </c>
      <c r="E567" s="290">
        <f t="shared" si="561"/>
        <v>0</v>
      </c>
      <c r="F567" s="291">
        <f t="shared" si="562"/>
        <v>0</v>
      </c>
      <c r="G567" s="290">
        <f t="shared" si="625"/>
        <v>0</v>
      </c>
      <c r="H567" s="289">
        <f t="shared" si="590"/>
        <v>561</v>
      </c>
      <c r="I567" s="289">
        <f t="shared" si="591"/>
        <v>47</v>
      </c>
      <c r="J567" s="290">
        <f t="shared" si="563"/>
        <v>0</v>
      </c>
      <c r="K567" s="290">
        <f t="shared" si="626"/>
        <v>0</v>
      </c>
      <c r="L567" s="290">
        <f t="shared" si="564"/>
        <v>0</v>
      </c>
      <c r="M567" s="291">
        <f t="shared" si="565"/>
        <v>0</v>
      </c>
      <c r="N567" s="292">
        <f t="shared" si="627"/>
        <v>0</v>
      </c>
      <c r="O567" s="307">
        <f t="shared" si="592"/>
        <v>561</v>
      </c>
      <c r="P567" s="289">
        <f t="shared" si="593"/>
        <v>47</v>
      </c>
      <c r="Q567" s="290">
        <f t="shared" si="566"/>
        <v>0</v>
      </c>
      <c r="R567" s="290">
        <f t="shared" si="594"/>
        <v>0</v>
      </c>
      <c r="S567" s="290">
        <f t="shared" si="567"/>
        <v>0</v>
      </c>
      <c r="T567" s="291">
        <f t="shared" si="568"/>
        <v>0</v>
      </c>
      <c r="U567" s="290">
        <f t="shared" si="595"/>
        <v>0</v>
      </c>
      <c r="V567" s="304">
        <f t="shared" si="596"/>
        <v>561</v>
      </c>
      <c r="W567" s="289">
        <f t="shared" si="597"/>
        <v>47</v>
      </c>
      <c r="X567" s="290">
        <f t="shared" si="569"/>
        <v>0</v>
      </c>
      <c r="Y567" s="290">
        <f t="shared" si="598"/>
        <v>0</v>
      </c>
      <c r="Z567" s="290">
        <f t="shared" si="570"/>
        <v>0</v>
      </c>
      <c r="AA567" s="291">
        <f t="shared" si="571"/>
        <v>0</v>
      </c>
      <c r="AB567" s="292">
        <f t="shared" si="599"/>
        <v>0</v>
      </c>
      <c r="AC567" s="307">
        <f t="shared" si="600"/>
        <v>561</v>
      </c>
      <c r="AD567" s="289">
        <f t="shared" si="601"/>
        <v>47</v>
      </c>
      <c r="AE567" s="290">
        <f t="shared" si="572"/>
        <v>0</v>
      </c>
      <c r="AF567" s="290">
        <f t="shared" si="602"/>
        <v>0</v>
      </c>
      <c r="AG567" s="290">
        <f t="shared" si="573"/>
        <v>0</v>
      </c>
      <c r="AH567" s="291">
        <f t="shared" si="574"/>
        <v>0</v>
      </c>
      <c r="AI567" s="290">
        <f t="shared" si="603"/>
        <v>0</v>
      </c>
      <c r="AJ567" s="304">
        <f t="shared" si="604"/>
        <v>561</v>
      </c>
      <c r="AK567" s="289">
        <f t="shared" si="605"/>
        <v>47</v>
      </c>
      <c r="AL567" s="290">
        <f t="shared" si="575"/>
        <v>0</v>
      </c>
      <c r="AM567" s="290">
        <f t="shared" si="606"/>
        <v>0</v>
      </c>
      <c r="AN567" s="290">
        <f t="shared" si="576"/>
        <v>0</v>
      </c>
      <c r="AO567" s="291">
        <f t="shared" si="577"/>
        <v>0</v>
      </c>
      <c r="AP567" s="292">
        <f t="shared" si="607"/>
        <v>0</v>
      </c>
      <c r="AQ567" s="307">
        <f t="shared" si="608"/>
        <v>561</v>
      </c>
      <c r="AR567" s="289">
        <f t="shared" si="609"/>
        <v>47</v>
      </c>
      <c r="AS567" s="290">
        <f t="shared" si="578"/>
        <v>0</v>
      </c>
      <c r="AT567" s="290">
        <f t="shared" si="610"/>
        <v>0</v>
      </c>
      <c r="AU567" s="290">
        <f t="shared" si="579"/>
        <v>0</v>
      </c>
      <c r="AV567" s="291">
        <f t="shared" si="580"/>
        <v>0</v>
      </c>
      <c r="AW567" s="290">
        <f t="shared" si="611"/>
        <v>0</v>
      </c>
      <c r="AX567" s="304">
        <f t="shared" si="612"/>
        <v>561</v>
      </c>
      <c r="AY567" s="289">
        <f t="shared" si="613"/>
        <v>47</v>
      </c>
      <c r="AZ567" s="290">
        <f t="shared" si="581"/>
        <v>0</v>
      </c>
      <c r="BA567" s="290">
        <f t="shared" si="614"/>
        <v>0</v>
      </c>
      <c r="BB567" s="290">
        <f t="shared" si="582"/>
        <v>0</v>
      </c>
      <c r="BC567" s="291">
        <f t="shared" si="583"/>
        <v>0</v>
      </c>
      <c r="BD567" s="292">
        <f t="shared" si="615"/>
        <v>0</v>
      </c>
      <c r="BE567" s="307">
        <f t="shared" si="616"/>
        <v>561</v>
      </c>
      <c r="BF567" s="289">
        <f t="shared" si="617"/>
        <v>47</v>
      </c>
      <c r="BG567" s="290">
        <f t="shared" si="584"/>
        <v>0</v>
      </c>
      <c r="BH567" s="290">
        <f t="shared" si="618"/>
        <v>0</v>
      </c>
      <c r="BI567" s="290">
        <f t="shared" si="585"/>
        <v>0</v>
      </c>
      <c r="BJ567" s="291">
        <f t="shared" si="586"/>
        <v>0</v>
      </c>
      <c r="BK567" s="290">
        <f t="shared" si="619"/>
        <v>0</v>
      </c>
      <c r="BL567" s="304">
        <f t="shared" si="620"/>
        <v>561</v>
      </c>
      <c r="BM567" s="289">
        <f t="shared" si="621"/>
        <v>47</v>
      </c>
      <c r="BN567" s="290">
        <f t="shared" si="587"/>
        <v>0</v>
      </c>
      <c r="BO567" s="290">
        <f t="shared" si="622"/>
        <v>0</v>
      </c>
      <c r="BP567" s="290">
        <f t="shared" si="588"/>
        <v>0</v>
      </c>
      <c r="BQ567" s="291">
        <f t="shared" si="589"/>
        <v>0</v>
      </c>
      <c r="BR567" s="292">
        <f t="shared" si="623"/>
        <v>0</v>
      </c>
    </row>
    <row r="568" spans="1:70">
      <c r="A568" s="288">
        <v>562</v>
      </c>
      <c r="B568" s="289">
        <f t="shared" si="559"/>
        <v>47</v>
      </c>
      <c r="C568" s="290">
        <f t="shared" si="560"/>
        <v>0</v>
      </c>
      <c r="D568" s="290">
        <f t="shared" si="624"/>
        <v>0</v>
      </c>
      <c r="E568" s="290">
        <f t="shared" si="561"/>
        <v>0</v>
      </c>
      <c r="F568" s="291">
        <f t="shared" si="562"/>
        <v>0</v>
      </c>
      <c r="G568" s="290">
        <f t="shared" si="625"/>
        <v>0</v>
      </c>
      <c r="H568" s="289">
        <f t="shared" si="590"/>
        <v>562</v>
      </c>
      <c r="I568" s="289">
        <f t="shared" si="591"/>
        <v>47</v>
      </c>
      <c r="J568" s="290">
        <f t="shared" si="563"/>
        <v>0</v>
      </c>
      <c r="K568" s="290">
        <f t="shared" si="626"/>
        <v>0</v>
      </c>
      <c r="L568" s="290">
        <f t="shared" si="564"/>
        <v>0</v>
      </c>
      <c r="M568" s="291">
        <f t="shared" si="565"/>
        <v>0</v>
      </c>
      <c r="N568" s="292">
        <f t="shared" si="627"/>
        <v>0</v>
      </c>
      <c r="O568" s="307">
        <f t="shared" si="592"/>
        <v>562</v>
      </c>
      <c r="P568" s="289">
        <f t="shared" si="593"/>
        <v>47</v>
      </c>
      <c r="Q568" s="290">
        <f t="shared" si="566"/>
        <v>0</v>
      </c>
      <c r="R568" s="290">
        <f t="shared" si="594"/>
        <v>0</v>
      </c>
      <c r="S568" s="290">
        <f t="shared" si="567"/>
        <v>0</v>
      </c>
      <c r="T568" s="291">
        <f t="shared" si="568"/>
        <v>0</v>
      </c>
      <c r="U568" s="290">
        <f t="shared" si="595"/>
        <v>0</v>
      </c>
      <c r="V568" s="304">
        <f t="shared" si="596"/>
        <v>562</v>
      </c>
      <c r="W568" s="289">
        <f t="shared" si="597"/>
        <v>47</v>
      </c>
      <c r="X568" s="290">
        <f t="shared" si="569"/>
        <v>0</v>
      </c>
      <c r="Y568" s="290">
        <f t="shared" si="598"/>
        <v>0</v>
      </c>
      <c r="Z568" s="290">
        <f t="shared" si="570"/>
        <v>0</v>
      </c>
      <c r="AA568" s="291">
        <f t="shared" si="571"/>
        <v>0</v>
      </c>
      <c r="AB568" s="292">
        <f t="shared" si="599"/>
        <v>0</v>
      </c>
      <c r="AC568" s="307">
        <f t="shared" si="600"/>
        <v>562</v>
      </c>
      <c r="AD568" s="289">
        <f t="shared" si="601"/>
        <v>47</v>
      </c>
      <c r="AE568" s="290">
        <f t="shared" si="572"/>
        <v>0</v>
      </c>
      <c r="AF568" s="290">
        <f t="shared" si="602"/>
        <v>0</v>
      </c>
      <c r="AG568" s="290">
        <f t="shared" si="573"/>
        <v>0</v>
      </c>
      <c r="AH568" s="291">
        <f t="shared" si="574"/>
        <v>0</v>
      </c>
      <c r="AI568" s="290">
        <f t="shared" si="603"/>
        <v>0</v>
      </c>
      <c r="AJ568" s="304">
        <f t="shared" si="604"/>
        <v>562</v>
      </c>
      <c r="AK568" s="289">
        <f t="shared" si="605"/>
        <v>47</v>
      </c>
      <c r="AL568" s="290">
        <f t="shared" si="575"/>
        <v>0</v>
      </c>
      <c r="AM568" s="290">
        <f t="shared" si="606"/>
        <v>0</v>
      </c>
      <c r="AN568" s="290">
        <f t="shared" si="576"/>
        <v>0</v>
      </c>
      <c r="AO568" s="291">
        <f t="shared" si="577"/>
        <v>0</v>
      </c>
      <c r="AP568" s="292">
        <f t="shared" si="607"/>
        <v>0</v>
      </c>
      <c r="AQ568" s="307">
        <f t="shared" si="608"/>
        <v>562</v>
      </c>
      <c r="AR568" s="289">
        <f t="shared" si="609"/>
        <v>47</v>
      </c>
      <c r="AS568" s="290">
        <f t="shared" si="578"/>
        <v>0</v>
      </c>
      <c r="AT568" s="290">
        <f t="shared" si="610"/>
        <v>0</v>
      </c>
      <c r="AU568" s="290">
        <f t="shared" si="579"/>
        <v>0</v>
      </c>
      <c r="AV568" s="291">
        <f t="shared" si="580"/>
        <v>0</v>
      </c>
      <c r="AW568" s="290">
        <f t="shared" si="611"/>
        <v>0</v>
      </c>
      <c r="AX568" s="304">
        <f t="shared" si="612"/>
        <v>562</v>
      </c>
      <c r="AY568" s="289">
        <f t="shared" si="613"/>
        <v>47</v>
      </c>
      <c r="AZ568" s="290">
        <f t="shared" si="581"/>
        <v>0</v>
      </c>
      <c r="BA568" s="290">
        <f t="shared" si="614"/>
        <v>0</v>
      </c>
      <c r="BB568" s="290">
        <f t="shared" si="582"/>
        <v>0</v>
      </c>
      <c r="BC568" s="291">
        <f t="shared" si="583"/>
        <v>0</v>
      </c>
      <c r="BD568" s="292">
        <f t="shared" si="615"/>
        <v>0</v>
      </c>
      <c r="BE568" s="307">
        <f t="shared" si="616"/>
        <v>562</v>
      </c>
      <c r="BF568" s="289">
        <f t="shared" si="617"/>
        <v>47</v>
      </c>
      <c r="BG568" s="290">
        <f t="shared" si="584"/>
        <v>0</v>
      </c>
      <c r="BH568" s="290">
        <f t="shared" si="618"/>
        <v>0</v>
      </c>
      <c r="BI568" s="290">
        <f t="shared" si="585"/>
        <v>0</v>
      </c>
      <c r="BJ568" s="291">
        <f t="shared" si="586"/>
        <v>0</v>
      </c>
      <c r="BK568" s="290">
        <f t="shared" si="619"/>
        <v>0</v>
      </c>
      <c r="BL568" s="304">
        <f t="shared" si="620"/>
        <v>562</v>
      </c>
      <c r="BM568" s="289">
        <f t="shared" si="621"/>
        <v>47</v>
      </c>
      <c r="BN568" s="290">
        <f t="shared" si="587"/>
        <v>0</v>
      </c>
      <c r="BO568" s="290">
        <f t="shared" si="622"/>
        <v>0</v>
      </c>
      <c r="BP568" s="290">
        <f t="shared" si="588"/>
        <v>0</v>
      </c>
      <c r="BQ568" s="291">
        <f t="shared" si="589"/>
        <v>0</v>
      </c>
      <c r="BR568" s="292">
        <f t="shared" si="623"/>
        <v>0</v>
      </c>
    </row>
    <row r="569" spans="1:70">
      <c r="A569" s="288">
        <v>563</v>
      </c>
      <c r="B569" s="289">
        <f t="shared" si="559"/>
        <v>47</v>
      </c>
      <c r="C569" s="290">
        <f t="shared" si="560"/>
        <v>0</v>
      </c>
      <c r="D569" s="290">
        <f t="shared" si="624"/>
        <v>0</v>
      </c>
      <c r="E569" s="290">
        <f t="shared" si="561"/>
        <v>0</v>
      </c>
      <c r="F569" s="291">
        <f t="shared" si="562"/>
        <v>0</v>
      </c>
      <c r="G569" s="290">
        <f t="shared" si="625"/>
        <v>0</v>
      </c>
      <c r="H569" s="289">
        <f t="shared" si="590"/>
        <v>563</v>
      </c>
      <c r="I569" s="289">
        <f t="shared" si="591"/>
        <v>47</v>
      </c>
      <c r="J569" s="290">
        <f t="shared" si="563"/>
        <v>0</v>
      </c>
      <c r="K569" s="290">
        <f t="shared" si="626"/>
        <v>0</v>
      </c>
      <c r="L569" s="290">
        <f t="shared" si="564"/>
        <v>0</v>
      </c>
      <c r="M569" s="291">
        <f t="shared" si="565"/>
        <v>0</v>
      </c>
      <c r="N569" s="292">
        <f t="shared" si="627"/>
        <v>0</v>
      </c>
      <c r="O569" s="307">
        <f t="shared" si="592"/>
        <v>563</v>
      </c>
      <c r="P569" s="289">
        <f t="shared" si="593"/>
        <v>47</v>
      </c>
      <c r="Q569" s="290">
        <f t="shared" si="566"/>
        <v>0</v>
      </c>
      <c r="R569" s="290">
        <f t="shared" si="594"/>
        <v>0</v>
      </c>
      <c r="S569" s="290">
        <f t="shared" si="567"/>
        <v>0</v>
      </c>
      <c r="T569" s="291">
        <f t="shared" si="568"/>
        <v>0</v>
      </c>
      <c r="U569" s="290">
        <f t="shared" si="595"/>
        <v>0</v>
      </c>
      <c r="V569" s="304">
        <f t="shared" si="596"/>
        <v>563</v>
      </c>
      <c r="W569" s="289">
        <f t="shared" si="597"/>
        <v>47</v>
      </c>
      <c r="X569" s="290">
        <f t="shared" si="569"/>
        <v>0</v>
      </c>
      <c r="Y569" s="290">
        <f t="shared" si="598"/>
        <v>0</v>
      </c>
      <c r="Z569" s="290">
        <f t="shared" si="570"/>
        <v>0</v>
      </c>
      <c r="AA569" s="291">
        <f t="shared" si="571"/>
        <v>0</v>
      </c>
      <c r="AB569" s="292">
        <f t="shared" si="599"/>
        <v>0</v>
      </c>
      <c r="AC569" s="307">
        <f t="shared" si="600"/>
        <v>563</v>
      </c>
      <c r="AD569" s="289">
        <f t="shared" si="601"/>
        <v>47</v>
      </c>
      <c r="AE569" s="290">
        <f t="shared" si="572"/>
        <v>0</v>
      </c>
      <c r="AF569" s="290">
        <f t="shared" si="602"/>
        <v>0</v>
      </c>
      <c r="AG569" s="290">
        <f t="shared" si="573"/>
        <v>0</v>
      </c>
      <c r="AH569" s="291">
        <f t="shared" si="574"/>
        <v>0</v>
      </c>
      <c r="AI569" s="290">
        <f t="shared" si="603"/>
        <v>0</v>
      </c>
      <c r="AJ569" s="304">
        <f t="shared" si="604"/>
        <v>563</v>
      </c>
      <c r="AK569" s="289">
        <f t="shared" si="605"/>
        <v>47</v>
      </c>
      <c r="AL569" s="290">
        <f t="shared" si="575"/>
        <v>0</v>
      </c>
      <c r="AM569" s="290">
        <f t="shared" si="606"/>
        <v>0</v>
      </c>
      <c r="AN569" s="290">
        <f t="shared" si="576"/>
        <v>0</v>
      </c>
      <c r="AO569" s="291">
        <f t="shared" si="577"/>
        <v>0</v>
      </c>
      <c r="AP569" s="292">
        <f t="shared" si="607"/>
        <v>0</v>
      </c>
      <c r="AQ569" s="307">
        <f t="shared" si="608"/>
        <v>563</v>
      </c>
      <c r="AR569" s="289">
        <f t="shared" si="609"/>
        <v>47</v>
      </c>
      <c r="AS569" s="290">
        <f t="shared" si="578"/>
        <v>0</v>
      </c>
      <c r="AT569" s="290">
        <f t="shared" si="610"/>
        <v>0</v>
      </c>
      <c r="AU569" s="290">
        <f t="shared" si="579"/>
        <v>0</v>
      </c>
      <c r="AV569" s="291">
        <f t="shared" si="580"/>
        <v>0</v>
      </c>
      <c r="AW569" s="290">
        <f t="shared" si="611"/>
        <v>0</v>
      </c>
      <c r="AX569" s="304">
        <f t="shared" si="612"/>
        <v>563</v>
      </c>
      <c r="AY569" s="289">
        <f t="shared" si="613"/>
        <v>47</v>
      </c>
      <c r="AZ569" s="290">
        <f t="shared" si="581"/>
        <v>0</v>
      </c>
      <c r="BA569" s="290">
        <f t="shared" si="614"/>
        <v>0</v>
      </c>
      <c r="BB569" s="290">
        <f t="shared" si="582"/>
        <v>0</v>
      </c>
      <c r="BC569" s="291">
        <f t="shared" si="583"/>
        <v>0</v>
      </c>
      <c r="BD569" s="292">
        <f t="shared" si="615"/>
        <v>0</v>
      </c>
      <c r="BE569" s="307">
        <f t="shared" si="616"/>
        <v>563</v>
      </c>
      <c r="BF569" s="289">
        <f t="shared" si="617"/>
        <v>47</v>
      </c>
      <c r="BG569" s="290">
        <f t="shared" si="584"/>
        <v>0</v>
      </c>
      <c r="BH569" s="290">
        <f t="shared" si="618"/>
        <v>0</v>
      </c>
      <c r="BI569" s="290">
        <f t="shared" si="585"/>
        <v>0</v>
      </c>
      <c r="BJ569" s="291">
        <f t="shared" si="586"/>
        <v>0</v>
      </c>
      <c r="BK569" s="290">
        <f t="shared" si="619"/>
        <v>0</v>
      </c>
      <c r="BL569" s="304">
        <f t="shared" si="620"/>
        <v>563</v>
      </c>
      <c r="BM569" s="289">
        <f t="shared" si="621"/>
        <v>47</v>
      </c>
      <c r="BN569" s="290">
        <f t="shared" si="587"/>
        <v>0</v>
      </c>
      <c r="BO569" s="290">
        <f t="shared" si="622"/>
        <v>0</v>
      </c>
      <c r="BP569" s="290">
        <f t="shared" si="588"/>
        <v>0</v>
      </c>
      <c r="BQ569" s="291">
        <f t="shared" si="589"/>
        <v>0</v>
      </c>
      <c r="BR569" s="292">
        <f t="shared" si="623"/>
        <v>0</v>
      </c>
    </row>
    <row r="570" spans="1:70">
      <c r="A570" s="288">
        <v>564</v>
      </c>
      <c r="B570" s="289">
        <f t="shared" si="559"/>
        <v>47</v>
      </c>
      <c r="C570" s="290">
        <f t="shared" si="560"/>
        <v>0</v>
      </c>
      <c r="D570" s="290">
        <f t="shared" si="624"/>
        <v>0</v>
      </c>
      <c r="E570" s="290">
        <f t="shared" si="561"/>
        <v>0</v>
      </c>
      <c r="F570" s="291">
        <f t="shared" si="562"/>
        <v>0</v>
      </c>
      <c r="G570" s="290">
        <f t="shared" si="625"/>
        <v>0</v>
      </c>
      <c r="H570" s="289">
        <f t="shared" si="590"/>
        <v>564</v>
      </c>
      <c r="I570" s="289">
        <f t="shared" si="591"/>
        <v>47</v>
      </c>
      <c r="J570" s="290">
        <f t="shared" si="563"/>
        <v>0</v>
      </c>
      <c r="K570" s="290">
        <f t="shared" si="626"/>
        <v>0</v>
      </c>
      <c r="L570" s="290">
        <f t="shared" si="564"/>
        <v>0</v>
      </c>
      <c r="M570" s="291">
        <f t="shared" si="565"/>
        <v>0</v>
      </c>
      <c r="N570" s="292">
        <f t="shared" si="627"/>
        <v>0</v>
      </c>
      <c r="O570" s="307">
        <f t="shared" si="592"/>
        <v>564</v>
      </c>
      <c r="P570" s="289">
        <f t="shared" si="593"/>
        <v>47</v>
      </c>
      <c r="Q570" s="290">
        <f t="shared" si="566"/>
        <v>0</v>
      </c>
      <c r="R570" s="290">
        <f t="shared" si="594"/>
        <v>0</v>
      </c>
      <c r="S570" s="290">
        <f t="shared" si="567"/>
        <v>0</v>
      </c>
      <c r="T570" s="291">
        <f t="shared" si="568"/>
        <v>0</v>
      </c>
      <c r="U570" s="290">
        <f t="shared" si="595"/>
        <v>0</v>
      </c>
      <c r="V570" s="304">
        <f t="shared" si="596"/>
        <v>564</v>
      </c>
      <c r="W570" s="289">
        <f t="shared" si="597"/>
        <v>47</v>
      </c>
      <c r="X570" s="290">
        <f t="shared" si="569"/>
        <v>0</v>
      </c>
      <c r="Y570" s="290">
        <f t="shared" si="598"/>
        <v>0</v>
      </c>
      <c r="Z570" s="290">
        <f t="shared" si="570"/>
        <v>0</v>
      </c>
      <c r="AA570" s="291">
        <f t="shared" si="571"/>
        <v>0</v>
      </c>
      <c r="AB570" s="292">
        <f t="shared" si="599"/>
        <v>0</v>
      </c>
      <c r="AC570" s="307">
        <f t="shared" si="600"/>
        <v>564</v>
      </c>
      <c r="AD570" s="289">
        <f t="shared" si="601"/>
        <v>47</v>
      </c>
      <c r="AE570" s="290">
        <f t="shared" si="572"/>
        <v>0</v>
      </c>
      <c r="AF570" s="290">
        <f t="shared" si="602"/>
        <v>0</v>
      </c>
      <c r="AG570" s="290">
        <f t="shared" si="573"/>
        <v>0</v>
      </c>
      <c r="AH570" s="291">
        <f t="shared" si="574"/>
        <v>0</v>
      </c>
      <c r="AI570" s="290">
        <f t="shared" si="603"/>
        <v>0</v>
      </c>
      <c r="AJ570" s="304">
        <f t="shared" si="604"/>
        <v>564</v>
      </c>
      <c r="AK570" s="289">
        <f t="shared" si="605"/>
        <v>47</v>
      </c>
      <c r="AL570" s="290">
        <f t="shared" si="575"/>
        <v>0</v>
      </c>
      <c r="AM570" s="290">
        <f t="shared" si="606"/>
        <v>0</v>
      </c>
      <c r="AN570" s="290">
        <f t="shared" si="576"/>
        <v>0</v>
      </c>
      <c r="AO570" s="291">
        <f t="shared" si="577"/>
        <v>0</v>
      </c>
      <c r="AP570" s="292">
        <f t="shared" si="607"/>
        <v>0</v>
      </c>
      <c r="AQ570" s="307">
        <f t="shared" si="608"/>
        <v>564</v>
      </c>
      <c r="AR570" s="289">
        <f t="shared" si="609"/>
        <v>47</v>
      </c>
      <c r="AS570" s="290">
        <f t="shared" si="578"/>
        <v>0</v>
      </c>
      <c r="AT570" s="290">
        <f t="shared" si="610"/>
        <v>0</v>
      </c>
      <c r="AU570" s="290">
        <f t="shared" si="579"/>
        <v>0</v>
      </c>
      <c r="AV570" s="291">
        <f t="shared" si="580"/>
        <v>0</v>
      </c>
      <c r="AW570" s="290">
        <f t="shared" si="611"/>
        <v>0</v>
      </c>
      <c r="AX570" s="304">
        <f t="shared" si="612"/>
        <v>564</v>
      </c>
      <c r="AY570" s="289">
        <f t="shared" si="613"/>
        <v>47</v>
      </c>
      <c r="AZ570" s="290">
        <f t="shared" si="581"/>
        <v>0</v>
      </c>
      <c r="BA570" s="290">
        <f t="shared" si="614"/>
        <v>0</v>
      </c>
      <c r="BB570" s="290">
        <f t="shared" si="582"/>
        <v>0</v>
      </c>
      <c r="BC570" s="291">
        <f t="shared" si="583"/>
        <v>0</v>
      </c>
      <c r="BD570" s="292">
        <f t="shared" si="615"/>
        <v>0</v>
      </c>
      <c r="BE570" s="307">
        <f t="shared" si="616"/>
        <v>564</v>
      </c>
      <c r="BF570" s="289">
        <f t="shared" si="617"/>
        <v>47</v>
      </c>
      <c r="BG570" s="290">
        <f t="shared" si="584"/>
        <v>0</v>
      </c>
      <c r="BH570" s="290">
        <f t="shared" si="618"/>
        <v>0</v>
      </c>
      <c r="BI570" s="290">
        <f t="shared" si="585"/>
        <v>0</v>
      </c>
      <c r="BJ570" s="291">
        <f t="shared" si="586"/>
        <v>0</v>
      </c>
      <c r="BK570" s="290">
        <f t="shared" si="619"/>
        <v>0</v>
      </c>
      <c r="BL570" s="304">
        <f t="shared" si="620"/>
        <v>564</v>
      </c>
      <c r="BM570" s="289">
        <f t="shared" si="621"/>
        <v>47</v>
      </c>
      <c r="BN570" s="290">
        <f t="shared" si="587"/>
        <v>0</v>
      </c>
      <c r="BO570" s="290">
        <f t="shared" si="622"/>
        <v>0</v>
      </c>
      <c r="BP570" s="290">
        <f t="shared" si="588"/>
        <v>0</v>
      </c>
      <c r="BQ570" s="291">
        <f t="shared" si="589"/>
        <v>0</v>
      </c>
      <c r="BR570" s="292">
        <f t="shared" si="623"/>
        <v>0</v>
      </c>
    </row>
    <row r="571" spans="1:70">
      <c r="A571" s="288">
        <v>565</v>
      </c>
      <c r="B571" s="289">
        <f t="shared" si="559"/>
        <v>48</v>
      </c>
      <c r="C571" s="290">
        <f t="shared" si="560"/>
        <v>0</v>
      </c>
      <c r="D571" s="290">
        <f t="shared" si="624"/>
        <v>0</v>
      </c>
      <c r="E571" s="290">
        <f t="shared" si="561"/>
        <v>0</v>
      </c>
      <c r="F571" s="291">
        <f t="shared" si="562"/>
        <v>0</v>
      </c>
      <c r="G571" s="290">
        <f t="shared" si="625"/>
        <v>0</v>
      </c>
      <c r="H571" s="289">
        <f t="shared" si="590"/>
        <v>565</v>
      </c>
      <c r="I571" s="289">
        <f t="shared" si="591"/>
        <v>48</v>
      </c>
      <c r="J571" s="290">
        <f t="shared" si="563"/>
        <v>0</v>
      </c>
      <c r="K571" s="290">
        <f t="shared" si="626"/>
        <v>0</v>
      </c>
      <c r="L571" s="290">
        <f t="shared" si="564"/>
        <v>0</v>
      </c>
      <c r="M571" s="291">
        <f t="shared" si="565"/>
        <v>0</v>
      </c>
      <c r="N571" s="292">
        <f t="shared" si="627"/>
        <v>0</v>
      </c>
      <c r="O571" s="307">
        <f t="shared" si="592"/>
        <v>565</v>
      </c>
      <c r="P571" s="289">
        <f t="shared" si="593"/>
        <v>48</v>
      </c>
      <c r="Q571" s="290">
        <f t="shared" si="566"/>
        <v>0</v>
      </c>
      <c r="R571" s="290">
        <f t="shared" si="594"/>
        <v>0</v>
      </c>
      <c r="S571" s="290">
        <f t="shared" si="567"/>
        <v>0</v>
      </c>
      <c r="T571" s="291">
        <f t="shared" si="568"/>
        <v>0</v>
      </c>
      <c r="U571" s="290">
        <f t="shared" si="595"/>
        <v>0</v>
      </c>
      <c r="V571" s="304">
        <f t="shared" si="596"/>
        <v>565</v>
      </c>
      <c r="W571" s="289">
        <f t="shared" si="597"/>
        <v>48</v>
      </c>
      <c r="X571" s="290">
        <f t="shared" si="569"/>
        <v>0</v>
      </c>
      <c r="Y571" s="290">
        <f t="shared" si="598"/>
        <v>0</v>
      </c>
      <c r="Z571" s="290">
        <f t="shared" si="570"/>
        <v>0</v>
      </c>
      <c r="AA571" s="291">
        <f t="shared" si="571"/>
        <v>0</v>
      </c>
      <c r="AB571" s="292">
        <f t="shared" si="599"/>
        <v>0</v>
      </c>
      <c r="AC571" s="307">
        <f t="shared" si="600"/>
        <v>565</v>
      </c>
      <c r="AD571" s="289">
        <f t="shared" si="601"/>
        <v>48</v>
      </c>
      <c r="AE571" s="290">
        <f t="shared" si="572"/>
        <v>0</v>
      </c>
      <c r="AF571" s="290">
        <f t="shared" si="602"/>
        <v>0</v>
      </c>
      <c r="AG571" s="290">
        <f t="shared" si="573"/>
        <v>0</v>
      </c>
      <c r="AH571" s="291">
        <f t="shared" si="574"/>
        <v>0</v>
      </c>
      <c r="AI571" s="290">
        <f t="shared" si="603"/>
        <v>0</v>
      </c>
      <c r="AJ571" s="304">
        <f t="shared" si="604"/>
        <v>565</v>
      </c>
      <c r="AK571" s="289">
        <f t="shared" si="605"/>
        <v>48</v>
      </c>
      <c r="AL571" s="290">
        <f t="shared" si="575"/>
        <v>0</v>
      </c>
      <c r="AM571" s="290">
        <f t="shared" si="606"/>
        <v>0</v>
      </c>
      <c r="AN571" s="290">
        <f t="shared" si="576"/>
        <v>0</v>
      </c>
      <c r="AO571" s="291">
        <f t="shared" si="577"/>
        <v>0</v>
      </c>
      <c r="AP571" s="292">
        <f t="shared" si="607"/>
        <v>0</v>
      </c>
      <c r="AQ571" s="307">
        <f t="shared" si="608"/>
        <v>565</v>
      </c>
      <c r="AR571" s="289">
        <f t="shared" si="609"/>
        <v>48</v>
      </c>
      <c r="AS571" s="290">
        <f t="shared" si="578"/>
        <v>0</v>
      </c>
      <c r="AT571" s="290">
        <f t="shared" si="610"/>
        <v>0</v>
      </c>
      <c r="AU571" s="290">
        <f t="shared" si="579"/>
        <v>0</v>
      </c>
      <c r="AV571" s="291">
        <f t="shared" si="580"/>
        <v>0</v>
      </c>
      <c r="AW571" s="290">
        <f t="shared" si="611"/>
        <v>0</v>
      </c>
      <c r="AX571" s="304">
        <f t="shared" si="612"/>
        <v>565</v>
      </c>
      <c r="AY571" s="289">
        <f t="shared" si="613"/>
        <v>48</v>
      </c>
      <c r="AZ571" s="290">
        <f t="shared" si="581"/>
        <v>0</v>
      </c>
      <c r="BA571" s="290">
        <f t="shared" si="614"/>
        <v>0</v>
      </c>
      <c r="BB571" s="290">
        <f t="shared" si="582"/>
        <v>0</v>
      </c>
      <c r="BC571" s="291">
        <f t="shared" si="583"/>
        <v>0</v>
      </c>
      <c r="BD571" s="292">
        <f t="shared" si="615"/>
        <v>0</v>
      </c>
      <c r="BE571" s="307">
        <f t="shared" si="616"/>
        <v>565</v>
      </c>
      <c r="BF571" s="289">
        <f t="shared" si="617"/>
        <v>48</v>
      </c>
      <c r="BG571" s="290">
        <f t="shared" si="584"/>
        <v>0</v>
      </c>
      <c r="BH571" s="290">
        <f t="shared" si="618"/>
        <v>0</v>
      </c>
      <c r="BI571" s="290">
        <f t="shared" si="585"/>
        <v>0</v>
      </c>
      <c r="BJ571" s="291">
        <f t="shared" si="586"/>
        <v>0</v>
      </c>
      <c r="BK571" s="290">
        <f t="shared" si="619"/>
        <v>0</v>
      </c>
      <c r="BL571" s="304">
        <f t="shared" si="620"/>
        <v>565</v>
      </c>
      <c r="BM571" s="289">
        <f t="shared" si="621"/>
        <v>48</v>
      </c>
      <c r="BN571" s="290">
        <f t="shared" si="587"/>
        <v>0</v>
      </c>
      <c r="BO571" s="290">
        <f t="shared" si="622"/>
        <v>0</v>
      </c>
      <c r="BP571" s="290">
        <f t="shared" si="588"/>
        <v>0</v>
      </c>
      <c r="BQ571" s="291">
        <f t="shared" si="589"/>
        <v>0</v>
      </c>
      <c r="BR571" s="292">
        <f t="shared" si="623"/>
        <v>0</v>
      </c>
    </row>
    <row r="572" spans="1:70">
      <c r="A572" s="288">
        <v>566</v>
      </c>
      <c r="B572" s="289">
        <f t="shared" si="559"/>
        <v>48</v>
      </c>
      <c r="C572" s="290">
        <f t="shared" si="560"/>
        <v>0</v>
      </c>
      <c r="D572" s="290">
        <f t="shared" si="624"/>
        <v>0</v>
      </c>
      <c r="E572" s="290">
        <f t="shared" si="561"/>
        <v>0</v>
      </c>
      <c r="F572" s="291">
        <f t="shared" si="562"/>
        <v>0</v>
      </c>
      <c r="G572" s="290">
        <f t="shared" si="625"/>
        <v>0</v>
      </c>
      <c r="H572" s="289">
        <f t="shared" si="590"/>
        <v>566</v>
      </c>
      <c r="I572" s="289">
        <f t="shared" si="591"/>
        <v>48</v>
      </c>
      <c r="J572" s="290">
        <f t="shared" si="563"/>
        <v>0</v>
      </c>
      <c r="K572" s="290">
        <f t="shared" si="626"/>
        <v>0</v>
      </c>
      <c r="L572" s="290">
        <f t="shared" si="564"/>
        <v>0</v>
      </c>
      <c r="M572" s="291">
        <f t="shared" si="565"/>
        <v>0</v>
      </c>
      <c r="N572" s="292">
        <f t="shared" si="627"/>
        <v>0</v>
      </c>
      <c r="O572" s="307">
        <f t="shared" si="592"/>
        <v>566</v>
      </c>
      <c r="P572" s="289">
        <f t="shared" si="593"/>
        <v>48</v>
      </c>
      <c r="Q572" s="290">
        <f t="shared" si="566"/>
        <v>0</v>
      </c>
      <c r="R572" s="290">
        <f t="shared" si="594"/>
        <v>0</v>
      </c>
      <c r="S572" s="290">
        <f t="shared" si="567"/>
        <v>0</v>
      </c>
      <c r="T572" s="291">
        <f t="shared" si="568"/>
        <v>0</v>
      </c>
      <c r="U572" s="290">
        <f t="shared" si="595"/>
        <v>0</v>
      </c>
      <c r="V572" s="304">
        <f t="shared" si="596"/>
        <v>566</v>
      </c>
      <c r="W572" s="289">
        <f t="shared" si="597"/>
        <v>48</v>
      </c>
      <c r="X572" s="290">
        <f t="shared" si="569"/>
        <v>0</v>
      </c>
      <c r="Y572" s="290">
        <f t="shared" si="598"/>
        <v>0</v>
      </c>
      <c r="Z572" s="290">
        <f t="shared" si="570"/>
        <v>0</v>
      </c>
      <c r="AA572" s="291">
        <f t="shared" si="571"/>
        <v>0</v>
      </c>
      <c r="AB572" s="292">
        <f t="shared" si="599"/>
        <v>0</v>
      </c>
      <c r="AC572" s="307">
        <f t="shared" si="600"/>
        <v>566</v>
      </c>
      <c r="AD572" s="289">
        <f t="shared" si="601"/>
        <v>48</v>
      </c>
      <c r="AE572" s="290">
        <f t="shared" si="572"/>
        <v>0</v>
      </c>
      <c r="AF572" s="290">
        <f t="shared" si="602"/>
        <v>0</v>
      </c>
      <c r="AG572" s="290">
        <f t="shared" si="573"/>
        <v>0</v>
      </c>
      <c r="AH572" s="291">
        <f t="shared" si="574"/>
        <v>0</v>
      </c>
      <c r="AI572" s="290">
        <f t="shared" si="603"/>
        <v>0</v>
      </c>
      <c r="AJ572" s="304">
        <f t="shared" si="604"/>
        <v>566</v>
      </c>
      <c r="AK572" s="289">
        <f t="shared" si="605"/>
        <v>48</v>
      </c>
      <c r="AL572" s="290">
        <f t="shared" si="575"/>
        <v>0</v>
      </c>
      <c r="AM572" s="290">
        <f t="shared" si="606"/>
        <v>0</v>
      </c>
      <c r="AN572" s="290">
        <f t="shared" si="576"/>
        <v>0</v>
      </c>
      <c r="AO572" s="291">
        <f t="shared" si="577"/>
        <v>0</v>
      </c>
      <c r="AP572" s="292">
        <f t="shared" si="607"/>
        <v>0</v>
      </c>
      <c r="AQ572" s="307">
        <f t="shared" si="608"/>
        <v>566</v>
      </c>
      <c r="AR572" s="289">
        <f t="shared" si="609"/>
        <v>48</v>
      </c>
      <c r="AS572" s="290">
        <f t="shared" si="578"/>
        <v>0</v>
      </c>
      <c r="AT572" s="290">
        <f t="shared" si="610"/>
        <v>0</v>
      </c>
      <c r="AU572" s="290">
        <f t="shared" si="579"/>
        <v>0</v>
      </c>
      <c r="AV572" s="291">
        <f t="shared" si="580"/>
        <v>0</v>
      </c>
      <c r="AW572" s="290">
        <f t="shared" si="611"/>
        <v>0</v>
      </c>
      <c r="AX572" s="304">
        <f t="shared" si="612"/>
        <v>566</v>
      </c>
      <c r="AY572" s="289">
        <f t="shared" si="613"/>
        <v>48</v>
      </c>
      <c r="AZ572" s="290">
        <f t="shared" si="581"/>
        <v>0</v>
      </c>
      <c r="BA572" s="290">
        <f t="shared" si="614"/>
        <v>0</v>
      </c>
      <c r="BB572" s="290">
        <f t="shared" si="582"/>
        <v>0</v>
      </c>
      <c r="BC572" s="291">
        <f t="shared" si="583"/>
        <v>0</v>
      </c>
      <c r="BD572" s="292">
        <f t="shared" si="615"/>
        <v>0</v>
      </c>
      <c r="BE572" s="307">
        <f t="shared" si="616"/>
        <v>566</v>
      </c>
      <c r="BF572" s="289">
        <f t="shared" si="617"/>
        <v>48</v>
      </c>
      <c r="BG572" s="290">
        <f t="shared" si="584"/>
        <v>0</v>
      </c>
      <c r="BH572" s="290">
        <f t="shared" si="618"/>
        <v>0</v>
      </c>
      <c r="BI572" s="290">
        <f t="shared" si="585"/>
        <v>0</v>
      </c>
      <c r="BJ572" s="291">
        <f t="shared" si="586"/>
        <v>0</v>
      </c>
      <c r="BK572" s="290">
        <f t="shared" si="619"/>
        <v>0</v>
      </c>
      <c r="BL572" s="304">
        <f t="shared" si="620"/>
        <v>566</v>
      </c>
      <c r="BM572" s="289">
        <f t="shared" si="621"/>
        <v>48</v>
      </c>
      <c r="BN572" s="290">
        <f t="shared" si="587"/>
        <v>0</v>
      </c>
      <c r="BO572" s="290">
        <f t="shared" si="622"/>
        <v>0</v>
      </c>
      <c r="BP572" s="290">
        <f t="shared" si="588"/>
        <v>0</v>
      </c>
      <c r="BQ572" s="291">
        <f t="shared" si="589"/>
        <v>0</v>
      </c>
      <c r="BR572" s="292">
        <f t="shared" si="623"/>
        <v>0</v>
      </c>
    </row>
    <row r="573" spans="1:70">
      <c r="A573" s="288">
        <v>567</v>
      </c>
      <c r="B573" s="289">
        <f t="shared" si="559"/>
        <v>48</v>
      </c>
      <c r="C573" s="290">
        <f t="shared" si="560"/>
        <v>0</v>
      </c>
      <c r="D573" s="290">
        <f t="shared" si="624"/>
        <v>0</v>
      </c>
      <c r="E573" s="290">
        <f t="shared" si="561"/>
        <v>0</v>
      </c>
      <c r="F573" s="291">
        <f t="shared" si="562"/>
        <v>0</v>
      </c>
      <c r="G573" s="290">
        <f t="shared" si="625"/>
        <v>0</v>
      </c>
      <c r="H573" s="289">
        <f t="shared" si="590"/>
        <v>567</v>
      </c>
      <c r="I573" s="289">
        <f t="shared" si="591"/>
        <v>48</v>
      </c>
      <c r="J573" s="290">
        <f t="shared" si="563"/>
        <v>0</v>
      </c>
      <c r="K573" s="290">
        <f t="shared" si="626"/>
        <v>0</v>
      </c>
      <c r="L573" s="290">
        <f t="shared" si="564"/>
        <v>0</v>
      </c>
      <c r="M573" s="291">
        <f t="shared" si="565"/>
        <v>0</v>
      </c>
      <c r="N573" s="292">
        <f t="shared" si="627"/>
        <v>0</v>
      </c>
      <c r="O573" s="307">
        <f t="shared" si="592"/>
        <v>567</v>
      </c>
      <c r="P573" s="289">
        <f t="shared" si="593"/>
        <v>48</v>
      </c>
      <c r="Q573" s="290">
        <f t="shared" si="566"/>
        <v>0</v>
      </c>
      <c r="R573" s="290">
        <f t="shared" si="594"/>
        <v>0</v>
      </c>
      <c r="S573" s="290">
        <f t="shared" si="567"/>
        <v>0</v>
      </c>
      <c r="T573" s="291">
        <f t="shared" si="568"/>
        <v>0</v>
      </c>
      <c r="U573" s="290">
        <f t="shared" si="595"/>
        <v>0</v>
      </c>
      <c r="V573" s="304">
        <f t="shared" si="596"/>
        <v>567</v>
      </c>
      <c r="W573" s="289">
        <f t="shared" si="597"/>
        <v>48</v>
      </c>
      <c r="X573" s="290">
        <f t="shared" si="569"/>
        <v>0</v>
      </c>
      <c r="Y573" s="290">
        <f t="shared" si="598"/>
        <v>0</v>
      </c>
      <c r="Z573" s="290">
        <f t="shared" si="570"/>
        <v>0</v>
      </c>
      <c r="AA573" s="291">
        <f t="shared" si="571"/>
        <v>0</v>
      </c>
      <c r="AB573" s="292">
        <f t="shared" si="599"/>
        <v>0</v>
      </c>
      <c r="AC573" s="307">
        <f t="shared" si="600"/>
        <v>567</v>
      </c>
      <c r="AD573" s="289">
        <f t="shared" si="601"/>
        <v>48</v>
      </c>
      <c r="AE573" s="290">
        <f t="shared" si="572"/>
        <v>0</v>
      </c>
      <c r="AF573" s="290">
        <f t="shared" si="602"/>
        <v>0</v>
      </c>
      <c r="AG573" s="290">
        <f t="shared" si="573"/>
        <v>0</v>
      </c>
      <c r="AH573" s="291">
        <f t="shared" si="574"/>
        <v>0</v>
      </c>
      <c r="AI573" s="290">
        <f t="shared" si="603"/>
        <v>0</v>
      </c>
      <c r="AJ573" s="304">
        <f t="shared" si="604"/>
        <v>567</v>
      </c>
      <c r="AK573" s="289">
        <f t="shared" si="605"/>
        <v>48</v>
      </c>
      <c r="AL573" s="290">
        <f t="shared" si="575"/>
        <v>0</v>
      </c>
      <c r="AM573" s="290">
        <f t="shared" si="606"/>
        <v>0</v>
      </c>
      <c r="AN573" s="290">
        <f t="shared" si="576"/>
        <v>0</v>
      </c>
      <c r="AO573" s="291">
        <f t="shared" si="577"/>
        <v>0</v>
      </c>
      <c r="AP573" s="292">
        <f t="shared" si="607"/>
        <v>0</v>
      </c>
      <c r="AQ573" s="307">
        <f t="shared" si="608"/>
        <v>567</v>
      </c>
      <c r="AR573" s="289">
        <f t="shared" si="609"/>
        <v>48</v>
      </c>
      <c r="AS573" s="290">
        <f t="shared" si="578"/>
        <v>0</v>
      </c>
      <c r="AT573" s="290">
        <f t="shared" si="610"/>
        <v>0</v>
      </c>
      <c r="AU573" s="290">
        <f t="shared" si="579"/>
        <v>0</v>
      </c>
      <c r="AV573" s="291">
        <f t="shared" si="580"/>
        <v>0</v>
      </c>
      <c r="AW573" s="290">
        <f t="shared" si="611"/>
        <v>0</v>
      </c>
      <c r="AX573" s="304">
        <f t="shared" si="612"/>
        <v>567</v>
      </c>
      <c r="AY573" s="289">
        <f t="shared" si="613"/>
        <v>48</v>
      </c>
      <c r="AZ573" s="290">
        <f t="shared" si="581"/>
        <v>0</v>
      </c>
      <c r="BA573" s="290">
        <f t="shared" si="614"/>
        <v>0</v>
      </c>
      <c r="BB573" s="290">
        <f t="shared" si="582"/>
        <v>0</v>
      </c>
      <c r="BC573" s="291">
        <f t="shared" si="583"/>
        <v>0</v>
      </c>
      <c r="BD573" s="292">
        <f t="shared" si="615"/>
        <v>0</v>
      </c>
      <c r="BE573" s="307">
        <f t="shared" si="616"/>
        <v>567</v>
      </c>
      <c r="BF573" s="289">
        <f t="shared" si="617"/>
        <v>48</v>
      </c>
      <c r="BG573" s="290">
        <f t="shared" si="584"/>
        <v>0</v>
      </c>
      <c r="BH573" s="290">
        <f t="shared" si="618"/>
        <v>0</v>
      </c>
      <c r="BI573" s="290">
        <f t="shared" si="585"/>
        <v>0</v>
      </c>
      <c r="BJ573" s="291">
        <f t="shared" si="586"/>
        <v>0</v>
      </c>
      <c r="BK573" s="290">
        <f t="shared" si="619"/>
        <v>0</v>
      </c>
      <c r="BL573" s="304">
        <f t="shared" si="620"/>
        <v>567</v>
      </c>
      <c r="BM573" s="289">
        <f t="shared" si="621"/>
        <v>48</v>
      </c>
      <c r="BN573" s="290">
        <f t="shared" si="587"/>
        <v>0</v>
      </c>
      <c r="BO573" s="290">
        <f t="shared" si="622"/>
        <v>0</v>
      </c>
      <c r="BP573" s="290">
        <f t="shared" si="588"/>
        <v>0</v>
      </c>
      <c r="BQ573" s="291">
        <f t="shared" si="589"/>
        <v>0</v>
      </c>
      <c r="BR573" s="292">
        <f t="shared" si="623"/>
        <v>0</v>
      </c>
    </row>
    <row r="574" spans="1:70">
      <c r="A574" s="288">
        <v>568</v>
      </c>
      <c r="B574" s="289">
        <f t="shared" si="559"/>
        <v>48</v>
      </c>
      <c r="C574" s="290">
        <f t="shared" si="560"/>
        <v>0</v>
      </c>
      <c r="D574" s="290">
        <f t="shared" si="624"/>
        <v>0</v>
      </c>
      <c r="E574" s="290">
        <f t="shared" si="561"/>
        <v>0</v>
      </c>
      <c r="F574" s="291">
        <f t="shared" si="562"/>
        <v>0</v>
      </c>
      <c r="G574" s="290">
        <f t="shared" si="625"/>
        <v>0</v>
      </c>
      <c r="H574" s="289">
        <f t="shared" si="590"/>
        <v>568</v>
      </c>
      <c r="I574" s="289">
        <f t="shared" si="591"/>
        <v>48</v>
      </c>
      <c r="J574" s="290">
        <f t="shared" si="563"/>
        <v>0</v>
      </c>
      <c r="K574" s="290">
        <f t="shared" si="626"/>
        <v>0</v>
      </c>
      <c r="L574" s="290">
        <f t="shared" si="564"/>
        <v>0</v>
      </c>
      <c r="M574" s="291">
        <f t="shared" si="565"/>
        <v>0</v>
      </c>
      <c r="N574" s="292">
        <f t="shared" si="627"/>
        <v>0</v>
      </c>
      <c r="O574" s="307">
        <f t="shared" si="592"/>
        <v>568</v>
      </c>
      <c r="P574" s="289">
        <f t="shared" si="593"/>
        <v>48</v>
      </c>
      <c r="Q574" s="290">
        <f t="shared" si="566"/>
        <v>0</v>
      </c>
      <c r="R574" s="290">
        <f t="shared" si="594"/>
        <v>0</v>
      </c>
      <c r="S574" s="290">
        <f t="shared" si="567"/>
        <v>0</v>
      </c>
      <c r="T574" s="291">
        <f t="shared" si="568"/>
        <v>0</v>
      </c>
      <c r="U574" s="290">
        <f t="shared" si="595"/>
        <v>0</v>
      </c>
      <c r="V574" s="304">
        <f t="shared" si="596"/>
        <v>568</v>
      </c>
      <c r="W574" s="289">
        <f t="shared" si="597"/>
        <v>48</v>
      </c>
      <c r="X574" s="290">
        <f t="shared" si="569"/>
        <v>0</v>
      </c>
      <c r="Y574" s="290">
        <f t="shared" si="598"/>
        <v>0</v>
      </c>
      <c r="Z574" s="290">
        <f t="shared" si="570"/>
        <v>0</v>
      </c>
      <c r="AA574" s="291">
        <f t="shared" si="571"/>
        <v>0</v>
      </c>
      <c r="AB574" s="292">
        <f t="shared" si="599"/>
        <v>0</v>
      </c>
      <c r="AC574" s="307">
        <f t="shared" si="600"/>
        <v>568</v>
      </c>
      <c r="AD574" s="289">
        <f t="shared" si="601"/>
        <v>48</v>
      </c>
      <c r="AE574" s="290">
        <f t="shared" si="572"/>
        <v>0</v>
      </c>
      <c r="AF574" s="290">
        <f t="shared" si="602"/>
        <v>0</v>
      </c>
      <c r="AG574" s="290">
        <f t="shared" si="573"/>
        <v>0</v>
      </c>
      <c r="AH574" s="291">
        <f t="shared" si="574"/>
        <v>0</v>
      </c>
      <c r="AI574" s="290">
        <f t="shared" si="603"/>
        <v>0</v>
      </c>
      <c r="AJ574" s="304">
        <f t="shared" si="604"/>
        <v>568</v>
      </c>
      <c r="AK574" s="289">
        <f t="shared" si="605"/>
        <v>48</v>
      </c>
      <c r="AL574" s="290">
        <f t="shared" si="575"/>
        <v>0</v>
      </c>
      <c r="AM574" s="290">
        <f t="shared" si="606"/>
        <v>0</v>
      </c>
      <c r="AN574" s="290">
        <f t="shared" si="576"/>
        <v>0</v>
      </c>
      <c r="AO574" s="291">
        <f t="shared" si="577"/>
        <v>0</v>
      </c>
      <c r="AP574" s="292">
        <f t="shared" si="607"/>
        <v>0</v>
      </c>
      <c r="AQ574" s="307">
        <f t="shared" si="608"/>
        <v>568</v>
      </c>
      <c r="AR574" s="289">
        <f t="shared" si="609"/>
        <v>48</v>
      </c>
      <c r="AS574" s="290">
        <f t="shared" si="578"/>
        <v>0</v>
      </c>
      <c r="AT574" s="290">
        <f t="shared" si="610"/>
        <v>0</v>
      </c>
      <c r="AU574" s="290">
        <f t="shared" si="579"/>
        <v>0</v>
      </c>
      <c r="AV574" s="291">
        <f t="shared" si="580"/>
        <v>0</v>
      </c>
      <c r="AW574" s="290">
        <f t="shared" si="611"/>
        <v>0</v>
      </c>
      <c r="AX574" s="304">
        <f t="shared" si="612"/>
        <v>568</v>
      </c>
      <c r="AY574" s="289">
        <f t="shared" si="613"/>
        <v>48</v>
      </c>
      <c r="AZ574" s="290">
        <f t="shared" si="581"/>
        <v>0</v>
      </c>
      <c r="BA574" s="290">
        <f t="shared" si="614"/>
        <v>0</v>
      </c>
      <c r="BB574" s="290">
        <f t="shared" si="582"/>
        <v>0</v>
      </c>
      <c r="BC574" s="291">
        <f t="shared" si="583"/>
        <v>0</v>
      </c>
      <c r="BD574" s="292">
        <f t="shared" si="615"/>
        <v>0</v>
      </c>
      <c r="BE574" s="307">
        <f t="shared" si="616"/>
        <v>568</v>
      </c>
      <c r="BF574" s="289">
        <f t="shared" si="617"/>
        <v>48</v>
      </c>
      <c r="BG574" s="290">
        <f t="shared" si="584"/>
        <v>0</v>
      </c>
      <c r="BH574" s="290">
        <f t="shared" si="618"/>
        <v>0</v>
      </c>
      <c r="BI574" s="290">
        <f t="shared" si="585"/>
        <v>0</v>
      </c>
      <c r="BJ574" s="291">
        <f t="shared" si="586"/>
        <v>0</v>
      </c>
      <c r="BK574" s="290">
        <f t="shared" si="619"/>
        <v>0</v>
      </c>
      <c r="BL574" s="304">
        <f t="shared" si="620"/>
        <v>568</v>
      </c>
      <c r="BM574" s="289">
        <f t="shared" si="621"/>
        <v>48</v>
      </c>
      <c r="BN574" s="290">
        <f t="shared" si="587"/>
        <v>0</v>
      </c>
      <c r="BO574" s="290">
        <f t="shared" si="622"/>
        <v>0</v>
      </c>
      <c r="BP574" s="290">
        <f t="shared" si="588"/>
        <v>0</v>
      </c>
      <c r="BQ574" s="291">
        <f t="shared" si="589"/>
        <v>0</v>
      </c>
      <c r="BR574" s="292">
        <f t="shared" si="623"/>
        <v>0</v>
      </c>
    </row>
    <row r="575" spans="1:70">
      <c r="A575" s="288">
        <v>569</v>
      </c>
      <c r="B575" s="289">
        <f t="shared" si="559"/>
        <v>48</v>
      </c>
      <c r="C575" s="290">
        <f t="shared" si="560"/>
        <v>0</v>
      </c>
      <c r="D575" s="290">
        <f t="shared" si="624"/>
        <v>0</v>
      </c>
      <c r="E575" s="290">
        <f t="shared" si="561"/>
        <v>0</v>
      </c>
      <c r="F575" s="291">
        <f t="shared" si="562"/>
        <v>0</v>
      </c>
      <c r="G575" s="290">
        <f t="shared" si="625"/>
        <v>0</v>
      </c>
      <c r="H575" s="289">
        <f t="shared" si="590"/>
        <v>569</v>
      </c>
      <c r="I575" s="289">
        <f t="shared" si="591"/>
        <v>48</v>
      </c>
      <c r="J575" s="290">
        <f t="shared" si="563"/>
        <v>0</v>
      </c>
      <c r="K575" s="290">
        <f t="shared" si="626"/>
        <v>0</v>
      </c>
      <c r="L575" s="290">
        <f t="shared" si="564"/>
        <v>0</v>
      </c>
      <c r="M575" s="291">
        <f t="shared" si="565"/>
        <v>0</v>
      </c>
      <c r="N575" s="292">
        <f t="shared" si="627"/>
        <v>0</v>
      </c>
      <c r="O575" s="307">
        <f t="shared" si="592"/>
        <v>569</v>
      </c>
      <c r="P575" s="289">
        <f t="shared" si="593"/>
        <v>48</v>
      </c>
      <c r="Q575" s="290">
        <f t="shared" si="566"/>
        <v>0</v>
      </c>
      <c r="R575" s="290">
        <f t="shared" si="594"/>
        <v>0</v>
      </c>
      <c r="S575" s="290">
        <f t="shared" si="567"/>
        <v>0</v>
      </c>
      <c r="T575" s="291">
        <f t="shared" si="568"/>
        <v>0</v>
      </c>
      <c r="U575" s="290">
        <f t="shared" si="595"/>
        <v>0</v>
      </c>
      <c r="V575" s="304">
        <f t="shared" si="596"/>
        <v>569</v>
      </c>
      <c r="W575" s="289">
        <f t="shared" si="597"/>
        <v>48</v>
      </c>
      <c r="X575" s="290">
        <f t="shared" si="569"/>
        <v>0</v>
      </c>
      <c r="Y575" s="290">
        <f t="shared" si="598"/>
        <v>0</v>
      </c>
      <c r="Z575" s="290">
        <f t="shared" si="570"/>
        <v>0</v>
      </c>
      <c r="AA575" s="291">
        <f t="shared" si="571"/>
        <v>0</v>
      </c>
      <c r="AB575" s="292">
        <f t="shared" si="599"/>
        <v>0</v>
      </c>
      <c r="AC575" s="307">
        <f t="shared" si="600"/>
        <v>569</v>
      </c>
      <c r="AD575" s="289">
        <f t="shared" si="601"/>
        <v>48</v>
      </c>
      <c r="AE575" s="290">
        <f t="shared" si="572"/>
        <v>0</v>
      </c>
      <c r="AF575" s="290">
        <f t="shared" si="602"/>
        <v>0</v>
      </c>
      <c r="AG575" s="290">
        <f t="shared" si="573"/>
        <v>0</v>
      </c>
      <c r="AH575" s="291">
        <f t="shared" si="574"/>
        <v>0</v>
      </c>
      <c r="AI575" s="290">
        <f t="shared" si="603"/>
        <v>0</v>
      </c>
      <c r="AJ575" s="304">
        <f t="shared" si="604"/>
        <v>569</v>
      </c>
      <c r="AK575" s="289">
        <f t="shared" si="605"/>
        <v>48</v>
      </c>
      <c r="AL575" s="290">
        <f t="shared" si="575"/>
        <v>0</v>
      </c>
      <c r="AM575" s="290">
        <f t="shared" si="606"/>
        <v>0</v>
      </c>
      <c r="AN575" s="290">
        <f t="shared" si="576"/>
        <v>0</v>
      </c>
      <c r="AO575" s="291">
        <f t="shared" si="577"/>
        <v>0</v>
      </c>
      <c r="AP575" s="292">
        <f t="shared" si="607"/>
        <v>0</v>
      </c>
      <c r="AQ575" s="307">
        <f t="shared" si="608"/>
        <v>569</v>
      </c>
      <c r="AR575" s="289">
        <f t="shared" si="609"/>
        <v>48</v>
      </c>
      <c r="AS575" s="290">
        <f t="shared" si="578"/>
        <v>0</v>
      </c>
      <c r="AT575" s="290">
        <f t="shared" si="610"/>
        <v>0</v>
      </c>
      <c r="AU575" s="290">
        <f t="shared" si="579"/>
        <v>0</v>
      </c>
      <c r="AV575" s="291">
        <f t="shared" si="580"/>
        <v>0</v>
      </c>
      <c r="AW575" s="290">
        <f t="shared" si="611"/>
        <v>0</v>
      </c>
      <c r="AX575" s="304">
        <f t="shared" si="612"/>
        <v>569</v>
      </c>
      <c r="AY575" s="289">
        <f t="shared" si="613"/>
        <v>48</v>
      </c>
      <c r="AZ575" s="290">
        <f t="shared" si="581"/>
        <v>0</v>
      </c>
      <c r="BA575" s="290">
        <f t="shared" si="614"/>
        <v>0</v>
      </c>
      <c r="BB575" s="290">
        <f t="shared" si="582"/>
        <v>0</v>
      </c>
      <c r="BC575" s="291">
        <f t="shared" si="583"/>
        <v>0</v>
      </c>
      <c r="BD575" s="292">
        <f t="shared" si="615"/>
        <v>0</v>
      </c>
      <c r="BE575" s="307">
        <f t="shared" si="616"/>
        <v>569</v>
      </c>
      <c r="BF575" s="289">
        <f t="shared" si="617"/>
        <v>48</v>
      </c>
      <c r="BG575" s="290">
        <f t="shared" si="584"/>
        <v>0</v>
      </c>
      <c r="BH575" s="290">
        <f t="shared" si="618"/>
        <v>0</v>
      </c>
      <c r="BI575" s="290">
        <f t="shared" si="585"/>
        <v>0</v>
      </c>
      <c r="BJ575" s="291">
        <f t="shared" si="586"/>
        <v>0</v>
      </c>
      <c r="BK575" s="290">
        <f t="shared" si="619"/>
        <v>0</v>
      </c>
      <c r="BL575" s="304">
        <f t="shared" si="620"/>
        <v>569</v>
      </c>
      <c r="BM575" s="289">
        <f t="shared" si="621"/>
        <v>48</v>
      </c>
      <c r="BN575" s="290">
        <f t="shared" si="587"/>
        <v>0</v>
      </c>
      <c r="BO575" s="290">
        <f t="shared" si="622"/>
        <v>0</v>
      </c>
      <c r="BP575" s="290">
        <f t="shared" si="588"/>
        <v>0</v>
      </c>
      <c r="BQ575" s="291">
        <f t="shared" si="589"/>
        <v>0</v>
      </c>
      <c r="BR575" s="292">
        <f t="shared" si="623"/>
        <v>0</v>
      </c>
    </row>
    <row r="576" spans="1:70">
      <c r="A576" s="288">
        <v>570</v>
      </c>
      <c r="B576" s="289">
        <f t="shared" si="559"/>
        <v>48</v>
      </c>
      <c r="C576" s="290">
        <f t="shared" si="560"/>
        <v>0</v>
      </c>
      <c r="D576" s="290">
        <f t="shared" si="624"/>
        <v>0</v>
      </c>
      <c r="E576" s="290">
        <f t="shared" si="561"/>
        <v>0</v>
      </c>
      <c r="F576" s="291">
        <f t="shared" si="562"/>
        <v>0</v>
      </c>
      <c r="G576" s="290">
        <f t="shared" si="625"/>
        <v>0</v>
      </c>
      <c r="H576" s="289">
        <f t="shared" si="590"/>
        <v>570</v>
      </c>
      <c r="I576" s="289">
        <f t="shared" si="591"/>
        <v>48</v>
      </c>
      <c r="J576" s="290">
        <f t="shared" si="563"/>
        <v>0</v>
      </c>
      <c r="K576" s="290">
        <f t="shared" si="626"/>
        <v>0</v>
      </c>
      <c r="L576" s="290">
        <f t="shared" si="564"/>
        <v>0</v>
      </c>
      <c r="M576" s="291">
        <f t="shared" si="565"/>
        <v>0</v>
      </c>
      <c r="N576" s="292">
        <f t="shared" si="627"/>
        <v>0</v>
      </c>
      <c r="O576" s="307">
        <f t="shared" si="592"/>
        <v>570</v>
      </c>
      <c r="P576" s="289">
        <f t="shared" si="593"/>
        <v>48</v>
      </c>
      <c r="Q576" s="290">
        <f t="shared" si="566"/>
        <v>0</v>
      </c>
      <c r="R576" s="290">
        <f t="shared" si="594"/>
        <v>0</v>
      </c>
      <c r="S576" s="290">
        <f t="shared" si="567"/>
        <v>0</v>
      </c>
      <c r="T576" s="291">
        <f t="shared" si="568"/>
        <v>0</v>
      </c>
      <c r="U576" s="290">
        <f t="shared" si="595"/>
        <v>0</v>
      </c>
      <c r="V576" s="304">
        <f t="shared" si="596"/>
        <v>570</v>
      </c>
      <c r="W576" s="289">
        <f t="shared" si="597"/>
        <v>48</v>
      </c>
      <c r="X576" s="290">
        <f t="shared" si="569"/>
        <v>0</v>
      </c>
      <c r="Y576" s="290">
        <f t="shared" si="598"/>
        <v>0</v>
      </c>
      <c r="Z576" s="290">
        <f t="shared" si="570"/>
        <v>0</v>
      </c>
      <c r="AA576" s="291">
        <f t="shared" si="571"/>
        <v>0</v>
      </c>
      <c r="AB576" s="292">
        <f t="shared" si="599"/>
        <v>0</v>
      </c>
      <c r="AC576" s="307">
        <f t="shared" si="600"/>
        <v>570</v>
      </c>
      <c r="AD576" s="289">
        <f t="shared" si="601"/>
        <v>48</v>
      </c>
      <c r="AE576" s="290">
        <f t="shared" si="572"/>
        <v>0</v>
      </c>
      <c r="AF576" s="290">
        <f t="shared" si="602"/>
        <v>0</v>
      </c>
      <c r="AG576" s="290">
        <f t="shared" si="573"/>
        <v>0</v>
      </c>
      <c r="AH576" s="291">
        <f t="shared" si="574"/>
        <v>0</v>
      </c>
      <c r="AI576" s="290">
        <f t="shared" si="603"/>
        <v>0</v>
      </c>
      <c r="AJ576" s="304">
        <f t="shared" si="604"/>
        <v>570</v>
      </c>
      <c r="AK576" s="289">
        <f t="shared" si="605"/>
        <v>48</v>
      </c>
      <c r="AL576" s="290">
        <f t="shared" si="575"/>
        <v>0</v>
      </c>
      <c r="AM576" s="290">
        <f t="shared" si="606"/>
        <v>0</v>
      </c>
      <c r="AN576" s="290">
        <f t="shared" si="576"/>
        <v>0</v>
      </c>
      <c r="AO576" s="291">
        <f t="shared" si="577"/>
        <v>0</v>
      </c>
      <c r="AP576" s="292">
        <f t="shared" si="607"/>
        <v>0</v>
      </c>
      <c r="AQ576" s="307">
        <f t="shared" si="608"/>
        <v>570</v>
      </c>
      <c r="AR576" s="289">
        <f t="shared" si="609"/>
        <v>48</v>
      </c>
      <c r="AS576" s="290">
        <f t="shared" si="578"/>
        <v>0</v>
      </c>
      <c r="AT576" s="290">
        <f t="shared" si="610"/>
        <v>0</v>
      </c>
      <c r="AU576" s="290">
        <f t="shared" si="579"/>
        <v>0</v>
      </c>
      <c r="AV576" s="291">
        <f t="shared" si="580"/>
        <v>0</v>
      </c>
      <c r="AW576" s="290">
        <f t="shared" si="611"/>
        <v>0</v>
      </c>
      <c r="AX576" s="304">
        <f t="shared" si="612"/>
        <v>570</v>
      </c>
      <c r="AY576" s="289">
        <f t="shared" si="613"/>
        <v>48</v>
      </c>
      <c r="AZ576" s="290">
        <f t="shared" si="581"/>
        <v>0</v>
      </c>
      <c r="BA576" s="290">
        <f t="shared" si="614"/>
        <v>0</v>
      </c>
      <c r="BB576" s="290">
        <f t="shared" si="582"/>
        <v>0</v>
      </c>
      <c r="BC576" s="291">
        <f t="shared" si="583"/>
        <v>0</v>
      </c>
      <c r="BD576" s="292">
        <f t="shared" si="615"/>
        <v>0</v>
      </c>
      <c r="BE576" s="307">
        <f t="shared" si="616"/>
        <v>570</v>
      </c>
      <c r="BF576" s="289">
        <f t="shared" si="617"/>
        <v>48</v>
      </c>
      <c r="BG576" s="290">
        <f t="shared" si="584"/>
        <v>0</v>
      </c>
      <c r="BH576" s="290">
        <f t="shared" si="618"/>
        <v>0</v>
      </c>
      <c r="BI576" s="290">
        <f t="shared" si="585"/>
        <v>0</v>
      </c>
      <c r="BJ576" s="291">
        <f t="shared" si="586"/>
        <v>0</v>
      </c>
      <c r="BK576" s="290">
        <f t="shared" si="619"/>
        <v>0</v>
      </c>
      <c r="BL576" s="304">
        <f t="shared" si="620"/>
        <v>570</v>
      </c>
      <c r="BM576" s="289">
        <f t="shared" si="621"/>
        <v>48</v>
      </c>
      <c r="BN576" s="290">
        <f t="shared" si="587"/>
        <v>0</v>
      </c>
      <c r="BO576" s="290">
        <f t="shared" si="622"/>
        <v>0</v>
      </c>
      <c r="BP576" s="290">
        <f t="shared" si="588"/>
        <v>0</v>
      </c>
      <c r="BQ576" s="291">
        <f t="shared" si="589"/>
        <v>0</v>
      </c>
      <c r="BR576" s="292">
        <f t="shared" si="623"/>
        <v>0</v>
      </c>
    </row>
    <row r="577" spans="1:70">
      <c r="A577" s="288">
        <v>571</v>
      </c>
      <c r="B577" s="289">
        <f t="shared" si="559"/>
        <v>48</v>
      </c>
      <c r="C577" s="290">
        <f t="shared" si="560"/>
        <v>0</v>
      </c>
      <c r="D577" s="290">
        <f t="shared" si="624"/>
        <v>0</v>
      </c>
      <c r="E577" s="290">
        <f t="shared" si="561"/>
        <v>0</v>
      </c>
      <c r="F577" s="291">
        <f t="shared" si="562"/>
        <v>0</v>
      </c>
      <c r="G577" s="290">
        <f t="shared" si="625"/>
        <v>0</v>
      </c>
      <c r="H577" s="289">
        <f t="shared" si="590"/>
        <v>571</v>
      </c>
      <c r="I577" s="289">
        <f t="shared" si="591"/>
        <v>48</v>
      </c>
      <c r="J577" s="290">
        <f t="shared" si="563"/>
        <v>0</v>
      </c>
      <c r="K577" s="290">
        <f t="shared" si="626"/>
        <v>0</v>
      </c>
      <c r="L577" s="290">
        <f t="shared" si="564"/>
        <v>0</v>
      </c>
      <c r="M577" s="291">
        <f t="shared" si="565"/>
        <v>0</v>
      </c>
      <c r="N577" s="292">
        <f t="shared" si="627"/>
        <v>0</v>
      </c>
      <c r="O577" s="307">
        <f t="shared" si="592"/>
        <v>571</v>
      </c>
      <c r="P577" s="289">
        <f t="shared" si="593"/>
        <v>48</v>
      </c>
      <c r="Q577" s="290">
        <f t="shared" si="566"/>
        <v>0</v>
      </c>
      <c r="R577" s="290">
        <f t="shared" si="594"/>
        <v>0</v>
      </c>
      <c r="S577" s="290">
        <f t="shared" si="567"/>
        <v>0</v>
      </c>
      <c r="T577" s="291">
        <f t="shared" si="568"/>
        <v>0</v>
      </c>
      <c r="U577" s="290">
        <f t="shared" si="595"/>
        <v>0</v>
      </c>
      <c r="V577" s="304">
        <f t="shared" si="596"/>
        <v>571</v>
      </c>
      <c r="W577" s="289">
        <f t="shared" si="597"/>
        <v>48</v>
      </c>
      <c r="X577" s="290">
        <f t="shared" si="569"/>
        <v>0</v>
      </c>
      <c r="Y577" s="290">
        <f t="shared" si="598"/>
        <v>0</v>
      </c>
      <c r="Z577" s="290">
        <f t="shared" si="570"/>
        <v>0</v>
      </c>
      <c r="AA577" s="291">
        <f t="shared" si="571"/>
        <v>0</v>
      </c>
      <c r="AB577" s="292">
        <f t="shared" si="599"/>
        <v>0</v>
      </c>
      <c r="AC577" s="307">
        <f t="shared" si="600"/>
        <v>571</v>
      </c>
      <c r="AD577" s="289">
        <f t="shared" si="601"/>
        <v>48</v>
      </c>
      <c r="AE577" s="290">
        <f t="shared" si="572"/>
        <v>0</v>
      </c>
      <c r="AF577" s="290">
        <f t="shared" si="602"/>
        <v>0</v>
      </c>
      <c r="AG577" s="290">
        <f t="shared" si="573"/>
        <v>0</v>
      </c>
      <c r="AH577" s="291">
        <f t="shared" si="574"/>
        <v>0</v>
      </c>
      <c r="AI577" s="290">
        <f t="shared" si="603"/>
        <v>0</v>
      </c>
      <c r="AJ577" s="304">
        <f t="shared" si="604"/>
        <v>571</v>
      </c>
      <c r="AK577" s="289">
        <f t="shared" si="605"/>
        <v>48</v>
      </c>
      <c r="AL577" s="290">
        <f t="shared" si="575"/>
        <v>0</v>
      </c>
      <c r="AM577" s="290">
        <f t="shared" si="606"/>
        <v>0</v>
      </c>
      <c r="AN577" s="290">
        <f t="shared" si="576"/>
        <v>0</v>
      </c>
      <c r="AO577" s="291">
        <f t="shared" si="577"/>
        <v>0</v>
      </c>
      <c r="AP577" s="292">
        <f t="shared" si="607"/>
        <v>0</v>
      </c>
      <c r="AQ577" s="307">
        <f t="shared" si="608"/>
        <v>571</v>
      </c>
      <c r="AR577" s="289">
        <f t="shared" si="609"/>
        <v>48</v>
      </c>
      <c r="AS577" s="290">
        <f t="shared" si="578"/>
        <v>0</v>
      </c>
      <c r="AT577" s="290">
        <f t="shared" si="610"/>
        <v>0</v>
      </c>
      <c r="AU577" s="290">
        <f t="shared" si="579"/>
        <v>0</v>
      </c>
      <c r="AV577" s="291">
        <f t="shared" si="580"/>
        <v>0</v>
      </c>
      <c r="AW577" s="290">
        <f t="shared" si="611"/>
        <v>0</v>
      </c>
      <c r="AX577" s="304">
        <f t="shared" si="612"/>
        <v>571</v>
      </c>
      <c r="AY577" s="289">
        <f t="shared" si="613"/>
        <v>48</v>
      </c>
      <c r="AZ577" s="290">
        <f t="shared" si="581"/>
        <v>0</v>
      </c>
      <c r="BA577" s="290">
        <f t="shared" si="614"/>
        <v>0</v>
      </c>
      <c r="BB577" s="290">
        <f t="shared" si="582"/>
        <v>0</v>
      </c>
      <c r="BC577" s="291">
        <f t="shared" si="583"/>
        <v>0</v>
      </c>
      <c r="BD577" s="292">
        <f t="shared" si="615"/>
        <v>0</v>
      </c>
      <c r="BE577" s="307">
        <f t="shared" si="616"/>
        <v>571</v>
      </c>
      <c r="BF577" s="289">
        <f t="shared" si="617"/>
        <v>48</v>
      </c>
      <c r="BG577" s="290">
        <f t="shared" si="584"/>
        <v>0</v>
      </c>
      <c r="BH577" s="290">
        <f t="shared" si="618"/>
        <v>0</v>
      </c>
      <c r="BI577" s="290">
        <f t="shared" si="585"/>
        <v>0</v>
      </c>
      <c r="BJ577" s="291">
        <f t="shared" si="586"/>
        <v>0</v>
      </c>
      <c r="BK577" s="290">
        <f t="shared" si="619"/>
        <v>0</v>
      </c>
      <c r="BL577" s="304">
        <f t="shared" si="620"/>
        <v>571</v>
      </c>
      <c r="BM577" s="289">
        <f t="shared" si="621"/>
        <v>48</v>
      </c>
      <c r="BN577" s="290">
        <f t="shared" si="587"/>
        <v>0</v>
      </c>
      <c r="BO577" s="290">
        <f t="shared" si="622"/>
        <v>0</v>
      </c>
      <c r="BP577" s="290">
        <f t="shared" si="588"/>
        <v>0</v>
      </c>
      <c r="BQ577" s="291">
        <f t="shared" si="589"/>
        <v>0</v>
      </c>
      <c r="BR577" s="292">
        <f t="shared" si="623"/>
        <v>0</v>
      </c>
    </row>
    <row r="578" spans="1:70">
      <c r="A578" s="288">
        <v>572</v>
      </c>
      <c r="B578" s="289">
        <f t="shared" si="559"/>
        <v>48</v>
      </c>
      <c r="C578" s="290">
        <f t="shared" si="560"/>
        <v>0</v>
      </c>
      <c r="D578" s="290">
        <f t="shared" si="624"/>
        <v>0</v>
      </c>
      <c r="E578" s="290">
        <f t="shared" si="561"/>
        <v>0</v>
      </c>
      <c r="F578" s="291">
        <f t="shared" si="562"/>
        <v>0</v>
      </c>
      <c r="G578" s="290">
        <f t="shared" si="625"/>
        <v>0</v>
      </c>
      <c r="H578" s="289">
        <f t="shared" si="590"/>
        <v>572</v>
      </c>
      <c r="I578" s="289">
        <f t="shared" si="591"/>
        <v>48</v>
      </c>
      <c r="J578" s="290">
        <f t="shared" si="563"/>
        <v>0</v>
      </c>
      <c r="K578" s="290">
        <f t="shared" si="626"/>
        <v>0</v>
      </c>
      <c r="L578" s="290">
        <f t="shared" si="564"/>
        <v>0</v>
      </c>
      <c r="M578" s="291">
        <f t="shared" si="565"/>
        <v>0</v>
      </c>
      <c r="N578" s="292">
        <f t="shared" si="627"/>
        <v>0</v>
      </c>
      <c r="O578" s="307">
        <f t="shared" si="592"/>
        <v>572</v>
      </c>
      <c r="P578" s="289">
        <f t="shared" si="593"/>
        <v>48</v>
      </c>
      <c r="Q578" s="290">
        <f t="shared" si="566"/>
        <v>0</v>
      </c>
      <c r="R578" s="290">
        <f t="shared" si="594"/>
        <v>0</v>
      </c>
      <c r="S578" s="290">
        <f t="shared" si="567"/>
        <v>0</v>
      </c>
      <c r="T578" s="291">
        <f t="shared" si="568"/>
        <v>0</v>
      </c>
      <c r="U578" s="290">
        <f t="shared" si="595"/>
        <v>0</v>
      </c>
      <c r="V578" s="304">
        <f t="shared" si="596"/>
        <v>572</v>
      </c>
      <c r="W578" s="289">
        <f t="shared" si="597"/>
        <v>48</v>
      </c>
      <c r="X578" s="290">
        <f t="shared" si="569"/>
        <v>0</v>
      </c>
      <c r="Y578" s="290">
        <f t="shared" si="598"/>
        <v>0</v>
      </c>
      <c r="Z578" s="290">
        <f t="shared" si="570"/>
        <v>0</v>
      </c>
      <c r="AA578" s="291">
        <f t="shared" si="571"/>
        <v>0</v>
      </c>
      <c r="AB578" s="292">
        <f t="shared" si="599"/>
        <v>0</v>
      </c>
      <c r="AC578" s="307">
        <f t="shared" si="600"/>
        <v>572</v>
      </c>
      <c r="AD578" s="289">
        <f t="shared" si="601"/>
        <v>48</v>
      </c>
      <c r="AE578" s="290">
        <f t="shared" si="572"/>
        <v>0</v>
      </c>
      <c r="AF578" s="290">
        <f t="shared" si="602"/>
        <v>0</v>
      </c>
      <c r="AG578" s="290">
        <f t="shared" si="573"/>
        <v>0</v>
      </c>
      <c r="AH578" s="291">
        <f t="shared" si="574"/>
        <v>0</v>
      </c>
      <c r="AI578" s="290">
        <f t="shared" si="603"/>
        <v>0</v>
      </c>
      <c r="AJ578" s="304">
        <f t="shared" si="604"/>
        <v>572</v>
      </c>
      <c r="AK578" s="289">
        <f t="shared" si="605"/>
        <v>48</v>
      </c>
      <c r="AL578" s="290">
        <f t="shared" si="575"/>
        <v>0</v>
      </c>
      <c r="AM578" s="290">
        <f t="shared" si="606"/>
        <v>0</v>
      </c>
      <c r="AN578" s="290">
        <f t="shared" si="576"/>
        <v>0</v>
      </c>
      <c r="AO578" s="291">
        <f t="shared" si="577"/>
        <v>0</v>
      </c>
      <c r="AP578" s="292">
        <f t="shared" si="607"/>
        <v>0</v>
      </c>
      <c r="AQ578" s="307">
        <f t="shared" si="608"/>
        <v>572</v>
      </c>
      <c r="AR578" s="289">
        <f t="shared" si="609"/>
        <v>48</v>
      </c>
      <c r="AS578" s="290">
        <f t="shared" si="578"/>
        <v>0</v>
      </c>
      <c r="AT578" s="290">
        <f t="shared" si="610"/>
        <v>0</v>
      </c>
      <c r="AU578" s="290">
        <f t="shared" si="579"/>
        <v>0</v>
      </c>
      <c r="AV578" s="291">
        <f t="shared" si="580"/>
        <v>0</v>
      </c>
      <c r="AW578" s="290">
        <f t="shared" si="611"/>
        <v>0</v>
      </c>
      <c r="AX578" s="304">
        <f t="shared" si="612"/>
        <v>572</v>
      </c>
      <c r="AY578" s="289">
        <f t="shared" si="613"/>
        <v>48</v>
      </c>
      <c r="AZ578" s="290">
        <f t="shared" si="581"/>
        <v>0</v>
      </c>
      <c r="BA578" s="290">
        <f t="shared" si="614"/>
        <v>0</v>
      </c>
      <c r="BB578" s="290">
        <f t="shared" si="582"/>
        <v>0</v>
      </c>
      <c r="BC578" s="291">
        <f t="shared" si="583"/>
        <v>0</v>
      </c>
      <c r="BD578" s="292">
        <f t="shared" si="615"/>
        <v>0</v>
      </c>
      <c r="BE578" s="307">
        <f t="shared" si="616"/>
        <v>572</v>
      </c>
      <c r="BF578" s="289">
        <f t="shared" si="617"/>
        <v>48</v>
      </c>
      <c r="BG578" s="290">
        <f t="shared" si="584"/>
        <v>0</v>
      </c>
      <c r="BH578" s="290">
        <f t="shared" si="618"/>
        <v>0</v>
      </c>
      <c r="BI578" s="290">
        <f t="shared" si="585"/>
        <v>0</v>
      </c>
      <c r="BJ578" s="291">
        <f t="shared" si="586"/>
        <v>0</v>
      </c>
      <c r="BK578" s="290">
        <f t="shared" si="619"/>
        <v>0</v>
      </c>
      <c r="BL578" s="304">
        <f t="shared" si="620"/>
        <v>572</v>
      </c>
      <c r="BM578" s="289">
        <f t="shared" si="621"/>
        <v>48</v>
      </c>
      <c r="BN578" s="290">
        <f t="shared" si="587"/>
        <v>0</v>
      </c>
      <c r="BO578" s="290">
        <f t="shared" si="622"/>
        <v>0</v>
      </c>
      <c r="BP578" s="290">
        <f t="shared" si="588"/>
        <v>0</v>
      </c>
      <c r="BQ578" s="291">
        <f t="shared" si="589"/>
        <v>0</v>
      </c>
      <c r="BR578" s="292">
        <f t="shared" si="623"/>
        <v>0</v>
      </c>
    </row>
    <row r="579" spans="1:70">
      <c r="A579" s="288">
        <v>573</v>
      </c>
      <c r="B579" s="289">
        <f t="shared" si="559"/>
        <v>48</v>
      </c>
      <c r="C579" s="290">
        <f t="shared" si="560"/>
        <v>0</v>
      </c>
      <c r="D579" s="290">
        <f t="shared" si="624"/>
        <v>0</v>
      </c>
      <c r="E579" s="290">
        <f t="shared" si="561"/>
        <v>0</v>
      </c>
      <c r="F579" s="291">
        <f t="shared" si="562"/>
        <v>0</v>
      </c>
      <c r="G579" s="290">
        <f t="shared" si="625"/>
        <v>0</v>
      </c>
      <c r="H579" s="289">
        <f t="shared" si="590"/>
        <v>573</v>
      </c>
      <c r="I579" s="289">
        <f t="shared" si="591"/>
        <v>48</v>
      </c>
      <c r="J579" s="290">
        <f t="shared" si="563"/>
        <v>0</v>
      </c>
      <c r="K579" s="290">
        <f t="shared" si="626"/>
        <v>0</v>
      </c>
      <c r="L579" s="290">
        <f t="shared" si="564"/>
        <v>0</v>
      </c>
      <c r="M579" s="291">
        <f t="shared" si="565"/>
        <v>0</v>
      </c>
      <c r="N579" s="292">
        <f t="shared" si="627"/>
        <v>0</v>
      </c>
      <c r="O579" s="307">
        <f t="shared" si="592"/>
        <v>573</v>
      </c>
      <c r="P579" s="289">
        <f t="shared" si="593"/>
        <v>48</v>
      </c>
      <c r="Q579" s="290">
        <f t="shared" si="566"/>
        <v>0</v>
      </c>
      <c r="R579" s="290">
        <f t="shared" si="594"/>
        <v>0</v>
      </c>
      <c r="S579" s="290">
        <f t="shared" si="567"/>
        <v>0</v>
      </c>
      <c r="T579" s="291">
        <f t="shared" si="568"/>
        <v>0</v>
      </c>
      <c r="U579" s="290">
        <f t="shared" si="595"/>
        <v>0</v>
      </c>
      <c r="V579" s="304">
        <f t="shared" si="596"/>
        <v>573</v>
      </c>
      <c r="W579" s="289">
        <f t="shared" si="597"/>
        <v>48</v>
      </c>
      <c r="X579" s="290">
        <f t="shared" si="569"/>
        <v>0</v>
      </c>
      <c r="Y579" s="290">
        <f t="shared" si="598"/>
        <v>0</v>
      </c>
      <c r="Z579" s="290">
        <f t="shared" si="570"/>
        <v>0</v>
      </c>
      <c r="AA579" s="291">
        <f t="shared" si="571"/>
        <v>0</v>
      </c>
      <c r="AB579" s="292">
        <f t="shared" si="599"/>
        <v>0</v>
      </c>
      <c r="AC579" s="307">
        <f t="shared" si="600"/>
        <v>573</v>
      </c>
      <c r="AD579" s="289">
        <f t="shared" si="601"/>
        <v>48</v>
      </c>
      <c r="AE579" s="290">
        <f t="shared" si="572"/>
        <v>0</v>
      </c>
      <c r="AF579" s="290">
        <f t="shared" si="602"/>
        <v>0</v>
      </c>
      <c r="AG579" s="290">
        <f t="shared" si="573"/>
        <v>0</v>
      </c>
      <c r="AH579" s="291">
        <f t="shared" si="574"/>
        <v>0</v>
      </c>
      <c r="AI579" s="290">
        <f t="shared" si="603"/>
        <v>0</v>
      </c>
      <c r="AJ579" s="304">
        <f t="shared" si="604"/>
        <v>573</v>
      </c>
      <c r="AK579" s="289">
        <f t="shared" si="605"/>
        <v>48</v>
      </c>
      <c r="AL579" s="290">
        <f t="shared" si="575"/>
        <v>0</v>
      </c>
      <c r="AM579" s="290">
        <f t="shared" si="606"/>
        <v>0</v>
      </c>
      <c r="AN579" s="290">
        <f t="shared" si="576"/>
        <v>0</v>
      </c>
      <c r="AO579" s="291">
        <f t="shared" si="577"/>
        <v>0</v>
      </c>
      <c r="AP579" s="292">
        <f t="shared" si="607"/>
        <v>0</v>
      </c>
      <c r="AQ579" s="307">
        <f t="shared" si="608"/>
        <v>573</v>
      </c>
      <c r="AR579" s="289">
        <f t="shared" si="609"/>
        <v>48</v>
      </c>
      <c r="AS579" s="290">
        <f t="shared" si="578"/>
        <v>0</v>
      </c>
      <c r="AT579" s="290">
        <f t="shared" si="610"/>
        <v>0</v>
      </c>
      <c r="AU579" s="290">
        <f t="shared" si="579"/>
        <v>0</v>
      </c>
      <c r="AV579" s="291">
        <f t="shared" si="580"/>
        <v>0</v>
      </c>
      <c r="AW579" s="290">
        <f t="shared" si="611"/>
        <v>0</v>
      </c>
      <c r="AX579" s="304">
        <f t="shared" si="612"/>
        <v>573</v>
      </c>
      <c r="AY579" s="289">
        <f t="shared" si="613"/>
        <v>48</v>
      </c>
      <c r="AZ579" s="290">
        <f t="shared" si="581"/>
        <v>0</v>
      </c>
      <c r="BA579" s="290">
        <f t="shared" si="614"/>
        <v>0</v>
      </c>
      <c r="BB579" s="290">
        <f t="shared" si="582"/>
        <v>0</v>
      </c>
      <c r="BC579" s="291">
        <f t="shared" si="583"/>
        <v>0</v>
      </c>
      <c r="BD579" s="292">
        <f t="shared" si="615"/>
        <v>0</v>
      </c>
      <c r="BE579" s="307">
        <f t="shared" si="616"/>
        <v>573</v>
      </c>
      <c r="BF579" s="289">
        <f t="shared" si="617"/>
        <v>48</v>
      </c>
      <c r="BG579" s="290">
        <f t="shared" si="584"/>
        <v>0</v>
      </c>
      <c r="BH579" s="290">
        <f t="shared" si="618"/>
        <v>0</v>
      </c>
      <c r="BI579" s="290">
        <f t="shared" si="585"/>
        <v>0</v>
      </c>
      <c r="BJ579" s="291">
        <f t="shared" si="586"/>
        <v>0</v>
      </c>
      <c r="BK579" s="290">
        <f t="shared" si="619"/>
        <v>0</v>
      </c>
      <c r="BL579" s="304">
        <f t="shared" si="620"/>
        <v>573</v>
      </c>
      <c r="BM579" s="289">
        <f t="shared" si="621"/>
        <v>48</v>
      </c>
      <c r="BN579" s="290">
        <f t="shared" si="587"/>
        <v>0</v>
      </c>
      <c r="BO579" s="290">
        <f t="shared" si="622"/>
        <v>0</v>
      </c>
      <c r="BP579" s="290">
        <f t="shared" si="588"/>
        <v>0</v>
      </c>
      <c r="BQ579" s="291">
        <f t="shared" si="589"/>
        <v>0</v>
      </c>
      <c r="BR579" s="292">
        <f t="shared" si="623"/>
        <v>0</v>
      </c>
    </row>
    <row r="580" spans="1:70">
      <c r="A580" s="288">
        <v>574</v>
      </c>
      <c r="B580" s="289">
        <f t="shared" si="559"/>
        <v>48</v>
      </c>
      <c r="C580" s="290">
        <f t="shared" si="560"/>
        <v>0</v>
      </c>
      <c r="D580" s="290">
        <f t="shared" si="624"/>
        <v>0</v>
      </c>
      <c r="E580" s="290">
        <f t="shared" si="561"/>
        <v>0</v>
      </c>
      <c r="F580" s="291">
        <f t="shared" si="562"/>
        <v>0</v>
      </c>
      <c r="G580" s="290">
        <f t="shared" si="625"/>
        <v>0</v>
      </c>
      <c r="H580" s="289">
        <f t="shared" si="590"/>
        <v>574</v>
      </c>
      <c r="I580" s="289">
        <f t="shared" si="591"/>
        <v>48</v>
      </c>
      <c r="J580" s="290">
        <f t="shared" si="563"/>
        <v>0</v>
      </c>
      <c r="K580" s="290">
        <f t="shared" si="626"/>
        <v>0</v>
      </c>
      <c r="L580" s="290">
        <f t="shared" si="564"/>
        <v>0</v>
      </c>
      <c r="M580" s="291">
        <f t="shared" si="565"/>
        <v>0</v>
      </c>
      <c r="N580" s="292">
        <f t="shared" si="627"/>
        <v>0</v>
      </c>
      <c r="O580" s="307">
        <f t="shared" si="592"/>
        <v>574</v>
      </c>
      <c r="P580" s="289">
        <f t="shared" si="593"/>
        <v>48</v>
      </c>
      <c r="Q580" s="290">
        <f t="shared" si="566"/>
        <v>0</v>
      </c>
      <c r="R580" s="290">
        <f t="shared" si="594"/>
        <v>0</v>
      </c>
      <c r="S580" s="290">
        <f t="shared" si="567"/>
        <v>0</v>
      </c>
      <c r="T580" s="291">
        <f t="shared" si="568"/>
        <v>0</v>
      </c>
      <c r="U580" s="290">
        <f t="shared" si="595"/>
        <v>0</v>
      </c>
      <c r="V580" s="304">
        <f t="shared" si="596"/>
        <v>574</v>
      </c>
      <c r="W580" s="289">
        <f t="shared" si="597"/>
        <v>48</v>
      </c>
      <c r="X580" s="290">
        <f t="shared" si="569"/>
        <v>0</v>
      </c>
      <c r="Y580" s="290">
        <f t="shared" si="598"/>
        <v>0</v>
      </c>
      <c r="Z580" s="290">
        <f t="shared" si="570"/>
        <v>0</v>
      </c>
      <c r="AA580" s="291">
        <f t="shared" si="571"/>
        <v>0</v>
      </c>
      <c r="AB580" s="292">
        <f t="shared" si="599"/>
        <v>0</v>
      </c>
      <c r="AC580" s="307">
        <f t="shared" si="600"/>
        <v>574</v>
      </c>
      <c r="AD580" s="289">
        <f t="shared" si="601"/>
        <v>48</v>
      </c>
      <c r="AE580" s="290">
        <f t="shared" si="572"/>
        <v>0</v>
      </c>
      <c r="AF580" s="290">
        <f t="shared" si="602"/>
        <v>0</v>
      </c>
      <c r="AG580" s="290">
        <f t="shared" si="573"/>
        <v>0</v>
      </c>
      <c r="AH580" s="291">
        <f t="shared" si="574"/>
        <v>0</v>
      </c>
      <c r="AI580" s="290">
        <f t="shared" si="603"/>
        <v>0</v>
      </c>
      <c r="AJ580" s="304">
        <f t="shared" si="604"/>
        <v>574</v>
      </c>
      <c r="AK580" s="289">
        <f t="shared" si="605"/>
        <v>48</v>
      </c>
      <c r="AL580" s="290">
        <f t="shared" si="575"/>
        <v>0</v>
      </c>
      <c r="AM580" s="290">
        <f t="shared" si="606"/>
        <v>0</v>
      </c>
      <c r="AN580" s="290">
        <f t="shared" si="576"/>
        <v>0</v>
      </c>
      <c r="AO580" s="291">
        <f t="shared" si="577"/>
        <v>0</v>
      </c>
      <c r="AP580" s="292">
        <f t="shared" si="607"/>
        <v>0</v>
      </c>
      <c r="AQ580" s="307">
        <f t="shared" si="608"/>
        <v>574</v>
      </c>
      <c r="AR580" s="289">
        <f t="shared" si="609"/>
        <v>48</v>
      </c>
      <c r="AS580" s="290">
        <f t="shared" si="578"/>
        <v>0</v>
      </c>
      <c r="AT580" s="290">
        <f t="shared" si="610"/>
        <v>0</v>
      </c>
      <c r="AU580" s="290">
        <f t="shared" si="579"/>
        <v>0</v>
      </c>
      <c r="AV580" s="291">
        <f t="shared" si="580"/>
        <v>0</v>
      </c>
      <c r="AW580" s="290">
        <f t="shared" si="611"/>
        <v>0</v>
      </c>
      <c r="AX580" s="304">
        <f t="shared" si="612"/>
        <v>574</v>
      </c>
      <c r="AY580" s="289">
        <f t="shared" si="613"/>
        <v>48</v>
      </c>
      <c r="AZ580" s="290">
        <f t="shared" si="581"/>
        <v>0</v>
      </c>
      <c r="BA580" s="290">
        <f t="shared" si="614"/>
        <v>0</v>
      </c>
      <c r="BB580" s="290">
        <f t="shared" si="582"/>
        <v>0</v>
      </c>
      <c r="BC580" s="291">
        <f t="shared" si="583"/>
        <v>0</v>
      </c>
      <c r="BD580" s="292">
        <f t="shared" si="615"/>
        <v>0</v>
      </c>
      <c r="BE580" s="307">
        <f t="shared" si="616"/>
        <v>574</v>
      </c>
      <c r="BF580" s="289">
        <f t="shared" si="617"/>
        <v>48</v>
      </c>
      <c r="BG580" s="290">
        <f t="shared" si="584"/>
        <v>0</v>
      </c>
      <c r="BH580" s="290">
        <f t="shared" si="618"/>
        <v>0</v>
      </c>
      <c r="BI580" s="290">
        <f t="shared" si="585"/>
        <v>0</v>
      </c>
      <c r="BJ580" s="291">
        <f t="shared" si="586"/>
        <v>0</v>
      </c>
      <c r="BK580" s="290">
        <f t="shared" si="619"/>
        <v>0</v>
      </c>
      <c r="BL580" s="304">
        <f t="shared" si="620"/>
        <v>574</v>
      </c>
      <c r="BM580" s="289">
        <f t="shared" si="621"/>
        <v>48</v>
      </c>
      <c r="BN580" s="290">
        <f t="shared" si="587"/>
        <v>0</v>
      </c>
      <c r="BO580" s="290">
        <f t="shared" si="622"/>
        <v>0</v>
      </c>
      <c r="BP580" s="290">
        <f t="shared" si="588"/>
        <v>0</v>
      </c>
      <c r="BQ580" s="291">
        <f t="shared" si="589"/>
        <v>0</v>
      </c>
      <c r="BR580" s="292">
        <f t="shared" si="623"/>
        <v>0</v>
      </c>
    </row>
    <row r="581" spans="1:70">
      <c r="A581" s="288">
        <v>575</v>
      </c>
      <c r="B581" s="289">
        <f t="shared" si="559"/>
        <v>48</v>
      </c>
      <c r="C581" s="290">
        <f t="shared" si="560"/>
        <v>0</v>
      </c>
      <c r="D581" s="290">
        <f t="shared" si="624"/>
        <v>0</v>
      </c>
      <c r="E581" s="290">
        <f t="shared" si="561"/>
        <v>0</v>
      </c>
      <c r="F581" s="291">
        <f t="shared" si="562"/>
        <v>0</v>
      </c>
      <c r="G581" s="290">
        <f t="shared" si="625"/>
        <v>0</v>
      </c>
      <c r="H581" s="289">
        <f t="shared" si="590"/>
        <v>575</v>
      </c>
      <c r="I581" s="289">
        <f t="shared" si="591"/>
        <v>48</v>
      </c>
      <c r="J581" s="290">
        <f t="shared" si="563"/>
        <v>0</v>
      </c>
      <c r="K581" s="290">
        <f t="shared" si="626"/>
        <v>0</v>
      </c>
      <c r="L581" s="290">
        <f t="shared" si="564"/>
        <v>0</v>
      </c>
      <c r="M581" s="291">
        <f t="shared" si="565"/>
        <v>0</v>
      </c>
      <c r="N581" s="292">
        <f t="shared" si="627"/>
        <v>0</v>
      </c>
      <c r="O581" s="307">
        <f t="shared" si="592"/>
        <v>575</v>
      </c>
      <c r="P581" s="289">
        <f t="shared" si="593"/>
        <v>48</v>
      </c>
      <c r="Q581" s="290">
        <f t="shared" si="566"/>
        <v>0</v>
      </c>
      <c r="R581" s="290">
        <f t="shared" si="594"/>
        <v>0</v>
      </c>
      <c r="S581" s="290">
        <f t="shared" si="567"/>
        <v>0</v>
      </c>
      <c r="T581" s="291">
        <f t="shared" si="568"/>
        <v>0</v>
      </c>
      <c r="U581" s="290">
        <f t="shared" si="595"/>
        <v>0</v>
      </c>
      <c r="V581" s="304">
        <f t="shared" si="596"/>
        <v>575</v>
      </c>
      <c r="W581" s="289">
        <f t="shared" si="597"/>
        <v>48</v>
      </c>
      <c r="X581" s="290">
        <f t="shared" si="569"/>
        <v>0</v>
      </c>
      <c r="Y581" s="290">
        <f t="shared" si="598"/>
        <v>0</v>
      </c>
      <c r="Z581" s="290">
        <f t="shared" si="570"/>
        <v>0</v>
      </c>
      <c r="AA581" s="291">
        <f t="shared" si="571"/>
        <v>0</v>
      </c>
      <c r="AB581" s="292">
        <f t="shared" si="599"/>
        <v>0</v>
      </c>
      <c r="AC581" s="307">
        <f t="shared" si="600"/>
        <v>575</v>
      </c>
      <c r="AD581" s="289">
        <f t="shared" si="601"/>
        <v>48</v>
      </c>
      <c r="AE581" s="290">
        <f t="shared" si="572"/>
        <v>0</v>
      </c>
      <c r="AF581" s="290">
        <f t="shared" si="602"/>
        <v>0</v>
      </c>
      <c r="AG581" s="290">
        <f t="shared" si="573"/>
        <v>0</v>
      </c>
      <c r="AH581" s="291">
        <f t="shared" si="574"/>
        <v>0</v>
      </c>
      <c r="AI581" s="290">
        <f t="shared" si="603"/>
        <v>0</v>
      </c>
      <c r="AJ581" s="304">
        <f t="shared" si="604"/>
        <v>575</v>
      </c>
      <c r="AK581" s="289">
        <f t="shared" si="605"/>
        <v>48</v>
      </c>
      <c r="AL581" s="290">
        <f t="shared" si="575"/>
        <v>0</v>
      </c>
      <c r="AM581" s="290">
        <f t="shared" si="606"/>
        <v>0</v>
      </c>
      <c r="AN581" s="290">
        <f t="shared" si="576"/>
        <v>0</v>
      </c>
      <c r="AO581" s="291">
        <f t="shared" si="577"/>
        <v>0</v>
      </c>
      <c r="AP581" s="292">
        <f t="shared" si="607"/>
        <v>0</v>
      </c>
      <c r="AQ581" s="307">
        <f t="shared" si="608"/>
        <v>575</v>
      </c>
      <c r="AR581" s="289">
        <f t="shared" si="609"/>
        <v>48</v>
      </c>
      <c r="AS581" s="290">
        <f t="shared" si="578"/>
        <v>0</v>
      </c>
      <c r="AT581" s="290">
        <f t="shared" si="610"/>
        <v>0</v>
      </c>
      <c r="AU581" s="290">
        <f t="shared" si="579"/>
        <v>0</v>
      </c>
      <c r="AV581" s="291">
        <f t="shared" si="580"/>
        <v>0</v>
      </c>
      <c r="AW581" s="290">
        <f t="shared" si="611"/>
        <v>0</v>
      </c>
      <c r="AX581" s="304">
        <f t="shared" si="612"/>
        <v>575</v>
      </c>
      <c r="AY581" s="289">
        <f t="shared" si="613"/>
        <v>48</v>
      </c>
      <c r="AZ581" s="290">
        <f t="shared" si="581"/>
        <v>0</v>
      </c>
      <c r="BA581" s="290">
        <f t="shared" si="614"/>
        <v>0</v>
      </c>
      <c r="BB581" s="290">
        <f t="shared" si="582"/>
        <v>0</v>
      </c>
      <c r="BC581" s="291">
        <f t="shared" si="583"/>
        <v>0</v>
      </c>
      <c r="BD581" s="292">
        <f t="shared" si="615"/>
        <v>0</v>
      </c>
      <c r="BE581" s="307">
        <f t="shared" si="616"/>
        <v>575</v>
      </c>
      <c r="BF581" s="289">
        <f t="shared" si="617"/>
        <v>48</v>
      </c>
      <c r="BG581" s="290">
        <f t="shared" si="584"/>
        <v>0</v>
      </c>
      <c r="BH581" s="290">
        <f t="shared" si="618"/>
        <v>0</v>
      </c>
      <c r="BI581" s="290">
        <f t="shared" si="585"/>
        <v>0</v>
      </c>
      <c r="BJ581" s="291">
        <f t="shared" si="586"/>
        <v>0</v>
      </c>
      <c r="BK581" s="290">
        <f t="shared" si="619"/>
        <v>0</v>
      </c>
      <c r="BL581" s="304">
        <f t="shared" si="620"/>
        <v>575</v>
      </c>
      <c r="BM581" s="289">
        <f t="shared" si="621"/>
        <v>48</v>
      </c>
      <c r="BN581" s="290">
        <f t="shared" si="587"/>
        <v>0</v>
      </c>
      <c r="BO581" s="290">
        <f t="shared" si="622"/>
        <v>0</v>
      </c>
      <c r="BP581" s="290">
        <f t="shared" si="588"/>
        <v>0</v>
      </c>
      <c r="BQ581" s="291">
        <f t="shared" si="589"/>
        <v>0</v>
      </c>
      <c r="BR581" s="292">
        <f t="shared" si="623"/>
        <v>0</v>
      </c>
    </row>
    <row r="582" spans="1:70">
      <c r="A582" s="288">
        <v>576</v>
      </c>
      <c r="B582" s="289">
        <f t="shared" ref="B582:B606" si="628">ROUNDDOWN((A582-1)/12,0)+1</f>
        <v>48</v>
      </c>
      <c r="C582" s="290">
        <f t="shared" ref="C582:C606" si="629">IF(A582=0,FINANCINGA_A_PRINCIPAL,G581)</f>
        <v>0</v>
      </c>
      <c r="D582" s="290">
        <f t="shared" si="624"/>
        <v>0</v>
      </c>
      <c r="E582" s="290">
        <f t="shared" ref="E582:E606" si="630">IF(A582=0,0,C582*(FINANCINGA_A_RATE/12))</f>
        <v>0</v>
      </c>
      <c r="F582" s="291">
        <f t="shared" ref="F582:F606" si="631">IF(OR(A582=0,A582&gt;12*FINANCINGA_A_TERM),0,
IF(A582=12*FINANCINGA_A_TERM,C582,
-(PMT(FINANCINGA_A_RATE/12,FINANCINGA_A_TERM*12,FINANCINGA_A_PRINCIPAL,0,0)+E582)))</f>
        <v>0</v>
      </c>
      <c r="G582" s="290">
        <f t="shared" si="625"/>
        <v>0</v>
      </c>
      <c r="H582" s="289">
        <f t="shared" si="590"/>
        <v>576</v>
      </c>
      <c r="I582" s="289">
        <f t="shared" si="591"/>
        <v>48</v>
      </c>
      <c r="J582" s="290">
        <f t="shared" ref="J582:J606" si="632">IF(H582=0,FINANCINGB_A_PRINCIPAL,N581)</f>
        <v>0</v>
      </c>
      <c r="K582" s="290">
        <f t="shared" si="626"/>
        <v>0</v>
      </c>
      <c r="L582" s="290">
        <f t="shared" ref="L582:L606" si="633">IF(H582=0,0,J582*(FINANCINGB_A_RATE/12))</f>
        <v>0</v>
      </c>
      <c r="M582" s="291">
        <f t="shared" ref="M582:M606" si="634">IF(OR(H582=0,H582&gt;12*FINANCINGB_A_TERM),0,
IF(H582=12*FINANCINGB_A_TERM,J582,
-(PMT(FINANCINGB_A_RATE/12,FINANCINGB_A_TERM*12,FINANCINGB_A_PRINCIPAL,0,0)+L582)))</f>
        <v>0</v>
      </c>
      <c r="N582" s="292">
        <f t="shared" si="627"/>
        <v>0</v>
      </c>
      <c r="O582" s="307">
        <f t="shared" si="592"/>
        <v>576</v>
      </c>
      <c r="P582" s="289">
        <f t="shared" si="593"/>
        <v>48</v>
      </c>
      <c r="Q582" s="290">
        <f t="shared" ref="Q582:Q606" si="635">IF(O582=0,FINANCINGA_B_PRINCIPAL,U581)</f>
        <v>0</v>
      </c>
      <c r="R582" s="290">
        <f t="shared" si="594"/>
        <v>0</v>
      </c>
      <c r="S582" s="290">
        <f t="shared" ref="S582:S606" si="636">IF(O582=0,0,Q582*(FINANCINGA_B_RATE/12))</f>
        <v>0</v>
      </c>
      <c r="T582" s="291">
        <f t="shared" ref="T582:T606" si="637">IF(OR(O582=0,O582&gt;12*FINANCINGA_B_TERM),0,
IF(O582=12*FINANCINGA_B_TERM,Q582,
-(PMT(FINANCINGA_B_RATE/12,FINANCINGA_B_TERM*12,FINANCINGA_B_PRINCIPAL,0,0)+S582)))</f>
        <v>0</v>
      </c>
      <c r="U582" s="290">
        <f t="shared" si="595"/>
        <v>0</v>
      </c>
      <c r="V582" s="304">
        <f t="shared" si="596"/>
        <v>576</v>
      </c>
      <c r="W582" s="289">
        <f t="shared" si="597"/>
        <v>48</v>
      </c>
      <c r="X582" s="290">
        <f t="shared" ref="X582:X606" si="638">IF(V582=0,FINANCINGB_B_PRINCIPAL,AB581)</f>
        <v>0</v>
      </c>
      <c r="Y582" s="290">
        <f t="shared" si="598"/>
        <v>0</v>
      </c>
      <c r="Z582" s="290">
        <f t="shared" ref="Z582:Z606" si="639">IF(V582=0,0,X582*(FINANCINGB_B_RATE/12))</f>
        <v>0</v>
      </c>
      <c r="AA582" s="291">
        <f t="shared" ref="AA582:AA606" si="640">IF(OR(V582=0,V582&gt;12*FINANCINGB_B_TERM),0,
IF(V582=12*FINANCINGB_B_TERM,X582,
-(PMT(FINANCINGB_B_RATE/12,FINANCINGB_B_TERM*12,FINANCINGB_B_PRINCIPAL,0,0)+Z582)))</f>
        <v>0</v>
      </c>
      <c r="AB582" s="292">
        <f t="shared" si="599"/>
        <v>0</v>
      </c>
      <c r="AC582" s="307">
        <f t="shared" si="600"/>
        <v>576</v>
      </c>
      <c r="AD582" s="289">
        <f t="shared" si="601"/>
        <v>48</v>
      </c>
      <c r="AE582" s="290">
        <f t="shared" ref="AE582:AE606" si="641">IF(AC582=0,FINANCINGA_C_PRINCIPAL,AI581)</f>
        <v>0</v>
      </c>
      <c r="AF582" s="290">
        <f t="shared" si="602"/>
        <v>0</v>
      </c>
      <c r="AG582" s="290">
        <f t="shared" ref="AG582:AG606" si="642">IF(AC582=0,0,AE582*(FINANCINGA_C_RATE/12))</f>
        <v>0</v>
      </c>
      <c r="AH582" s="291">
        <f t="shared" ref="AH582:AH606" si="643">IF(OR(AC582=0,AC582&gt;12*FINANCINGA_C_TERM),0,
IF(AC582=12*FINANCINGA_C_TERM,AE582,
-(PMT(FINANCINGA_C_RATE/12,FINANCINGA_C_TERM*12,FINANCINGA_C_PRINCIPAL,0,0)+AG582)))</f>
        <v>0</v>
      </c>
      <c r="AI582" s="290">
        <f t="shared" si="603"/>
        <v>0</v>
      </c>
      <c r="AJ582" s="304">
        <f t="shared" si="604"/>
        <v>576</v>
      </c>
      <c r="AK582" s="289">
        <f t="shared" si="605"/>
        <v>48</v>
      </c>
      <c r="AL582" s="290">
        <f t="shared" ref="AL582:AL606" si="644">IF(AJ582=0,FINANCINGB_C_PRINCIPAL,AP581)</f>
        <v>0</v>
      </c>
      <c r="AM582" s="290">
        <f t="shared" si="606"/>
        <v>0</v>
      </c>
      <c r="AN582" s="290">
        <f t="shared" ref="AN582:AN606" si="645">IF(AJ582=0,0,AL582*(FINANCINGB_C_RATE/12))</f>
        <v>0</v>
      </c>
      <c r="AO582" s="291">
        <f t="shared" ref="AO582:AO606" si="646">IF(OR(AJ582=0,AJ582&gt;12*FINANCINGB_C_TERM),0,
IF(AJ582=12*FINANCINGB_C_TERM,AL582,
-(PMT(FINANCINGB_C_RATE/12,FINANCINGB_C_TERM*12,FINANCINGB_C_PRINCIPAL,0,0)+AN582)))</f>
        <v>0</v>
      </c>
      <c r="AP582" s="292">
        <f t="shared" si="607"/>
        <v>0</v>
      </c>
      <c r="AQ582" s="307">
        <f t="shared" si="608"/>
        <v>576</v>
      </c>
      <c r="AR582" s="289">
        <f t="shared" si="609"/>
        <v>48</v>
      </c>
      <c r="AS582" s="290">
        <f t="shared" ref="AS582:AS606" si="647">IF(AQ582=0,FINANCINGA_D_PRINCIPAL,AW581)</f>
        <v>0</v>
      </c>
      <c r="AT582" s="290">
        <f t="shared" si="610"/>
        <v>0</v>
      </c>
      <c r="AU582" s="290">
        <f t="shared" ref="AU582:AU606" si="648">IF(AQ582=0,0,AS582*(FINANCINGA_D_RATE/12))</f>
        <v>0</v>
      </c>
      <c r="AV582" s="291">
        <f t="shared" ref="AV582:AV606" si="649">IF(OR(AQ582=0,AQ582&gt;12*FINANCINGA_D_TERM),0,
IF(AQ582=12*FINANCINGA_D_TERM,AS582,
-(PMT(FINANCINGA_D_RATE/12,FINANCINGA_D_TERM*12,FINANCINGA_D_PRINCIPAL,0,0)+AU582)))</f>
        <v>0</v>
      </c>
      <c r="AW582" s="290">
        <f t="shared" si="611"/>
        <v>0</v>
      </c>
      <c r="AX582" s="304">
        <f t="shared" si="612"/>
        <v>576</v>
      </c>
      <c r="AY582" s="289">
        <f t="shared" si="613"/>
        <v>48</v>
      </c>
      <c r="AZ582" s="290">
        <f t="shared" ref="AZ582:AZ606" si="650">IF(AX582=0,FINANCINGB_D_PRINCIPAL,BD581)</f>
        <v>0</v>
      </c>
      <c r="BA582" s="290">
        <f t="shared" si="614"/>
        <v>0</v>
      </c>
      <c r="BB582" s="290">
        <f t="shared" ref="BB582:BB606" si="651">IF(AX582=0,0,AZ582*(FINANCINGB_D_RATE/12))</f>
        <v>0</v>
      </c>
      <c r="BC582" s="291">
        <f t="shared" ref="BC582:BC606" si="652">IF(OR(AX582=0,AX582&gt;12*FINANCINGB_D_TERM),0,
IF(AX582=12*FINANCINGB_D_TERM,AZ582,
-(PMT(FINANCINGB_D_RATE/12,FINANCINGB_D_TERM*12,FINANCINGB_D_PRINCIPAL,0,0)+BB582)))</f>
        <v>0</v>
      </c>
      <c r="BD582" s="292">
        <f t="shared" si="615"/>
        <v>0</v>
      </c>
      <c r="BE582" s="307">
        <f t="shared" si="616"/>
        <v>576</v>
      </c>
      <c r="BF582" s="289">
        <f t="shared" si="617"/>
        <v>48</v>
      </c>
      <c r="BG582" s="290">
        <f t="shared" ref="BG582:BG606" si="653">IF(BE582=0,FINANCINGA_E_PRINCIPAL,BK581)</f>
        <v>0</v>
      </c>
      <c r="BH582" s="290">
        <f t="shared" si="618"/>
        <v>0</v>
      </c>
      <c r="BI582" s="290">
        <f t="shared" ref="BI582:BI606" si="654">IF(BE582=0,0,BG582*(FINANCINGA_E_RATE/12))</f>
        <v>0</v>
      </c>
      <c r="BJ582" s="291">
        <f t="shared" ref="BJ582:BJ606" si="655">IF(OR(BE582=0,BE582&gt;12*FINANCINGA_E_TERM),0,
IF(BE582=12*FINANCINGA_E_TERM,BG582,
-(PMT(FINANCINGA_E_RATE/12,FINANCINGA_E_TERM*12,FINANCINGA_E_PRINCIPAL,0,0)+BI582)))</f>
        <v>0</v>
      </c>
      <c r="BK582" s="290">
        <f t="shared" si="619"/>
        <v>0</v>
      </c>
      <c r="BL582" s="304">
        <f t="shared" si="620"/>
        <v>576</v>
      </c>
      <c r="BM582" s="289">
        <f t="shared" si="621"/>
        <v>48</v>
      </c>
      <c r="BN582" s="290">
        <f t="shared" ref="BN582:BN606" si="656">IF(BL582=0,FINANCINGB_E_PRINCIPAL,BR581)</f>
        <v>0</v>
      </c>
      <c r="BO582" s="290">
        <f t="shared" si="622"/>
        <v>0</v>
      </c>
      <c r="BP582" s="290">
        <f t="shared" ref="BP582:BP606" si="657">IF(BL582=0,0,BN582*(FINANCINGB_E_RATE/12))</f>
        <v>0</v>
      </c>
      <c r="BQ582" s="291">
        <f t="shared" ref="BQ582:BQ606" si="658">IF(OR(BL582=0,BL582&gt;12*FINANCINGB_E_TERM),0,
IF(BL582=12*FINANCINGB_E_TERM,BN582,
-(PMT(FINANCINGB_E_RATE/12,FINANCINGB_E_TERM*12,FINANCINGB_E_PRINCIPAL,0,0)+BP582)))</f>
        <v>0</v>
      </c>
      <c r="BR582" s="292">
        <f t="shared" si="623"/>
        <v>0</v>
      </c>
    </row>
    <row r="583" spans="1:70">
      <c r="A583" s="288">
        <v>577</v>
      </c>
      <c r="B583" s="289">
        <f t="shared" si="628"/>
        <v>49</v>
      </c>
      <c r="C583" s="290">
        <f t="shared" si="629"/>
        <v>0</v>
      </c>
      <c r="D583" s="290">
        <f t="shared" si="624"/>
        <v>0</v>
      </c>
      <c r="E583" s="290">
        <f t="shared" si="630"/>
        <v>0</v>
      </c>
      <c r="F583" s="291">
        <f t="shared" si="631"/>
        <v>0</v>
      </c>
      <c r="G583" s="290">
        <f t="shared" si="625"/>
        <v>0</v>
      </c>
      <c r="H583" s="289">
        <f t="shared" ref="H583:H606" si="659">$A583</f>
        <v>577</v>
      </c>
      <c r="I583" s="289">
        <f t="shared" ref="I583:I606" si="660">$B583</f>
        <v>49</v>
      </c>
      <c r="J583" s="290">
        <f t="shared" si="632"/>
        <v>0</v>
      </c>
      <c r="K583" s="290">
        <f t="shared" si="626"/>
        <v>0</v>
      </c>
      <c r="L583" s="290">
        <f t="shared" si="633"/>
        <v>0</v>
      </c>
      <c r="M583" s="291">
        <f t="shared" si="634"/>
        <v>0</v>
      </c>
      <c r="N583" s="292">
        <f t="shared" si="627"/>
        <v>0</v>
      </c>
      <c r="O583" s="307">
        <f t="shared" ref="O583:O606" si="661">$A583</f>
        <v>577</v>
      </c>
      <c r="P583" s="289">
        <f t="shared" ref="P583:P606" si="662">$B583</f>
        <v>49</v>
      </c>
      <c r="Q583" s="290">
        <f t="shared" si="635"/>
        <v>0</v>
      </c>
      <c r="R583" s="290">
        <f t="shared" ref="R583:R606" si="663">SUM(S583:T583)</f>
        <v>0</v>
      </c>
      <c r="S583" s="290">
        <f t="shared" si="636"/>
        <v>0</v>
      </c>
      <c r="T583" s="291">
        <f t="shared" si="637"/>
        <v>0</v>
      </c>
      <c r="U583" s="290">
        <f t="shared" ref="U583:U606" si="664">Q583-T583</f>
        <v>0</v>
      </c>
      <c r="V583" s="304">
        <f t="shared" ref="V583:V606" si="665">$A583</f>
        <v>577</v>
      </c>
      <c r="W583" s="289">
        <f t="shared" ref="W583:W606" si="666">$B583</f>
        <v>49</v>
      </c>
      <c r="X583" s="290">
        <f t="shared" si="638"/>
        <v>0</v>
      </c>
      <c r="Y583" s="290">
        <f t="shared" ref="Y583:Y606" si="667">SUM(Z583:AA583)</f>
        <v>0</v>
      </c>
      <c r="Z583" s="290">
        <f t="shared" si="639"/>
        <v>0</v>
      </c>
      <c r="AA583" s="291">
        <f t="shared" si="640"/>
        <v>0</v>
      </c>
      <c r="AB583" s="292">
        <f t="shared" ref="AB583:AB606" si="668">X583-AA583</f>
        <v>0</v>
      </c>
      <c r="AC583" s="307">
        <f t="shared" ref="AC583:AC606" si="669">$A583</f>
        <v>577</v>
      </c>
      <c r="AD583" s="289">
        <f t="shared" ref="AD583:AD606" si="670">$B583</f>
        <v>49</v>
      </c>
      <c r="AE583" s="290">
        <f t="shared" si="641"/>
        <v>0</v>
      </c>
      <c r="AF583" s="290">
        <f t="shared" ref="AF583:AF606" si="671">SUM(AG583:AH583)</f>
        <v>0</v>
      </c>
      <c r="AG583" s="290">
        <f t="shared" si="642"/>
        <v>0</v>
      </c>
      <c r="AH583" s="291">
        <f t="shared" si="643"/>
        <v>0</v>
      </c>
      <c r="AI583" s="290">
        <f t="shared" ref="AI583:AI606" si="672">AE583-AH583</f>
        <v>0</v>
      </c>
      <c r="AJ583" s="304">
        <f t="shared" ref="AJ583:AJ606" si="673">$A583</f>
        <v>577</v>
      </c>
      <c r="AK583" s="289">
        <f t="shared" ref="AK583:AK606" si="674">$B583</f>
        <v>49</v>
      </c>
      <c r="AL583" s="290">
        <f t="shared" si="644"/>
        <v>0</v>
      </c>
      <c r="AM583" s="290">
        <f t="shared" ref="AM583:AM606" si="675">SUM(AN583:AO583)</f>
        <v>0</v>
      </c>
      <c r="AN583" s="290">
        <f t="shared" si="645"/>
        <v>0</v>
      </c>
      <c r="AO583" s="291">
        <f t="shared" si="646"/>
        <v>0</v>
      </c>
      <c r="AP583" s="292">
        <f t="shared" ref="AP583:AP606" si="676">AL583-AO583</f>
        <v>0</v>
      </c>
      <c r="AQ583" s="307">
        <f t="shared" ref="AQ583:AQ606" si="677">$A583</f>
        <v>577</v>
      </c>
      <c r="AR583" s="289">
        <f t="shared" ref="AR583:AR606" si="678">$B583</f>
        <v>49</v>
      </c>
      <c r="AS583" s="290">
        <f t="shared" si="647"/>
        <v>0</v>
      </c>
      <c r="AT583" s="290">
        <f t="shared" ref="AT583:AT606" si="679">SUM(AU583:AV583)</f>
        <v>0</v>
      </c>
      <c r="AU583" s="290">
        <f t="shared" si="648"/>
        <v>0</v>
      </c>
      <c r="AV583" s="291">
        <f t="shared" si="649"/>
        <v>0</v>
      </c>
      <c r="AW583" s="290">
        <f t="shared" ref="AW583:AW606" si="680">AS583-AV583</f>
        <v>0</v>
      </c>
      <c r="AX583" s="304">
        <f t="shared" ref="AX583:AX606" si="681">$A583</f>
        <v>577</v>
      </c>
      <c r="AY583" s="289">
        <f t="shared" ref="AY583:AY606" si="682">$B583</f>
        <v>49</v>
      </c>
      <c r="AZ583" s="290">
        <f t="shared" si="650"/>
        <v>0</v>
      </c>
      <c r="BA583" s="290">
        <f t="shared" ref="BA583:BA606" si="683">SUM(BB583:BC583)</f>
        <v>0</v>
      </c>
      <c r="BB583" s="290">
        <f t="shared" si="651"/>
        <v>0</v>
      </c>
      <c r="BC583" s="291">
        <f t="shared" si="652"/>
        <v>0</v>
      </c>
      <c r="BD583" s="292">
        <f t="shared" ref="BD583:BD606" si="684">AZ583-BC583</f>
        <v>0</v>
      </c>
      <c r="BE583" s="307">
        <f t="shared" ref="BE583:BE606" si="685">$A583</f>
        <v>577</v>
      </c>
      <c r="BF583" s="289">
        <f t="shared" ref="BF583:BF606" si="686">$B583</f>
        <v>49</v>
      </c>
      <c r="BG583" s="290">
        <f t="shared" si="653"/>
        <v>0</v>
      </c>
      <c r="BH583" s="290">
        <f t="shared" ref="BH583:BH606" si="687">SUM(BI583:BJ583)</f>
        <v>0</v>
      </c>
      <c r="BI583" s="290">
        <f t="shared" si="654"/>
        <v>0</v>
      </c>
      <c r="BJ583" s="291">
        <f t="shared" si="655"/>
        <v>0</v>
      </c>
      <c r="BK583" s="290">
        <f t="shared" ref="BK583:BK606" si="688">BG583-BJ583</f>
        <v>0</v>
      </c>
      <c r="BL583" s="304">
        <f t="shared" ref="BL583:BL606" si="689">$A583</f>
        <v>577</v>
      </c>
      <c r="BM583" s="289">
        <f t="shared" ref="BM583:BM606" si="690">$B583</f>
        <v>49</v>
      </c>
      <c r="BN583" s="290">
        <f t="shared" si="656"/>
        <v>0</v>
      </c>
      <c r="BO583" s="290">
        <f t="shared" ref="BO583:BO606" si="691">SUM(BP583:BQ583)</f>
        <v>0</v>
      </c>
      <c r="BP583" s="290">
        <f t="shared" si="657"/>
        <v>0</v>
      </c>
      <c r="BQ583" s="291">
        <f t="shared" si="658"/>
        <v>0</v>
      </c>
      <c r="BR583" s="292">
        <f t="shared" ref="BR583:BR606" si="692">BN583-BQ583</f>
        <v>0</v>
      </c>
    </row>
    <row r="584" spans="1:70">
      <c r="A584" s="288">
        <v>578</v>
      </c>
      <c r="B584" s="289">
        <f t="shared" si="628"/>
        <v>49</v>
      </c>
      <c r="C584" s="290">
        <f t="shared" si="629"/>
        <v>0</v>
      </c>
      <c r="D584" s="290">
        <f t="shared" si="624"/>
        <v>0</v>
      </c>
      <c r="E584" s="290">
        <f t="shared" si="630"/>
        <v>0</v>
      </c>
      <c r="F584" s="291">
        <f t="shared" si="631"/>
        <v>0</v>
      </c>
      <c r="G584" s="290">
        <f t="shared" ref="G584:G606" si="693">C584-F584</f>
        <v>0</v>
      </c>
      <c r="H584" s="289">
        <f t="shared" si="659"/>
        <v>578</v>
      </c>
      <c r="I584" s="289">
        <f t="shared" si="660"/>
        <v>49</v>
      </c>
      <c r="J584" s="290">
        <f t="shared" si="632"/>
        <v>0</v>
      </c>
      <c r="K584" s="290">
        <f t="shared" si="626"/>
        <v>0</v>
      </c>
      <c r="L584" s="290">
        <f t="shared" si="633"/>
        <v>0</v>
      </c>
      <c r="M584" s="291">
        <f t="shared" si="634"/>
        <v>0</v>
      </c>
      <c r="N584" s="292">
        <f t="shared" si="627"/>
        <v>0</v>
      </c>
      <c r="O584" s="307">
        <f t="shared" si="661"/>
        <v>578</v>
      </c>
      <c r="P584" s="289">
        <f t="shared" si="662"/>
        <v>49</v>
      </c>
      <c r="Q584" s="290">
        <f t="shared" si="635"/>
        <v>0</v>
      </c>
      <c r="R584" s="290">
        <f t="shared" si="663"/>
        <v>0</v>
      </c>
      <c r="S584" s="290">
        <f t="shared" si="636"/>
        <v>0</v>
      </c>
      <c r="T584" s="291">
        <f t="shared" si="637"/>
        <v>0</v>
      </c>
      <c r="U584" s="290">
        <f t="shared" si="664"/>
        <v>0</v>
      </c>
      <c r="V584" s="304">
        <f t="shared" si="665"/>
        <v>578</v>
      </c>
      <c r="W584" s="289">
        <f t="shared" si="666"/>
        <v>49</v>
      </c>
      <c r="X584" s="290">
        <f t="shared" si="638"/>
        <v>0</v>
      </c>
      <c r="Y584" s="290">
        <f t="shared" si="667"/>
        <v>0</v>
      </c>
      <c r="Z584" s="290">
        <f t="shared" si="639"/>
        <v>0</v>
      </c>
      <c r="AA584" s="291">
        <f t="shared" si="640"/>
        <v>0</v>
      </c>
      <c r="AB584" s="292">
        <f t="shared" si="668"/>
        <v>0</v>
      </c>
      <c r="AC584" s="307">
        <f t="shared" si="669"/>
        <v>578</v>
      </c>
      <c r="AD584" s="289">
        <f t="shared" si="670"/>
        <v>49</v>
      </c>
      <c r="AE584" s="290">
        <f t="shared" si="641"/>
        <v>0</v>
      </c>
      <c r="AF584" s="290">
        <f t="shared" si="671"/>
        <v>0</v>
      </c>
      <c r="AG584" s="290">
        <f t="shared" si="642"/>
        <v>0</v>
      </c>
      <c r="AH584" s="291">
        <f t="shared" si="643"/>
        <v>0</v>
      </c>
      <c r="AI584" s="290">
        <f t="shared" si="672"/>
        <v>0</v>
      </c>
      <c r="AJ584" s="304">
        <f t="shared" si="673"/>
        <v>578</v>
      </c>
      <c r="AK584" s="289">
        <f t="shared" si="674"/>
        <v>49</v>
      </c>
      <c r="AL584" s="290">
        <f t="shared" si="644"/>
        <v>0</v>
      </c>
      <c r="AM584" s="290">
        <f t="shared" si="675"/>
        <v>0</v>
      </c>
      <c r="AN584" s="290">
        <f t="shared" si="645"/>
        <v>0</v>
      </c>
      <c r="AO584" s="291">
        <f t="shared" si="646"/>
        <v>0</v>
      </c>
      <c r="AP584" s="292">
        <f t="shared" si="676"/>
        <v>0</v>
      </c>
      <c r="AQ584" s="307">
        <f t="shared" si="677"/>
        <v>578</v>
      </c>
      <c r="AR584" s="289">
        <f t="shared" si="678"/>
        <v>49</v>
      </c>
      <c r="AS584" s="290">
        <f t="shared" si="647"/>
        <v>0</v>
      </c>
      <c r="AT584" s="290">
        <f t="shared" si="679"/>
        <v>0</v>
      </c>
      <c r="AU584" s="290">
        <f t="shared" si="648"/>
        <v>0</v>
      </c>
      <c r="AV584" s="291">
        <f t="shared" si="649"/>
        <v>0</v>
      </c>
      <c r="AW584" s="290">
        <f t="shared" si="680"/>
        <v>0</v>
      </c>
      <c r="AX584" s="304">
        <f t="shared" si="681"/>
        <v>578</v>
      </c>
      <c r="AY584" s="289">
        <f t="shared" si="682"/>
        <v>49</v>
      </c>
      <c r="AZ584" s="290">
        <f t="shared" si="650"/>
        <v>0</v>
      </c>
      <c r="BA584" s="290">
        <f t="shared" si="683"/>
        <v>0</v>
      </c>
      <c r="BB584" s="290">
        <f t="shared" si="651"/>
        <v>0</v>
      </c>
      <c r="BC584" s="291">
        <f t="shared" si="652"/>
        <v>0</v>
      </c>
      <c r="BD584" s="292">
        <f t="shared" si="684"/>
        <v>0</v>
      </c>
      <c r="BE584" s="307">
        <f t="shared" si="685"/>
        <v>578</v>
      </c>
      <c r="BF584" s="289">
        <f t="shared" si="686"/>
        <v>49</v>
      </c>
      <c r="BG584" s="290">
        <f t="shared" si="653"/>
        <v>0</v>
      </c>
      <c r="BH584" s="290">
        <f t="shared" si="687"/>
        <v>0</v>
      </c>
      <c r="BI584" s="290">
        <f t="shared" si="654"/>
        <v>0</v>
      </c>
      <c r="BJ584" s="291">
        <f t="shared" si="655"/>
        <v>0</v>
      </c>
      <c r="BK584" s="290">
        <f t="shared" si="688"/>
        <v>0</v>
      </c>
      <c r="BL584" s="304">
        <f t="shared" si="689"/>
        <v>578</v>
      </c>
      <c r="BM584" s="289">
        <f t="shared" si="690"/>
        <v>49</v>
      </c>
      <c r="BN584" s="290">
        <f t="shared" si="656"/>
        <v>0</v>
      </c>
      <c r="BO584" s="290">
        <f t="shared" si="691"/>
        <v>0</v>
      </c>
      <c r="BP584" s="290">
        <f t="shared" si="657"/>
        <v>0</v>
      </c>
      <c r="BQ584" s="291">
        <f t="shared" si="658"/>
        <v>0</v>
      </c>
      <c r="BR584" s="292">
        <f t="shared" si="692"/>
        <v>0</v>
      </c>
    </row>
    <row r="585" spans="1:70">
      <c r="A585" s="288">
        <v>579</v>
      </c>
      <c r="B585" s="289">
        <f t="shared" si="628"/>
        <v>49</v>
      </c>
      <c r="C585" s="290">
        <f t="shared" si="629"/>
        <v>0</v>
      </c>
      <c r="D585" s="290">
        <f t="shared" si="624"/>
        <v>0</v>
      </c>
      <c r="E585" s="290">
        <f t="shared" si="630"/>
        <v>0</v>
      </c>
      <c r="F585" s="291">
        <f t="shared" si="631"/>
        <v>0</v>
      </c>
      <c r="G585" s="290">
        <f t="shared" si="693"/>
        <v>0</v>
      </c>
      <c r="H585" s="289">
        <f t="shared" si="659"/>
        <v>579</v>
      </c>
      <c r="I585" s="289">
        <f t="shared" si="660"/>
        <v>49</v>
      </c>
      <c r="J585" s="290">
        <f t="shared" si="632"/>
        <v>0</v>
      </c>
      <c r="K585" s="290">
        <f t="shared" si="626"/>
        <v>0</v>
      </c>
      <c r="L585" s="290">
        <f t="shared" si="633"/>
        <v>0</v>
      </c>
      <c r="M585" s="291">
        <f t="shared" si="634"/>
        <v>0</v>
      </c>
      <c r="N585" s="292">
        <f t="shared" si="627"/>
        <v>0</v>
      </c>
      <c r="O585" s="307">
        <f t="shared" si="661"/>
        <v>579</v>
      </c>
      <c r="P585" s="289">
        <f t="shared" si="662"/>
        <v>49</v>
      </c>
      <c r="Q585" s="290">
        <f t="shared" si="635"/>
        <v>0</v>
      </c>
      <c r="R585" s="290">
        <f t="shared" si="663"/>
        <v>0</v>
      </c>
      <c r="S585" s="290">
        <f t="shared" si="636"/>
        <v>0</v>
      </c>
      <c r="T585" s="291">
        <f t="shared" si="637"/>
        <v>0</v>
      </c>
      <c r="U585" s="290">
        <f t="shared" si="664"/>
        <v>0</v>
      </c>
      <c r="V585" s="304">
        <f t="shared" si="665"/>
        <v>579</v>
      </c>
      <c r="W585" s="289">
        <f t="shared" si="666"/>
        <v>49</v>
      </c>
      <c r="X585" s="290">
        <f t="shared" si="638"/>
        <v>0</v>
      </c>
      <c r="Y585" s="290">
        <f t="shared" si="667"/>
        <v>0</v>
      </c>
      <c r="Z585" s="290">
        <f t="shared" si="639"/>
        <v>0</v>
      </c>
      <c r="AA585" s="291">
        <f t="shared" si="640"/>
        <v>0</v>
      </c>
      <c r="AB585" s="292">
        <f t="shared" si="668"/>
        <v>0</v>
      </c>
      <c r="AC585" s="307">
        <f t="shared" si="669"/>
        <v>579</v>
      </c>
      <c r="AD585" s="289">
        <f t="shared" si="670"/>
        <v>49</v>
      </c>
      <c r="AE585" s="290">
        <f t="shared" si="641"/>
        <v>0</v>
      </c>
      <c r="AF585" s="290">
        <f t="shared" si="671"/>
        <v>0</v>
      </c>
      <c r="AG585" s="290">
        <f t="shared" si="642"/>
        <v>0</v>
      </c>
      <c r="AH585" s="291">
        <f t="shared" si="643"/>
        <v>0</v>
      </c>
      <c r="AI585" s="290">
        <f t="shared" si="672"/>
        <v>0</v>
      </c>
      <c r="AJ585" s="304">
        <f t="shared" si="673"/>
        <v>579</v>
      </c>
      <c r="AK585" s="289">
        <f t="shared" si="674"/>
        <v>49</v>
      </c>
      <c r="AL585" s="290">
        <f t="shared" si="644"/>
        <v>0</v>
      </c>
      <c r="AM585" s="290">
        <f t="shared" si="675"/>
        <v>0</v>
      </c>
      <c r="AN585" s="290">
        <f t="shared" si="645"/>
        <v>0</v>
      </c>
      <c r="AO585" s="291">
        <f t="shared" si="646"/>
        <v>0</v>
      </c>
      <c r="AP585" s="292">
        <f t="shared" si="676"/>
        <v>0</v>
      </c>
      <c r="AQ585" s="307">
        <f t="shared" si="677"/>
        <v>579</v>
      </c>
      <c r="AR585" s="289">
        <f t="shared" si="678"/>
        <v>49</v>
      </c>
      <c r="AS585" s="290">
        <f t="shared" si="647"/>
        <v>0</v>
      </c>
      <c r="AT585" s="290">
        <f t="shared" si="679"/>
        <v>0</v>
      </c>
      <c r="AU585" s="290">
        <f t="shared" si="648"/>
        <v>0</v>
      </c>
      <c r="AV585" s="291">
        <f t="shared" si="649"/>
        <v>0</v>
      </c>
      <c r="AW585" s="290">
        <f t="shared" si="680"/>
        <v>0</v>
      </c>
      <c r="AX585" s="304">
        <f t="shared" si="681"/>
        <v>579</v>
      </c>
      <c r="AY585" s="289">
        <f t="shared" si="682"/>
        <v>49</v>
      </c>
      <c r="AZ585" s="290">
        <f t="shared" si="650"/>
        <v>0</v>
      </c>
      <c r="BA585" s="290">
        <f t="shared" si="683"/>
        <v>0</v>
      </c>
      <c r="BB585" s="290">
        <f t="shared" si="651"/>
        <v>0</v>
      </c>
      <c r="BC585" s="291">
        <f t="shared" si="652"/>
        <v>0</v>
      </c>
      <c r="BD585" s="292">
        <f t="shared" si="684"/>
        <v>0</v>
      </c>
      <c r="BE585" s="307">
        <f t="shared" si="685"/>
        <v>579</v>
      </c>
      <c r="BF585" s="289">
        <f t="shared" si="686"/>
        <v>49</v>
      </c>
      <c r="BG585" s="290">
        <f t="shared" si="653"/>
        <v>0</v>
      </c>
      <c r="BH585" s="290">
        <f t="shared" si="687"/>
        <v>0</v>
      </c>
      <c r="BI585" s="290">
        <f t="shared" si="654"/>
        <v>0</v>
      </c>
      <c r="BJ585" s="291">
        <f t="shared" si="655"/>
        <v>0</v>
      </c>
      <c r="BK585" s="290">
        <f t="shared" si="688"/>
        <v>0</v>
      </c>
      <c r="BL585" s="304">
        <f t="shared" si="689"/>
        <v>579</v>
      </c>
      <c r="BM585" s="289">
        <f t="shared" si="690"/>
        <v>49</v>
      </c>
      <c r="BN585" s="290">
        <f t="shared" si="656"/>
        <v>0</v>
      </c>
      <c r="BO585" s="290">
        <f t="shared" si="691"/>
        <v>0</v>
      </c>
      <c r="BP585" s="290">
        <f t="shared" si="657"/>
        <v>0</v>
      </c>
      <c r="BQ585" s="291">
        <f t="shared" si="658"/>
        <v>0</v>
      </c>
      <c r="BR585" s="292">
        <f t="shared" si="692"/>
        <v>0</v>
      </c>
    </row>
    <row r="586" spans="1:70">
      <c r="A586" s="288">
        <v>580</v>
      </c>
      <c r="B586" s="289">
        <f t="shared" si="628"/>
        <v>49</v>
      </c>
      <c r="C586" s="290">
        <f t="shared" si="629"/>
        <v>0</v>
      </c>
      <c r="D586" s="290">
        <f t="shared" si="624"/>
        <v>0</v>
      </c>
      <c r="E586" s="290">
        <f t="shared" si="630"/>
        <v>0</v>
      </c>
      <c r="F586" s="291">
        <f t="shared" si="631"/>
        <v>0</v>
      </c>
      <c r="G586" s="290">
        <f t="shared" si="693"/>
        <v>0</v>
      </c>
      <c r="H586" s="289">
        <f t="shared" si="659"/>
        <v>580</v>
      </c>
      <c r="I586" s="289">
        <f t="shared" si="660"/>
        <v>49</v>
      </c>
      <c r="J586" s="290">
        <f t="shared" si="632"/>
        <v>0</v>
      </c>
      <c r="K586" s="290">
        <f t="shared" si="626"/>
        <v>0</v>
      </c>
      <c r="L586" s="290">
        <f t="shared" si="633"/>
        <v>0</v>
      </c>
      <c r="M586" s="291">
        <f t="shared" si="634"/>
        <v>0</v>
      </c>
      <c r="N586" s="292">
        <f t="shared" si="627"/>
        <v>0</v>
      </c>
      <c r="O586" s="307">
        <f t="shared" si="661"/>
        <v>580</v>
      </c>
      <c r="P586" s="289">
        <f t="shared" si="662"/>
        <v>49</v>
      </c>
      <c r="Q586" s="290">
        <f t="shared" si="635"/>
        <v>0</v>
      </c>
      <c r="R586" s="290">
        <f t="shared" si="663"/>
        <v>0</v>
      </c>
      <c r="S586" s="290">
        <f t="shared" si="636"/>
        <v>0</v>
      </c>
      <c r="T586" s="291">
        <f t="shared" si="637"/>
        <v>0</v>
      </c>
      <c r="U586" s="290">
        <f t="shared" si="664"/>
        <v>0</v>
      </c>
      <c r="V586" s="304">
        <f t="shared" si="665"/>
        <v>580</v>
      </c>
      <c r="W586" s="289">
        <f t="shared" si="666"/>
        <v>49</v>
      </c>
      <c r="X586" s="290">
        <f t="shared" si="638"/>
        <v>0</v>
      </c>
      <c r="Y586" s="290">
        <f t="shared" si="667"/>
        <v>0</v>
      </c>
      <c r="Z586" s="290">
        <f t="shared" si="639"/>
        <v>0</v>
      </c>
      <c r="AA586" s="291">
        <f t="shared" si="640"/>
        <v>0</v>
      </c>
      <c r="AB586" s="292">
        <f t="shared" si="668"/>
        <v>0</v>
      </c>
      <c r="AC586" s="307">
        <f t="shared" si="669"/>
        <v>580</v>
      </c>
      <c r="AD586" s="289">
        <f t="shared" si="670"/>
        <v>49</v>
      </c>
      <c r="AE586" s="290">
        <f t="shared" si="641"/>
        <v>0</v>
      </c>
      <c r="AF586" s="290">
        <f t="shared" si="671"/>
        <v>0</v>
      </c>
      <c r="AG586" s="290">
        <f t="shared" si="642"/>
        <v>0</v>
      </c>
      <c r="AH586" s="291">
        <f t="shared" si="643"/>
        <v>0</v>
      </c>
      <c r="AI586" s="290">
        <f t="shared" si="672"/>
        <v>0</v>
      </c>
      <c r="AJ586" s="304">
        <f t="shared" si="673"/>
        <v>580</v>
      </c>
      <c r="AK586" s="289">
        <f t="shared" si="674"/>
        <v>49</v>
      </c>
      <c r="AL586" s="290">
        <f t="shared" si="644"/>
        <v>0</v>
      </c>
      <c r="AM586" s="290">
        <f t="shared" si="675"/>
        <v>0</v>
      </c>
      <c r="AN586" s="290">
        <f t="shared" si="645"/>
        <v>0</v>
      </c>
      <c r="AO586" s="291">
        <f t="shared" si="646"/>
        <v>0</v>
      </c>
      <c r="AP586" s="292">
        <f t="shared" si="676"/>
        <v>0</v>
      </c>
      <c r="AQ586" s="307">
        <f t="shared" si="677"/>
        <v>580</v>
      </c>
      <c r="AR586" s="289">
        <f t="shared" si="678"/>
        <v>49</v>
      </c>
      <c r="AS586" s="290">
        <f t="shared" si="647"/>
        <v>0</v>
      </c>
      <c r="AT586" s="290">
        <f t="shared" si="679"/>
        <v>0</v>
      </c>
      <c r="AU586" s="290">
        <f t="shared" si="648"/>
        <v>0</v>
      </c>
      <c r="AV586" s="291">
        <f t="shared" si="649"/>
        <v>0</v>
      </c>
      <c r="AW586" s="290">
        <f t="shared" si="680"/>
        <v>0</v>
      </c>
      <c r="AX586" s="304">
        <f t="shared" si="681"/>
        <v>580</v>
      </c>
      <c r="AY586" s="289">
        <f t="shared" si="682"/>
        <v>49</v>
      </c>
      <c r="AZ586" s="290">
        <f t="shared" si="650"/>
        <v>0</v>
      </c>
      <c r="BA586" s="290">
        <f t="shared" si="683"/>
        <v>0</v>
      </c>
      <c r="BB586" s="290">
        <f t="shared" si="651"/>
        <v>0</v>
      </c>
      <c r="BC586" s="291">
        <f t="shared" si="652"/>
        <v>0</v>
      </c>
      <c r="BD586" s="292">
        <f t="shared" si="684"/>
        <v>0</v>
      </c>
      <c r="BE586" s="307">
        <f t="shared" si="685"/>
        <v>580</v>
      </c>
      <c r="BF586" s="289">
        <f t="shared" si="686"/>
        <v>49</v>
      </c>
      <c r="BG586" s="290">
        <f t="shared" si="653"/>
        <v>0</v>
      </c>
      <c r="BH586" s="290">
        <f t="shared" si="687"/>
        <v>0</v>
      </c>
      <c r="BI586" s="290">
        <f t="shared" si="654"/>
        <v>0</v>
      </c>
      <c r="BJ586" s="291">
        <f t="shared" si="655"/>
        <v>0</v>
      </c>
      <c r="BK586" s="290">
        <f t="shared" si="688"/>
        <v>0</v>
      </c>
      <c r="BL586" s="304">
        <f t="shared" si="689"/>
        <v>580</v>
      </c>
      <c r="BM586" s="289">
        <f t="shared" si="690"/>
        <v>49</v>
      </c>
      <c r="BN586" s="290">
        <f t="shared" si="656"/>
        <v>0</v>
      </c>
      <c r="BO586" s="290">
        <f t="shared" si="691"/>
        <v>0</v>
      </c>
      <c r="BP586" s="290">
        <f t="shared" si="657"/>
        <v>0</v>
      </c>
      <c r="BQ586" s="291">
        <f t="shared" si="658"/>
        <v>0</v>
      </c>
      <c r="BR586" s="292">
        <f t="shared" si="692"/>
        <v>0</v>
      </c>
    </row>
    <row r="587" spans="1:70">
      <c r="A587" s="288">
        <v>581</v>
      </c>
      <c r="B587" s="289">
        <f t="shared" si="628"/>
        <v>49</v>
      </c>
      <c r="C587" s="290">
        <f t="shared" si="629"/>
        <v>0</v>
      </c>
      <c r="D587" s="290">
        <f t="shared" si="624"/>
        <v>0</v>
      </c>
      <c r="E587" s="290">
        <f t="shared" si="630"/>
        <v>0</v>
      </c>
      <c r="F587" s="291">
        <f t="shared" si="631"/>
        <v>0</v>
      </c>
      <c r="G587" s="290">
        <f t="shared" si="693"/>
        <v>0</v>
      </c>
      <c r="H587" s="289">
        <f t="shared" si="659"/>
        <v>581</v>
      </c>
      <c r="I587" s="289">
        <f t="shared" si="660"/>
        <v>49</v>
      </c>
      <c r="J587" s="290">
        <f t="shared" si="632"/>
        <v>0</v>
      </c>
      <c r="K587" s="290">
        <f t="shared" si="626"/>
        <v>0</v>
      </c>
      <c r="L587" s="290">
        <f t="shared" si="633"/>
        <v>0</v>
      </c>
      <c r="M587" s="291">
        <f t="shared" si="634"/>
        <v>0</v>
      </c>
      <c r="N587" s="292">
        <f t="shared" si="627"/>
        <v>0</v>
      </c>
      <c r="O587" s="307">
        <f t="shared" si="661"/>
        <v>581</v>
      </c>
      <c r="P587" s="289">
        <f t="shared" si="662"/>
        <v>49</v>
      </c>
      <c r="Q587" s="290">
        <f t="shared" si="635"/>
        <v>0</v>
      </c>
      <c r="R587" s="290">
        <f t="shared" si="663"/>
        <v>0</v>
      </c>
      <c r="S587" s="290">
        <f t="shared" si="636"/>
        <v>0</v>
      </c>
      <c r="T587" s="291">
        <f t="shared" si="637"/>
        <v>0</v>
      </c>
      <c r="U587" s="290">
        <f t="shared" si="664"/>
        <v>0</v>
      </c>
      <c r="V587" s="304">
        <f t="shared" si="665"/>
        <v>581</v>
      </c>
      <c r="W587" s="289">
        <f t="shared" si="666"/>
        <v>49</v>
      </c>
      <c r="X587" s="290">
        <f t="shared" si="638"/>
        <v>0</v>
      </c>
      <c r="Y587" s="290">
        <f t="shared" si="667"/>
        <v>0</v>
      </c>
      <c r="Z587" s="290">
        <f t="shared" si="639"/>
        <v>0</v>
      </c>
      <c r="AA587" s="291">
        <f t="shared" si="640"/>
        <v>0</v>
      </c>
      <c r="AB587" s="292">
        <f t="shared" si="668"/>
        <v>0</v>
      </c>
      <c r="AC587" s="307">
        <f t="shared" si="669"/>
        <v>581</v>
      </c>
      <c r="AD587" s="289">
        <f t="shared" si="670"/>
        <v>49</v>
      </c>
      <c r="AE587" s="290">
        <f t="shared" si="641"/>
        <v>0</v>
      </c>
      <c r="AF587" s="290">
        <f t="shared" si="671"/>
        <v>0</v>
      </c>
      <c r="AG587" s="290">
        <f t="shared" si="642"/>
        <v>0</v>
      </c>
      <c r="AH587" s="291">
        <f t="shared" si="643"/>
        <v>0</v>
      </c>
      <c r="AI587" s="290">
        <f t="shared" si="672"/>
        <v>0</v>
      </c>
      <c r="AJ587" s="304">
        <f t="shared" si="673"/>
        <v>581</v>
      </c>
      <c r="AK587" s="289">
        <f t="shared" si="674"/>
        <v>49</v>
      </c>
      <c r="AL587" s="290">
        <f t="shared" si="644"/>
        <v>0</v>
      </c>
      <c r="AM587" s="290">
        <f t="shared" si="675"/>
        <v>0</v>
      </c>
      <c r="AN587" s="290">
        <f t="shared" si="645"/>
        <v>0</v>
      </c>
      <c r="AO587" s="291">
        <f t="shared" si="646"/>
        <v>0</v>
      </c>
      <c r="AP587" s="292">
        <f t="shared" si="676"/>
        <v>0</v>
      </c>
      <c r="AQ587" s="307">
        <f t="shared" si="677"/>
        <v>581</v>
      </c>
      <c r="AR587" s="289">
        <f t="shared" si="678"/>
        <v>49</v>
      </c>
      <c r="AS587" s="290">
        <f t="shared" si="647"/>
        <v>0</v>
      </c>
      <c r="AT587" s="290">
        <f t="shared" si="679"/>
        <v>0</v>
      </c>
      <c r="AU587" s="290">
        <f t="shared" si="648"/>
        <v>0</v>
      </c>
      <c r="AV587" s="291">
        <f t="shared" si="649"/>
        <v>0</v>
      </c>
      <c r="AW587" s="290">
        <f t="shared" si="680"/>
        <v>0</v>
      </c>
      <c r="AX587" s="304">
        <f t="shared" si="681"/>
        <v>581</v>
      </c>
      <c r="AY587" s="289">
        <f t="shared" si="682"/>
        <v>49</v>
      </c>
      <c r="AZ587" s="290">
        <f t="shared" si="650"/>
        <v>0</v>
      </c>
      <c r="BA587" s="290">
        <f t="shared" si="683"/>
        <v>0</v>
      </c>
      <c r="BB587" s="290">
        <f t="shared" si="651"/>
        <v>0</v>
      </c>
      <c r="BC587" s="291">
        <f t="shared" si="652"/>
        <v>0</v>
      </c>
      <c r="BD587" s="292">
        <f t="shared" si="684"/>
        <v>0</v>
      </c>
      <c r="BE587" s="307">
        <f t="shared" si="685"/>
        <v>581</v>
      </c>
      <c r="BF587" s="289">
        <f t="shared" si="686"/>
        <v>49</v>
      </c>
      <c r="BG587" s="290">
        <f t="shared" si="653"/>
        <v>0</v>
      </c>
      <c r="BH587" s="290">
        <f t="shared" si="687"/>
        <v>0</v>
      </c>
      <c r="BI587" s="290">
        <f t="shared" si="654"/>
        <v>0</v>
      </c>
      <c r="BJ587" s="291">
        <f t="shared" si="655"/>
        <v>0</v>
      </c>
      <c r="BK587" s="290">
        <f t="shared" si="688"/>
        <v>0</v>
      </c>
      <c r="BL587" s="304">
        <f t="shared" si="689"/>
        <v>581</v>
      </c>
      <c r="BM587" s="289">
        <f t="shared" si="690"/>
        <v>49</v>
      </c>
      <c r="BN587" s="290">
        <f t="shared" si="656"/>
        <v>0</v>
      </c>
      <c r="BO587" s="290">
        <f t="shared" si="691"/>
        <v>0</v>
      </c>
      <c r="BP587" s="290">
        <f t="shared" si="657"/>
        <v>0</v>
      </c>
      <c r="BQ587" s="291">
        <f t="shared" si="658"/>
        <v>0</v>
      </c>
      <c r="BR587" s="292">
        <f t="shared" si="692"/>
        <v>0</v>
      </c>
    </row>
    <row r="588" spans="1:70">
      <c r="A588" s="288">
        <v>582</v>
      </c>
      <c r="B588" s="289">
        <f t="shared" si="628"/>
        <v>49</v>
      </c>
      <c r="C588" s="290">
        <f t="shared" si="629"/>
        <v>0</v>
      </c>
      <c r="D588" s="290">
        <f t="shared" si="624"/>
        <v>0</v>
      </c>
      <c r="E588" s="290">
        <f t="shared" si="630"/>
        <v>0</v>
      </c>
      <c r="F588" s="291">
        <f t="shared" si="631"/>
        <v>0</v>
      </c>
      <c r="G588" s="290">
        <f t="shared" si="693"/>
        <v>0</v>
      </c>
      <c r="H588" s="289">
        <f t="shared" si="659"/>
        <v>582</v>
      </c>
      <c r="I588" s="289">
        <f t="shared" si="660"/>
        <v>49</v>
      </c>
      <c r="J588" s="290">
        <f t="shared" si="632"/>
        <v>0</v>
      </c>
      <c r="K588" s="290">
        <f t="shared" si="626"/>
        <v>0</v>
      </c>
      <c r="L588" s="290">
        <f t="shared" si="633"/>
        <v>0</v>
      </c>
      <c r="M588" s="291">
        <f t="shared" si="634"/>
        <v>0</v>
      </c>
      <c r="N588" s="292">
        <f t="shared" si="627"/>
        <v>0</v>
      </c>
      <c r="O588" s="307">
        <f t="shared" si="661"/>
        <v>582</v>
      </c>
      <c r="P588" s="289">
        <f t="shared" si="662"/>
        <v>49</v>
      </c>
      <c r="Q588" s="290">
        <f t="shared" si="635"/>
        <v>0</v>
      </c>
      <c r="R588" s="290">
        <f t="shared" si="663"/>
        <v>0</v>
      </c>
      <c r="S588" s="290">
        <f t="shared" si="636"/>
        <v>0</v>
      </c>
      <c r="T588" s="291">
        <f t="shared" si="637"/>
        <v>0</v>
      </c>
      <c r="U588" s="290">
        <f t="shared" si="664"/>
        <v>0</v>
      </c>
      <c r="V588" s="304">
        <f t="shared" si="665"/>
        <v>582</v>
      </c>
      <c r="W588" s="289">
        <f t="shared" si="666"/>
        <v>49</v>
      </c>
      <c r="X588" s="290">
        <f t="shared" si="638"/>
        <v>0</v>
      </c>
      <c r="Y588" s="290">
        <f t="shared" si="667"/>
        <v>0</v>
      </c>
      <c r="Z588" s="290">
        <f t="shared" si="639"/>
        <v>0</v>
      </c>
      <c r="AA588" s="291">
        <f t="shared" si="640"/>
        <v>0</v>
      </c>
      <c r="AB588" s="292">
        <f t="shared" si="668"/>
        <v>0</v>
      </c>
      <c r="AC588" s="307">
        <f t="shared" si="669"/>
        <v>582</v>
      </c>
      <c r="AD588" s="289">
        <f t="shared" si="670"/>
        <v>49</v>
      </c>
      <c r="AE588" s="290">
        <f t="shared" si="641"/>
        <v>0</v>
      </c>
      <c r="AF588" s="290">
        <f t="shared" si="671"/>
        <v>0</v>
      </c>
      <c r="AG588" s="290">
        <f t="shared" si="642"/>
        <v>0</v>
      </c>
      <c r="AH588" s="291">
        <f t="shared" si="643"/>
        <v>0</v>
      </c>
      <c r="AI588" s="290">
        <f t="shared" si="672"/>
        <v>0</v>
      </c>
      <c r="AJ588" s="304">
        <f t="shared" si="673"/>
        <v>582</v>
      </c>
      <c r="AK588" s="289">
        <f t="shared" si="674"/>
        <v>49</v>
      </c>
      <c r="AL588" s="290">
        <f t="shared" si="644"/>
        <v>0</v>
      </c>
      <c r="AM588" s="290">
        <f t="shared" si="675"/>
        <v>0</v>
      </c>
      <c r="AN588" s="290">
        <f t="shared" si="645"/>
        <v>0</v>
      </c>
      <c r="AO588" s="291">
        <f t="shared" si="646"/>
        <v>0</v>
      </c>
      <c r="AP588" s="292">
        <f t="shared" si="676"/>
        <v>0</v>
      </c>
      <c r="AQ588" s="307">
        <f t="shared" si="677"/>
        <v>582</v>
      </c>
      <c r="AR588" s="289">
        <f t="shared" si="678"/>
        <v>49</v>
      </c>
      <c r="AS588" s="290">
        <f t="shared" si="647"/>
        <v>0</v>
      </c>
      <c r="AT588" s="290">
        <f t="shared" si="679"/>
        <v>0</v>
      </c>
      <c r="AU588" s="290">
        <f t="shared" si="648"/>
        <v>0</v>
      </c>
      <c r="AV588" s="291">
        <f t="shared" si="649"/>
        <v>0</v>
      </c>
      <c r="AW588" s="290">
        <f t="shared" si="680"/>
        <v>0</v>
      </c>
      <c r="AX588" s="304">
        <f t="shared" si="681"/>
        <v>582</v>
      </c>
      <c r="AY588" s="289">
        <f t="shared" si="682"/>
        <v>49</v>
      </c>
      <c r="AZ588" s="290">
        <f t="shared" si="650"/>
        <v>0</v>
      </c>
      <c r="BA588" s="290">
        <f t="shared" si="683"/>
        <v>0</v>
      </c>
      <c r="BB588" s="290">
        <f t="shared" si="651"/>
        <v>0</v>
      </c>
      <c r="BC588" s="291">
        <f t="shared" si="652"/>
        <v>0</v>
      </c>
      <c r="BD588" s="292">
        <f t="shared" si="684"/>
        <v>0</v>
      </c>
      <c r="BE588" s="307">
        <f t="shared" si="685"/>
        <v>582</v>
      </c>
      <c r="BF588" s="289">
        <f t="shared" si="686"/>
        <v>49</v>
      </c>
      <c r="BG588" s="290">
        <f t="shared" si="653"/>
        <v>0</v>
      </c>
      <c r="BH588" s="290">
        <f t="shared" si="687"/>
        <v>0</v>
      </c>
      <c r="BI588" s="290">
        <f t="shared" si="654"/>
        <v>0</v>
      </c>
      <c r="BJ588" s="291">
        <f t="shared" si="655"/>
        <v>0</v>
      </c>
      <c r="BK588" s="290">
        <f t="shared" si="688"/>
        <v>0</v>
      </c>
      <c r="BL588" s="304">
        <f t="shared" si="689"/>
        <v>582</v>
      </c>
      <c r="BM588" s="289">
        <f t="shared" si="690"/>
        <v>49</v>
      </c>
      <c r="BN588" s="290">
        <f t="shared" si="656"/>
        <v>0</v>
      </c>
      <c r="BO588" s="290">
        <f t="shared" si="691"/>
        <v>0</v>
      </c>
      <c r="BP588" s="290">
        <f t="shared" si="657"/>
        <v>0</v>
      </c>
      <c r="BQ588" s="291">
        <f t="shared" si="658"/>
        <v>0</v>
      </c>
      <c r="BR588" s="292">
        <f t="shared" si="692"/>
        <v>0</v>
      </c>
    </row>
    <row r="589" spans="1:70">
      <c r="A589" s="288">
        <v>583</v>
      </c>
      <c r="B589" s="289">
        <f t="shared" si="628"/>
        <v>49</v>
      </c>
      <c r="C589" s="290">
        <f t="shared" si="629"/>
        <v>0</v>
      </c>
      <c r="D589" s="290">
        <f t="shared" si="624"/>
        <v>0</v>
      </c>
      <c r="E589" s="290">
        <f t="shared" si="630"/>
        <v>0</v>
      </c>
      <c r="F589" s="291">
        <f t="shared" si="631"/>
        <v>0</v>
      </c>
      <c r="G589" s="290">
        <f t="shared" si="693"/>
        <v>0</v>
      </c>
      <c r="H589" s="289">
        <f t="shared" si="659"/>
        <v>583</v>
      </c>
      <c r="I589" s="289">
        <f t="shared" si="660"/>
        <v>49</v>
      </c>
      <c r="J589" s="290">
        <f t="shared" si="632"/>
        <v>0</v>
      </c>
      <c r="K589" s="290">
        <f t="shared" si="626"/>
        <v>0</v>
      </c>
      <c r="L589" s="290">
        <f t="shared" si="633"/>
        <v>0</v>
      </c>
      <c r="M589" s="291">
        <f t="shared" si="634"/>
        <v>0</v>
      </c>
      <c r="N589" s="292">
        <f t="shared" si="627"/>
        <v>0</v>
      </c>
      <c r="O589" s="307">
        <f t="shared" si="661"/>
        <v>583</v>
      </c>
      <c r="P589" s="289">
        <f t="shared" si="662"/>
        <v>49</v>
      </c>
      <c r="Q589" s="290">
        <f t="shared" si="635"/>
        <v>0</v>
      </c>
      <c r="R589" s="290">
        <f t="shared" si="663"/>
        <v>0</v>
      </c>
      <c r="S589" s="290">
        <f t="shared" si="636"/>
        <v>0</v>
      </c>
      <c r="T589" s="291">
        <f t="shared" si="637"/>
        <v>0</v>
      </c>
      <c r="U589" s="290">
        <f t="shared" si="664"/>
        <v>0</v>
      </c>
      <c r="V589" s="304">
        <f t="shared" si="665"/>
        <v>583</v>
      </c>
      <c r="W589" s="289">
        <f t="shared" si="666"/>
        <v>49</v>
      </c>
      <c r="X589" s="290">
        <f t="shared" si="638"/>
        <v>0</v>
      </c>
      <c r="Y589" s="290">
        <f t="shared" si="667"/>
        <v>0</v>
      </c>
      <c r="Z589" s="290">
        <f t="shared" si="639"/>
        <v>0</v>
      </c>
      <c r="AA589" s="291">
        <f t="shared" si="640"/>
        <v>0</v>
      </c>
      <c r="AB589" s="292">
        <f t="shared" si="668"/>
        <v>0</v>
      </c>
      <c r="AC589" s="307">
        <f t="shared" si="669"/>
        <v>583</v>
      </c>
      <c r="AD589" s="289">
        <f t="shared" si="670"/>
        <v>49</v>
      </c>
      <c r="AE589" s="290">
        <f t="shared" si="641"/>
        <v>0</v>
      </c>
      <c r="AF589" s="290">
        <f t="shared" si="671"/>
        <v>0</v>
      </c>
      <c r="AG589" s="290">
        <f t="shared" si="642"/>
        <v>0</v>
      </c>
      <c r="AH589" s="291">
        <f t="shared" si="643"/>
        <v>0</v>
      </c>
      <c r="AI589" s="290">
        <f t="shared" si="672"/>
        <v>0</v>
      </c>
      <c r="AJ589" s="304">
        <f t="shared" si="673"/>
        <v>583</v>
      </c>
      <c r="AK589" s="289">
        <f t="shared" si="674"/>
        <v>49</v>
      </c>
      <c r="AL589" s="290">
        <f t="shared" si="644"/>
        <v>0</v>
      </c>
      <c r="AM589" s="290">
        <f t="shared" si="675"/>
        <v>0</v>
      </c>
      <c r="AN589" s="290">
        <f t="shared" si="645"/>
        <v>0</v>
      </c>
      <c r="AO589" s="291">
        <f t="shared" si="646"/>
        <v>0</v>
      </c>
      <c r="AP589" s="292">
        <f t="shared" si="676"/>
        <v>0</v>
      </c>
      <c r="AQ589" s="307">
        <f t="shared" si="677"/>
        <v>583</v>
      </c>
      <c r="AR589" s="289">
        <f t="shared" si="678"/>
        <v>49</v>
      </c>
      <c r="AS589" s="290">
        <f t="shared" si="647"/>
        <v>0</v>
      </c>
      <c r="AT589" s="290">
        <f t="shared" si="679"/>
        <v>0</v>
      </c>
      <c r="AU589" s="290">
        <f t="shared" si="648"/>
        <v>0</v>
      </c>
      <c r="AV589" s="291">
        <f t="shared" si="649"/>
        <v>0</v>
      </c>
      <c r="AW589" s="290">
        <f t="shared" si="680"/>
        <v>0</v>
      </c>
      <c r="AX589" s="304">
        <f t="shared" si="681"/>
        <v>583</v>
      </c>
      <c r="AY589" s="289">
        <f t="shared" si="682"/>
        <v>49</v>
      </c>
      <c r="AZ589" s="290">
        <f t="shared" si="650"/>
        <v>0</v>
      </c>
      <c r="BA589" s="290">
        <f t="shared" si="683"/>
        <v>0</v>
      </c>
      <c r="BB589" s="290">
        <f t="shared" si="651"/>
        <v>0</v>
      </c>
      <c r="BC589" s="291">
        <f t="shared" si="652"/>
        <v>0</v>
      </c>
      <c r="BD589" s="292">
        <f t="shared" si="684"/>
        <v>0</v>
      </c>
      <c r="BE589" s="307">
        <f t="shared" si="685"/>
        <v>583</v>
      </c>
      <c r="BF589" s="289">
        <f t="shared" si="686"/>
        <v>49</v>
      </c>
      <c r="BG589" s="290">
        <f t="shared" si="653"/>
        <v>0</v>
      </c>
      <c r="BH589" s="290">
        <f t="shared" si="687"/>
        <v>0</v>
      </c>
      <c r="BI589" s="290">
        <f t="shared" si="654"/>
        <v>0</v>
      </c>
      <c r="BJ589" s="291">
        <f t="shared" si="655"/>
        <v>0</v>
      </c>
      <c r="BK589" s="290">
        <f t="shared" si="688"/>
        <v>0</v>
      </c>
      <c r="BL589" s="304">
        <f t="shared" si="689"/>
        <v>583</v>
      </c>
      <c r="BM589" s="289">
        <f t="shared" si="690"/>
        <v>49</v>
      </c>
      <c r="BN589" s="290">
        <f t="shared" si="656"/>
        <v>0</v>
      </c>
      <c r="BO589" s="290">
        <f t="shared" si="691"/>
        <v>0</v>
      </c>
      <c r="BP589" s="290">
        <f t="shared" si="657"/>
        <v>0</v>
      </c>
      <c r="BQ589" s="291">
        <f t="shared" si="658"/>
        <v>0</v>
      </c>
      <c r="BR589" s="292">
        <f t="shared" si="692"/>
        <v>0</v>
      </c>
    </row>
    <row r="590" spans="1:70">
      <c r="A590" s="288">
        <v>584</v>
      </c>
      <c r="B590" s="289">
        <f t="shared" si="628"/>
        <v>49</v>
      </c>
      <c r="C590" s="290">
        <f t="shared" si="629"/>
        <v>0</v>
      </c>
      <c r="D590" s="290">
        <f t="shared" si="624"/>
        <v>0</v>
      </c>
      <c r="E590" s="290">
        <f t="shared" si="630"/>
        <v>0</v>
      </c>
      <c r="F590" s="291">
        <f t="shared" si="631"/>
        <v>0</v>
      </c>
      <c r="G590" s="290">
        <f t="shared" si="693"/>
        <v>0</v>
      </c>
      <c r="H590" s="289">
        <f t="shared" si="659"/>
        <v>584</v>
      </c>
      <c r="I590" s="289">
        <f t="shared" si="660"/>
        <v>49</v>
      </c>
      <c r="J590" s="290">
        <f t="shared" si="632"/>
        <v>0</v>
      </c>
      <c r="K590" s="290">
        <f t="shared" si="626"/>
        <v>0</v>
      </c>
      <c r="L590" s="290">
        <f t="shared" si="633"/>
        <v>0</v>
      </c>
      <c r="M590" s="291">
        <f t="shared" si="634"/>
        <v>0</v>
      </c>
      <c r="N590" s="292">
        <f t="shared" si="627"/>
        <v>0</v>
      </c>
      <c r="O590" s="307">
        <f t="shared" si="661"/>
        <v>584</v>
      </c>
      <c r="P590" s="289">
        <f t="shared" si="662"/>
        <v>49</v>
      </c>
      <c r="Q590" s="290">
        <f t="shared" si="635"/>
        <v>0</v>
      </c>
      <c r="R590" s="290">
        <f t="shared" si="663"/>
        <v>0</v>
      </c>
      <c r="S590" s="290">
        <f t="shared" si="636"/>
        <v>0</v>
      </c>
      <c r="T590" s="291">
        <f t="shared" si="637"/>
        <v>0</v>
      </c>
      <c r="U590" s="290">
        <f t="shared" si="664"/>
        <v>0</v>
      </c>
      <c r="V590" s="304">
        <f t="shared" si="665"/>
        <v>584</v>
      </c>
      <c r="W590" s="289">
        <f t="shared" si="666"/>
        <v>49</v>
      </c>
      <c r="X590" s="290">
        <f t="shared" si="638"/>
        <v>0</v>
      </c>
      <c r="Y590" s="290">
        <f t="shared" si="667"/>
        <v>0</v>
      </c>
      <c r="Z590" s="290">
        <f t="shared" si="639"/>
        <v>0</v>
      </c>
      <c r="AA590" s="291">
        <f t="shared" si="640"/>
        <v>0</v>
      </c>
      <c r="AB590" s="292">
        <f t="shared" si="668"/>
        <v>0</v>
      </c>
      <c r="AC590" s="307">
        <f t="shared" si="669"/>
        <v>584</v>
      </c>
      <c r="AD590" s="289">
        <f t="shared" si="670"/>
        <v>49</v>
      </c>
      <c r="AE590" s="290">
        <f t="shared" si="641"/>
        <v>0</v>
      </c>
      <c r="AF590" s="290">
        <f t="shared" si="671"/>
        <v>0</v>
      </c>
      <c r="AG590" s="290">
        <f t="shared" si="642"/>
        <v>0</v>
      </c>
      <c r="AH590" s="291">
        <f t="shared" si="643"/>
        <v>0</v>
      </c>
      <c r="AI590" s="290">
        <f t="shared" si="672"/>
        <v>0</v>
      </c>
      <c r="AJ590" s="304">
        <f t="shared" si="673"/>
        <v>584</v>
      </c>
      <c r="AK590" s="289">
        <f t="shared" si="674"/>
        <v>49</v>
      </c>
      <c r="AL590" s="290">
        <f t="shared" si="644"/>
        <v>0</v>
      </c>
      <c r="AM590" s="290">
        <f t="shared" si="675"/>
        <v>0</v>
      </c>
      <c r="AN590" s="290">
        <f t="shared" si="645"/>
        <v>0</v>
      </c>
      <c r="AO590" s="291">
        <f t="shared" si="646"/>
        <v>0</v>
      </c>
      <c r="AP590" s="292">
        <f t="shared" si="676"/>
        <v>0</v>
      </c>
      <c r="AQ590" s="307">
        <f t="shared" si="677"/>
        <v>584</v>
      </c>
      <c r="AR590" s="289">
        <f t="shared" si="678"/>
        <v>49</v>
      </c>
      <c r="AS590" s="290">
        <f t="shared" si="647"/>
        <v>0</v>
      </c>
      <c r="AT590" s="290">
        <f t="shared" si="679"/>
        <v>0</v>
      </c>
      <c r="AU590" s="290">
        <f t="shared" si="648"/>
        <v>0</v>
      </c>
      <c r="AV590" s="291">
        <f t="shared" si="649"/>
        <v>0</v>
      </c>
      <c r="AW590" s="290">
        <f t="shared" si="680"/>
        <v>0</v>
      </c>
      <c r="AX590" s="304">
        <f t="shared" si="681"/>
        <v>584</v>
      </c>
      <c r="AY590" s="289">
        <f t="shared" si="682"/>
        <v>49</v>
      </c>
      <c r="AZ590" s="290">
        <f t="shared" si="650"/>
        <v>0</v>
      </c>
      <c r="BA590" s="290">
        <f t="shared" si="683"/>
        <v>0</v>
      </c>
      <c r="BB590" s="290">
        <f t="shared" si="651"/>
        <v>0</v>
      </c>
      <c r="BC590" s="291">
        <f t="shared" si="652"/>
        <v>0</v>
      </c>
      <c r="BD590" s="292">
        <f t="shared" si="684"/>
        <v>0</v>
      </c>
      <c r="BE590" s="307">
        <f t="shared" si="685"/>
        <v>584</v>
      </c>
      <c r="BF590" s="289">
        <f t="shared" si="686"/>
        <v>49</v>
      </c>
      <c r="BG590" s="290">
        <f t="shared" si="653"/>
        <v>0</v>
      </c>
      <c r="BH590" s="290">
        <f t="shared" si="687"/>
        <v>0</v>
      </c>
      <c r="BI590" s="290">
        <f t="shared" si="654"/>
        <v>0</v>
      </c>
      <c r="BJ590" s="291">
        <f t="shared" si="655"/>
        <v>0</v>
      </c>
      <c r="BK590" s="290">
        <f t="shared" si="688"/>
        <v>0</v>
      </c>
      <c r="BL590" s="304">
        <f t="shared" si="689"/>
        <v>584</v>
      </c>
      <c r="BM590" s="289">
        <f t="shared" si="690"/>
        <v>49</v>
      </c>
      <c r="BN590" s="290">
        <f t="shared" si="656"/>
        <v>0</v>
      </c>
      <c r="BO590" s="290">
        <f t="shared" si="691"/>
        <v>0</v>
      </c>
      <c r="BP590" s="290">
        <f t="shared" si="657"/>
        <v>0</v>
      </c>
      <c r="BQ590" s="291">
        <f t="shared" si="658"/>
        <v>0</v>
      </c>
      <c r="BR590" s="292">
        <f t="shared" si="692"/>
        <v>0</v>
      </c>
    </row>
    <row r="591" spans="1:70">
      <c r="A591" s="288">
        <v>585</v>
      </c>
      <c r="B591" s="289">
        <f t="shared" si="628"/>
        <v>49</v>
      </c>
      <c r="C591" s="290">
        <f t="shared" si="629"/>
        <v>0</v>
      </c>
      <c r="D591" s="290">
        <f t="shared" si="624"/>
        <v>0</v>
      </c>
      <c r="E591" s="290">
        <f t="shared" si="630"/>
        <v>0</v>
      </c>
      <c r="F591" s="291">
        <f t="shared" si="631"/>
        <v>0</v>
      </c>
      <c r="G591" s="290">
        <f t="shared" si="693"/>
        <v>0</v>
      </c>
      <c r="H591" s="289">
        <f t="shared" si="659"/>
        <v>585</v>
      </c>
      <c r="I591" s="289">
        <f t="shared" si="660"/>
        <v>49</v>
      </c>
      <c r="J591" s="290">
        <f t="shared" si="632"/>
        <v>0</v>
      </c>
      <c r="K591" s="290">
        <f t="shared" si="626"/>
        <v>0</v>
      </c>
      <c r="L591" s="290">
        <f t="shared" si="633"/>
        <v>0</v>
      </c>
      <c r="M591" s="291">
        <f t="shared" si="634"/>
        <v>0</v>
      </c>
      <c r="N591" s="292">
        <f t="shared" si="627"/>
        <v>0</v>
      </c>
      <c r="O591" s="307">
        <f t="shared" si="661"/>
        <v>585</v>
      </c>
      <c r="P591" s="289">
        <f t="shared" si="662"/>
        <v>49</v>
      </c>
      <c r="Q591" s="290">
        <f t="shared" si="635"/>
        <v>0</v>
      </c>
      <c r="R591" s="290">
        <f t="shared" si="663"/>
        <v>0</v>
      </c>
      <c r="S591" s="290">
        <f t="shared" si="636"/>
        <v>0</v>
      </c>
      <c r="T591" s="291">
        <f t="shared" si="637"/>
        <v>0</v>
      </c>
      <c r="U591" s="290">
        <f t="shared" si="664"/>
        <v>0</v>
      </c>
      <c r="V591" s="304">
        <f t="shared" si="665"/>
        <v>585</v>
      </c>
      <c r="W591" s="289">
        <f t="shared" si="666"/>
        <v>49</v>
      </c>
      <c r="X591" s="290">
        <f t="shared" si="638"/>
        <v>0</v>
      </c>
      <c r="Y591" s="290">
        <f t="shared" si="667"/>
        <v>0</v>
      </c>
      <c r="Z591" s="290">
        <f t="shared" si="639"/>
        <v>0</v>
      </c>
      <c r="AA591" s="291">
        <f t="shared" si="640"/>
        <v>0</v>
      </c>
      <c r="AB591" s="292">
        <f t="shared" si="668"/>
        <v>0</v>
      </c>
      <c r="AC591" s="307">
        <f t="shared" si="669"/>
        <v>585</v>
      </c>
      <c r="AD591" s="289">
        <f t="shared" si="670"/>
        <v>49</v>
      </c>
      <c r="AE591" s="290">
        <f t="shared" si="641"/>
        <v>0</v>
      </c>
      <c r="AF591" s="290">
        <f t="shared" si="671"/>
        <v>0</v>
      </c>
      <c r="AG591" s="290">
        <f t="shared" si="642"/>
        <v>0</v>
      </c>
      <c r="AH591" s="291">
        <f t="shared" si="643"/>
        <v>0</v>
      </c>
      <c r="AI591" s="290">
        <f t="shared" si="672"/>
        <v>0</v>
      </c>
      <c r="AJ591" s="304">
        <f t="shared" si="673"/>
        <v>585</v>
      </c>
      <c r="AK591" s="289">
        <f t="shared" si="674"/>
        <v>49</v>
      </c>
      <c r="AL591" s="290">
        <f t="shared" si="644"/>
        <v>0</v>
      </c>
      <c r="AM591" s="290">
        <f t="shared" si="675"/>
        <v>0</v>
      </c>
      <c r="AN591" s="290">
        <f t="shared" si="645"/>
        <v>0</v>
      </c>
      <c r="AO591" s="291">
        <f t="shared" si="646"/>
        <v>0</v>
      </c>
      <c r="AP591" s="292">
        <f t="shared" si="676"/>
        <v>0</v>
      </c>
      <c r="AQ591" s="307">
        <f t="shared" si="677"/>
        <v>585</v>
      </c>
      <c r="AR591" s="289">
        <f t="shared" si="678"/>
        <v>49</v>
      </c>
      <c r="AS591" s="290">
        <f t="shared" si="647"/>
        <v>0</v>
      </c>
      <c r="AT591" s="290">
        <f t="shared" si="679"/>
        <v>0</v>
      </c>
      <c r="AU591" s="290">
        <f t="shared" si="648"/>
        <v>0</v>
      </c>
      <c r="AV591" s="291">
        <f t="shared" si="649"/>
        <v>0</v>
      </c>
      <c r="AW591" s="290">
        <f t="shared" si="680"/>
        <v>0</v>
      </c>
      <c r="AX591" s="304">
        <f t="shared" si="681"/>
        <v>585</v>
      </c>
      <c r="AY591" s="289">
        <f t="shared" si="682"/>
        <v>49</v>
      </c>
      <c r="AZ591" s="290">
        <f t="shared" si="650"/>
        <v>0</v>
      </c>
      <c r="BA591" s="290">
        <f t="shared" si="683"/>
        <v>0</v>
      </c>
      <c r="BB591" s="290">
        <f t="shared" si="651"/>
        <v>0</v>
      </c>
      <c r="BC591" s="291">
        <f t="shared" si="652"/>
        <v>0</v>
      </c>
      <c r="BD591" s="292">
        <f t="shared" si="684"/>
        <v>0</v>
      </c>
      <c r="BE591" s="307">
        <f t="shared" si="685"/>
        <v>585</v>
      </c>
      <c r="BF591" s="289">
        <f t="shared" si="686"/>
        <v>49</v>
      </c>
      <c r="BG591" s="290">
        <f t="shared" si="653"/>
        <v>0</v>
      </c>
      <c r="BH591" s="290">
        <f t="shared" si="687"/>
        <v>0</v>
      </c>
      <c r="BI591" s="290">
        <f t="shared" si="654"/>
        <v>0</v>
      </c>
      <c r="BJ591" s="291">
        <f t="shared" si="655"/>
        <v>0</v>
      </c>
      <c r="BK591" s="290">
        <f t="shared" si="688"/>
        <v>0</v>
      </c>
      <c r="BL591" s="304">
        <f t="shared" si="689"/>
        <v>585</v>
      </c>
      <c r="BM591" s="289">
        <f t="shared" si="690"/>
        <v>49</v>
      </c>
      <c r="BN591" s="290">
        <f t="shared" si="656"/>
        <v>0</v>
      </c>
      <c r="BO591" s="290">
        <f t="shared" si="691"/>
        <v>0</v>
      </c>
      <c r="BP591" s="290">
        <f t="shared" si="657"/>
        <v>0</v>
      </c>
      <c r="BQ591" s="291">
        <f t="shared" si="658"/>
        <v>0</v>
      </c>
      <c r="BR591" s="292">
        <f t="shared" si="692"/>
        <v>0</v>
      </c>
    </row>
    <row r="592" spans="1:70">
      <c r="A592" s="288">
        <v>586</v>
      </c>
      <c r="B592" s="289">
        <f t="shared" si="628"/>
        <v>49</v>
      </c>
      <c r="C592" s="290">
        <f t="shared" si="629"/>
        <v>0</v>
      </c>
      <c r="D592" s="290">
        <f t="shared" si="624"/>
        <v>0</v>
      </c>
      <c r="E592" s="290">
        <f t="shared" si="630"/>
        <v>0</v>
      </c>
      <c r="F592" s="291">
        <f t="shared" si="631"/>
        <v>0</v>
      </c>
      <c r="G592" s="290">
        <f t="shared" si="693"/>
        <v>0</v>
      </c>
      <c r="H592" s="289">
        <f t="shared" si="659"/>
        <v>586</v>
      </c>
      <c r="I592" s="289">
        <f t="shared" si="660"/>
        <v>49</v>
      </c>
      <c r="J592" s="290">
        <f t="shared" si="632"/>
        <v>0</v>
      </c>
      <c r="K592" s="290">
        <f t="shared" si="626"/>
        <v>0</v>
      </c>
      <c r="L592" s="290">
        <f t="shared" si="633"/>
        <v>0</v>
      </c>
      <c r="M592" s="291">
        <f t="shared" si="634"/>
        <v>0</v>
      </c>
      <c r="N592" s="292">
        <f t="shared" si="627"/>
        <v>0</v>
      </c>
      <c r="O592" s="307">
        <f t="shared" si="661"/>
        <v>586</v>
      </c>
      <c r="P592" s="289">
        <f t="shared" si="662"/>
        <v>49</v>
      </c>
      <c r="Q592" s="290">
        <f t="shared" si="635"/>
        <v>0</v>
      </c>
      <c r="R592" s="290">
        <f t="shared" si="663"/>
        <v>0</v>
      </c>
      <c r="S592" s="290">
        <f t="shared" si="636"/>
        <v>0</v>
      </c>
      <c r="T592" s="291">
        <f t="shared" si="637"/>
        <v>0</v>
      </c>
      <c r="U592" s="290">
        <f t="shared" si="664"/>
        <v>0</v>
      </c>
      <c r="V592" s="304">
        <f t="shared" si="665"/>
        <v>586</v>
      </c>
      <c r="W592" s="289">
        <f t="shared" si="666"/>
        <v>49</v>
      </c>
      <c r="X592" s="290">
        <f t="shared" si="638"/>
        <v>0</v>
      </c>
      <c r="Y592" s="290">
        <f t="shared" si="667"/>
        <v>0</v>
      </c>
      <c r="Z592" s="290">
        <f t="shared" si="639"/>
        <v>0</v>
      </c>
      <c r="AA592" s="291">
        <f t="shared" si="640"/>
        <v>0</v>
      </c>
      <c r="AB592" s="292">
        <f t="shared" si="668"/>
        <v>0</v>
      </c>
      <c r="AC592" s="307">
        <f t="shared" si="669"/>
        <v>586</v>
      </c>
      <c r="AD592" s="289">
        <f t="shared" si="670"/>
        <v>49</v>
      </c>
      <c r="AE592" s="290">
        <f t="shared" si="641"/>
        <v>0</v>
      </c>
      <c r="AF592" s="290">
        <f t="shared" si="671"/>
        <v>0</v>
      </c>
      <c r="AG592" s="290">
        <f t="shared" si="642"/>
        <v>0</v>
      </c>
      <c r="AH592" s="291">
        <f t="shared" si="643"/>
        <v>0</v>
      </c>
      <c r="AI592" s="290">
        <f t="shared" si="672"/>
        <v>0</v>
      </c>
      <c r="AJ592" s="304">
        <f t="shared" si="673"/>
        <v>586</v>
      </c>
      <c r="AK592" s="289">
        <f t="shared" si="674"/>
        <v>49</v>
      </c>
      <c r="AL592" s="290">
        <f t="shared" si="644"/>
        <v>0</v>
      </c>
      <c r="AM592" s="290">
        <f t="shared" si="675"/>
        <v>0</v>
      </c>
      <c r="AN592" s="290">
        <f t="shared" si="645"/>
        <v>0</v>
      </c>
      <c r="AO592" s="291">
        <f t="shared" si="646"/>
        <v>0</v>
      </c>
      <c r="AP592" s="292">
        <f t="shared" si="676"/>
        <v>0</v>
      </c>
      <c r="AQ592" s="307">
        <f t="shared" si="677"/>
        <v>586</v>
      </c>
      <c r="AR592" s="289">
        <f t="shared" si="678"/>
        <v>49</v>
      </c>
      <c r="AS592" s="290">
        <f t="shared" si="647"/>
        <v>0</v>
      </c>
      <c r="AT592" s="290">
        <f t="shared" si="679"/>
        <v>0</v>
      </c>
      <c r="AU592" s="290">
        <f t="shared" si="648"/>
        <v>0</v>
      </c>
      <c r="AV592" s="291">
        <f t="shared" si="649"/>
        <v>0</v>
      </c>
      <c r="AW592" s="290">
        <f t="shared" si="680"/>
        <v>0</v>
      </c>
      <c r="AX592" s="304">
        <f t="shared" si="681"/>
        <v>586</v>
      </c>
      <c r="AY592" s="289">
        <f t="shared" si="682"/>
        <v>49</v>
      </c>
      <c r="AZ592" s="290">
        <f t="shared" si="650"/>
        <v>0</v>
      </c>
      <c r="BA592" s="290">
        <f t="shared" si="683"/>
        <v>0</v>
      </c>
      <c r="BB592" s="290">
        <f t="shared" si="651"/>
        <v>0</v>
      </c>
      <c r="BC592" s="291">
        <f t="shared" si="652"/>
        <v>0</v>
      </c>
      <c r="BD592" s="292">
        <f t="shared" si="684"/>
        <v>0</v>
      </c>
      <c r="BE592" s="307">
        <f t="shared" si="685"/>
        <v>586</v>
      </c>
      <c r="BF592" s="289">
        <f t="shared" si="686"/>
        <v>49</v>
      </c>
      <c r="BG592" s="290">
        <f t="shared" si="653"/>
        <v>0</v>
      </c>
      <c r="BH592" s="290">
        <f t="shared" si="687"/>
        <v>0</v>
      </c>
      <c r="BI592" s="290">
        <f t="shared" si="654"/>
        <v>0</v>
      </c>
      <c r="BJ592" s="291">
        <f t="shared" si="655"/>
        <v>0</v>
      </c>
      <c r="BK592" s="290">
        <f t="shared" si="688"/>
        <v>0</v>
      </c>
      <c r="BL592" s="304">
        <f t="shared" si="689"/>
        <v>586</v>
      </c>
      <c r="BM592" s="289">
        <f t="shared" si="690"/>
        <v>49</v>
      </c>
      <c r="BN592" s="290">
        <f t="shared" si="656"/>
        <v>0</v>
      </c>
      <c r="BO592" s="290">
        <f t="shared" si="691"/>
        <v>0</v>
      </c>
      <c r="BP592" s="290">
        <f t="shared" si="657"/>
        <v>0</v>
      </c>
      <c r="BQ592" s="291">
        <f t="shared" si="658"/>
        <v>0</v>
      </c>
      <c r="BR592" s="292">
        <f t="shared" si="692"/>
        <v>0</v>
      </c>
    </row>
    <row r="593" spans="1:70">
      <c r="A593" s="288">
        <v>587</v>
      </c>
      <c r="B593" s="289">
        <f t="shared" si="628"/>
        <v>49</v>
      </c>
      <c r="C593" s="290">
        <f t="shared" si="629"/>
        <v>0</v>
      </c>
      <c r="D593" s="290">
        <f t="shared" si="624"/>
        <v>0</v>
      </c>
      <c r="E593" s="290">
        <f t="shared" si="630"/>
        <v>0</v>
      </c>
      <c r="F593" s="291">
        <f t="shared" si="631"/>
        <v>0</v>
      </c>
      <c r="G593" s="290">
        <f t="shared" si="693"/>
        <v>0</v>
      </c>
      <c r="H593" s="289">
        <f t="shared" si="659"/>
        <v>587</v>
      </c>
      <c r="I593" s="289">
        <f t="shared" si="660"/>
        <v>49</v>
      </c>
      <c r="J593" s="290">
        <f t="shared" si="632"/>
        <v>0</v>
      </c>
      <c r="K593" s="290">
        <f t="shared" si="626"/>
        <v>0</v>
      </c>
      <c r="L593" s="290">
        <f t="shared" si="633"/>
        <v>0</v>
      </c>
      <c r="M593" s="291">
        <f t="shared" si="634"/>
        <v>0</v>
      </c>
      <c r="N593" s="292">
        <f t="shared" si="627"/>
        <v>0</v>
      </c>
      <c r="O593" s="307">
        <f t="shared" si="661"/>
        <v>587</v>
      </c>
      <c r="P593" s="289">
        <f t="shared" si="662"/>
        <v>49</v>
      </c>
      <c r="Q593" s="290">
        <f t="shared" si="635"/>
        <v>0</v>
      </c>
      <c r="R593" s="290">
        <f t="shared" si="663"/>
        <v>0</v>
      </c>
      <c r="S593" s="290">
        <f t="shared" si="636"/>
        <v>0</v>
      </c>
      <c r="T593" s="291">
        <f t="shared" si="637"/>
        <v>0</v>
      </c>
      <c r="U593" s="290">
        <f t="shared" si="664"/>
        <v>0</v>
      </c>
      <c r="V593" s="304">
        <f t="shared" si="665"/>
        <v>587</v>
      </c>
      <c r="W593" s="289">
        <f t="shared" si="666"/>
        <v>49</v>
      </c>
      <c r="X593" s="290">
        <f t="shared" si="638"/>
        <v>0</v>
      </c>
      <c r="Y593" s="290">
        <f t="shared" si="667"/>
        <v>0</v>
      </c>
      <c r="Z593" s="290">
        <f t="shared" si="639"/>
        <v>0</v>
      </c>
      <c r="AA593" s="291">
        <f t="shared" si="640"/>
        <v>0</v>
      </c>
      <c r="AB593" s="292">
        <f t="shared" si="668"/>
        <v>0</v>
      </c>
      <c r="AC593" s="307">
        <f t="shared" si="669"/>
        <v>587</v>
      </c>
      <c r="AD593" s="289">
        <f t="shared" si="670"/>
        <v>49</v>
      </c>
      <c r="AE593" s="290">
        <f t="shared" si="641"/>
        <v>0</v>
      </c>
      <c r="AF593" s="290">
        <f t="shared" si="671"/>
        <v>0</v>
      </c>
      <c r="AG593" s="290">
        <f t="shared" si="642"/>
        <v>0</v>
      </c>
      <c r="AH593" s="291">
        <f t="shared" si="643"/>
        <v>0</v>
      </c>
      <c r="AI593" s="290">
        <f t="shared" si="672"/>
        <v>0</v>
      </c>
      <c r="AJ593" s="304">
        <f t="shared" si="673"/>
        <v>587</v>
      </c>
      <c r="AK593" s="289">
        <f t="shared" si="674"/>
        <v>49</v>
      </c>
      <c r="AL593" s="290">
        <f t="shared" si="644"/>
        <v>0</v>
      </c>
      <c r="AM593" s="290">
        <f t="shared" si="675"/>
        <v>0</v>
      </c>
      <c r="AN593" s="290">
        <f t="shared" si="645"/>
        <v>0</v>
      </c>
      <c r="AO593" s="291">
        <f t="shared" si="646"/>
        <v>0</v>
      </c>
      <c r="AP593" s="292">
        <f t="shared" si="676"/>
        <v>0</v>
      </c>
      <c r="AQ593" s="307">
        <f t="shared" si="677"/>
        <v>587</v>
      </c>
      <c r="AR593" s="289">
        <f t="shared" si="678"/>
        <v>49</v>
      </c>
      <c r="AS593" s="290">
        <f t="shared" si="647"/>
        <v>0</v>
      </c>
      <c r="AT593" s="290">
        <f t="shared" si="679"/>
        <v>0</v>
      </c>
      <c r="AU593" s="290">
        <f t="shared" si="648"/>
        <v>0</v>
      </c>
      <c r="AV593" s="291">
        <f t="shared" si="649"/>
        <v>0</v>
      </c>
      <c r="AW593" s="290">
        <f t="shared" si="680"/>
        <v>0</v>
      </c>
      <c r="AX593" s="304">
        <f t="shared" si="681"/>
        <v>587</v>
      </c>
      <c r="AY593" s="289">
        <f t="shared" si="682"/>
        <v>49</v>
      </c>
      <c r="AZ593" s="290">
        <f t="shared" si="650"/>
        <v>0</v>
      </c>
      <c r="BA593" s="290">
        <f t="shared" si="683"/>
        <v>0</v>
      </c>
      <c r="BB593" s="290">
        <f t="shared" si="651"/>
        <v>0</v>
      </c>
      <c r="BC593" s="291">
        <f t="shared" si="652"/>
        <v>0</v>
      </c>
      <c r="BD593" s="292">
        <f t="shared" si="684"/>
        <v>0</v>
      </c>
      <c r="BE593" s="307">
        <f t="shared" si="685"/>
        <v>587</v>
      </c>
      <c r="BF593" s="289">
        <f t="shared" si="686"/>
        <v>49</v>
      </c>
      <c r="BG593" s="290">
        <f t="shared" si="653"/>
        <v>0</v>
      </c>
      <c r="BH593" s="290">
        <f t="shared" si="687"/>
        <v>0</v>
      </c>
      <c r="BI593" s="290">
        <f t="shared" si="654"/>
        <v>0</v>
      </c>
      <c r="BJ593" s="291">
        <f t="shared" si="655"/>
        <v>0</v>
      </c>
      <c r="BK593" s="290">
        <f t="shared" si="688"/>
        <v>0</v>
      </c>
      <c r="BL593" s="304">
        <f t="shared" si="689"/>
        <v>587</v>
      </c>
      <c r="BM593" s="289">
        <f t="shared" si="690"/>
        <v>49</v>
      </c>
      <c r="BN593" s="290">
        <f t="shared" si="656"/>
        <v>0</v>
      </c>
      <c r="BO593" s="290">
        <f t="shared" si="691"/>
        <v>0</v>
      </c>
      <c r="BP593" s="290">
        <f t="shared" si="657"/>
        <v>0</v>
      </c>
      <c r="BQ593" s="291">
        <f t="shared" si="658"/>
        <v>0</v>
      </c>
      <c r="BR593" s="292">
        <f t="shared" si="692"/>
        <v>0</v>
      </c>
    </row>
    <row r="594" spans="1:70">
      <c r="A594" s="288">
        <v>588</v>
      </c>
      <c r="B594" s="289">
        <f t="shared" si="628"/>
        <v>49</v>
      </c>
      <c r="C594" s="290">
        <f t="shared" si="629"/>
        <v>0</v>
      </c>
      <c r="D594" s="290">
        <f t="shared" ref="D594:D606" si="694">SUM(E594:F594)</f>
        <v>0</v>
      </c>
      <c r="E594" s="290">
        <f t="shared" si="630"/>
        <v>0</v>
      </c>
      <c r="F594" s="291">
        <f t="shared" si="631"/>
        <v>0</v>
      </c>
      <c r="G594" s="290">
        <f t="shared" si="693"/>
        <v>0</v>
      </c>
      <c r="H594" s="289">
        <f t="shared" si="659"/>
        <v>588</v>
      </c>
      <c r="I594" s="289">
        <f t="shared" si="660"/>
        <v>49</v>
      </c>
      <c r="J594" s="290">
        <f t="shared" si="632"/>
        <v>0</v>
      </c>
      <c r="K594" s="290">
        <f t="shared" si="626"/>
        <v>0</v>
      </c>
      <c r="L594" s="290">
        <f t="shared" si="633"/>
        <v>0</v>
      </c>
      <c r="M594" s="291">
        <f t="shared" si="634"/>
        <v>0</v>
      </c>
      <c r="N594" s="292">
        <f t="shared" si="627"/>
        <v>0</v>
      </c>
      <c r="O594" s="307">
        <f t="shared" si="661"/>
        <v>588</v>
      </c>
      <c r="P594" s="289">
        <f t="shared" si="662"/>
        <v>49</v>
      </c>
      <c r="Q594" s="290">
        <f t="shared" si="635"/>
        <v>0</v>
      </c>
      <c r="R594" s="290">
        <f t="shared" si="663"/>
        <v>0</v>
      </c>
      <c r="S594" s="290">
        <f t="shared" si="636"/>
        <v>0</v>
      </c>
      <c r="T594" s="291">
        <f t="shared" si="637"/>
        <v>0</v>
      </c>
      <c r="U594" s="290">
        <f t="shared" si="664"/>
        <v>0</v>
      </c>
      <c r="V594" s="304">
        <f t="shared" si="665"/>
        <v>588</v>
      </c>
      <c r="W594" s="289">
        <f t="shared" si="666"/>
        <v>49</v>
      </c>
      <c r="X594" s="290">
        <f t="shared" si="638"/>
        <v>0</v>
      </c>
      <c r="Y594" s="290">
        <f t="shared" si="667"/>
        <v>0</v>
      </c>
      <c r="Z594" s="290">
        <f t="shared" si="639"/>
        <v>0</v>
      </c>
      <c r="AA594" s="291">
        <f t="shared" si="640"/>
        <v>0</v>
      </c>
      <c r="AB594" s="292">
        <f t="shared" si="668"/>
        <v>0</v>
      </c>
      <c r="AC594" s="307">
        <f t="shared" si="669"/>
        <v>588</v>
      </c>
      <c r="AD594" s="289">
        <f t="shared" si="670"/>
        <v>49</v>
      </c>
      <c r="AE594" s="290">
        <f t="shared" si="641"/>
        <v>0</v>
      </c>
      <c r="AF594" s="290">
        <f t="shared" si="671"/>
        <v>0</v>
      </c>
      <c r="AG594" s="290">
        <f t="shared" si="642"/>
        <v>0</v>
      </c>
      <c r="AH594" s="291">
        <f t="shared" si="643"/>
        <v>0</v>
      </c>
      <c r="AI594" s="290">
        <f t="shared" si="672"/>
        <v>0</v>
      </c>
      <c r="AJ594" s="304">
        <f t="shared" si="673"/>
        <v>588</v>
      </c>
      <c r="AK594" s="289">
        <f t="shared" si="674"/>
        <v>49</v>
      </c>
      <c r="AL594" s="290">
        <f t="shared" si="644"/>
        <v>0</v>
      </c>
      <c r="AM594" s="290">
        <f t="shared" si="675"/>
        <v>0</v>
      </c>
      <c r="AN594" s="290">
        <f t="shared" si="645"/>
        <v>0</v>
      </c>
      <c r="AO594" s="291">
        <f t="shared" si="646"/>
        <v>0</v>
      </c>
      <c r="AP594" s="292">
        <f t="shared" si="676"/>
        <v>0</v>
      </c>
      <c r="AQ594" s="307">
        <f t="shared" si="677"/>
        <v>588</v>
      </c>
      <c r="AR594" s="289">
        <f t="shared" si="678"/>
        <v>49</v>
      </c>
      <c r="AS594" s="290">
        <f t="shared" si="647"/>
        <v>0</v>
      </c>
      <c r="AT594" s="290">
        <f t="shared" si="679"/>
        <v>0</v>
      </c>
      <c r="AU594" s="290">
        <f t="shared" si="648"/>
        <v>0</v>
      </c>
      <c r="AV594" s="291">
        <f t="shared" si="649"/>
        <v>0</v>
      </c>
      <c r="AW594" s="290">
        <f t="shared" si="680"/>
        <v>0</v>
      </c>
      <c r="AX594" s="304">
        <f t="shared" si="681"/>
        <v>588</v>
      </c>
      <c r="AY594" s="289">
        <f t="shared" si="682"/>
        <v>49</v>
      </c>
      <c r="AZ594" s="290">
        <f t="shared" si="650"/>
        <v>0</v>
      </c>
      <c r="BA594" s="290">
        <f t="shared" si="683"/>
        <v>0</v>
      </c>
      <c r="BB594" s="290">
        <f t="shared" si="651"/>
        <v>0</v>
      </c>
      <c r="BC594" s="291">
        <f t="shared" si="652"/>
        <v>0</v>
      </c>
      <c r="BD594" s="292">
        <f t="shared" si="684"/>
        <v>0</v>
      </c>
      <c r="BE594" s="307">
        <f t="shared" si="685"/>
        <v>588</v>
      </c>
      <c r="BF594" s="289">
        <f t="shared" si="686"/>
        <v>49</v>
      </c>
      <c r="BG594" s="290">
        <f t="shared" si="653"/>
        <v>0</v>
      </c>
      <c r="BH594" s="290">
        <f t="shared" si="687"/>
        <v>0</v>
      </c>
      <c r="BI594" s="290">
        <f t="shared" si="654"/>
        <v>0</v>
      </c>
      <c r="BJ594" s="291">
        <f t="shared" si="655"/>
        <v>0</v>
      </c>
      <c r="BK594" s="290">
        <f t="shared" si="688"/>
        <v>0</v>
      </c>
      <c r="BL594" s="304">
        <f t="shared" si="689"/>
        <v>588</v>
      </c>
      <c r="BM594" s="289">
        <f t="shared" si="690"/>
        <v>49</v>
      </c>
      <c r="BN594" s="290">
        <f t="shared" si="656"/>
        <v>0</v>
      </c>
      <c r="BO594" s="290">
        <f t="shared" si="691"/>
        <v>0</v>
      </c>
      <c r="BP594" s="290">
        <f t="shared" si="657"/>
        <v>0</v>
      </c>
      <c r="BQ594" s="291">
        <f t="shared" si="658"/>
        <v>0</v>
      </c>
      <c r="BR594" s="292">
        <f t="shared" si="692"/>
        <v>0</v>
      </c>
    </row>
    <row r="595" spans="1:70">
      <c r="A595" s="288">
        <v>589</v>
      </c>
      <c r="B595" s="289">
        <f t="shared" si="628"/>
        <v>50</v>
      </c>
      <c r="C595" s="290">
        <f t="shared" si="629"/>
        <v>0</v>
      </c>
      <c r="D595" s="290">
        <f t="shared" si="694"/>
        <v>0</v>
      </c>
      <c r="E595" s="290">
        <f t="shared" si="630"/>
        <v>0</v>
      </c>
      <c r="F595" s="291">
        <f t="shared" si="631"/>
        <v>0</v>
      </c>
      <c r="G595" s="290">
        <f t="shared" si="693"/>
        <v>0</v>
      </c>
      <c r="H595" s="289">
        <f t="shared" si="659"/>
        <v>589</v>
      </c>
      <c r="I595" s="289">
        <f t="shared" si="660"/>
        <v>50</v>
      </c>
      <c r="J595" s="290">
        <f t="shared" si="632"/>
        <v>0</v>
      </c>
      <c r="K595" s="290">
        <f t="shared" si="626"/>
        <v>0</v>
      </c>
      <c r="L595" s="290">
        <f t="shared" si="633"/>
        <v>0</v>
      </c>
      <c r="M595" s="291">
        <f t="shared" si="634"/>
        <v>0</v>
      </c>
      <c r="N595" s="292">
        <f t="shared" si="627"/>
        <v>0</v>
      </c>
      <c r="O595" s="307">
        <f t="shared" si="661"/>
        <v>589</v>
      </c>
      <c r="P595" s="289">
        <f t="shared" si="662"/>
        <v>50</v>
      </c>
      <c r="Q595" s="290">
        <f t="shared" si="635"/>
        <v>0</v>
      </c>
      <c r="R595" s="290">
        <f t="shared" si="663"/>
        <v>0</v>
      </c>
      <c r="S595" s="290">
        <f t="shared" si="636"/>
        <v>0</v>
      </c>
      <c r="T595" s="291">
        <f t="shared" si="637"/>
        <v>0</v>
      </c>
      <c r="U595" s="290">
        <f t="shared" si="664"/>
        <v>0</v>
      </c>
      <c r="V595" s="304">
        <f t="shared" si="665"/>
        <v>589</v>
      </c>
      <c r="W595" s="289">
        <f t="shared" si="666"/>
        <v>50</v>
      </c>
      <c r="X595" s="290">
        <f t="shared" si="638"/>
        <v>0</v>
      </c>
      <c r="Y595" s="290">
        <f t="shared" si="667"/>
        <v>0</v>
      </c>
      <c r="Z595" s="290">
        <f t="shared" si="639"/>
        <v>0</v>
      </c>
      <c r="AA595" s="291">
        <f t="shared" si="640"/>
        <v>0</v>
      </c>
      <c r="AB595" s="292">
        <f t="shared" si="668"/>
        <v>0</v>
      </c>
      <c r="AC595" s="307">
        <f t="shared" si="669"/>
        <v>589</v>
      </c>
      <c r="AD595" s="289">
        <f t="shared" si="670"/>
        <v>50</v>
      </c>
      <c r="AE595" s="290">
        <f t="shared" si="641"/>
        <v>0</v>
      </c>
      <c r="AF595" s="290">
        <f t="shared" si="671"/>
        <v>0</v>
      </c>
      <c r="AG595" s="290">
        <f t="shared" si="642"/>
        <v>0</v>
      </c>
      <c r="AH595" s="291">
        <f t="shared" si="643"/>
        <v>0</v>
      </c>
      <c r="AI595" s="290">
        <f t="shared" si="672"/>
        <v>0</v>
      </c>
      <c r="AJ595" s="304">
        <f t="shared" si="673"/>
        <v>589</v>
      </c>
      <c r="AK595" s="289">
        <f t="shared" si="674"/>
        <v>50</v>
      </c>
      <c r="AL595" s="290">
        <f t="shared" si="644"/>
        <v>0</v>
      </c>
      <c r="AM595" s="290">
        <f t="shared" si="675"/>
        <v>0</v>
      </c>
      <c r="AN595" s="290">
        <f t="shared" si="645"/>
        <v>0</v>
      </c>
      <c r="AO595" s="291">
        <f t="shared" si="646"/>
        <v>0</v>
      </c>
      <c r="AP595" s="292">
        <f t="shared" si="676"/>
        <v>0</v>
      </c>
      <c r="AQ595" s="307">
        <f t="shared" si="677"/>
        <v>589</v>
      </c>
      <c r="AR595" s="289">
        <f t="shared" si="678"/>
        <v>50</v>
      </c>
      <c r="AS595" s="290">
        <f t="shared" si="647"/>
        <v>0</v>
      </c>
      <c r="AT595" s="290">
        <f t="shared" si="679"/>
        <v>0</v>
      </c>
      <c r="AU595" s="290">
        <f t="shared" si="648"/>
        <v>0</v>
      </c>
      <c r="AV595" s="291">
        <f t="shared" si="649"/>
        <v>0</v>
      </c>
      <c r="AW595" s="290">
        <f t="shared" si="680"/>
        <v>0</v>
      </c>
      <c r="AX595" s="304">
        <f t="shared" si="681"/>
        <v>589</v>
      </c>
      <c r="AY595" s="289">
        <f t="shared" si="682"/>
        <v>50</v>
      </c>
      <c r="AZ595" s="290">
        <f t="shared" si="650"/>
        <v>0</v>
      </c>
      <c r="BA595" s="290">
        <f t="shared" si="683"/>
        <v>0</v>
      </c>
      <c r="BB595" s="290">
        <f t="shared" si="651"/>
        <v>0</v>
      </c>
      <c r="BC595" s="291">
        <f t="shared" si="652"/>
        <v>0</v>
      </c>
      <c r="BD595" s="292">
        <f t="shared" si="684"/>
        <v>0</v>
      </c>
      <c r="BE595" s="307">
        <f t="shared" si="685"/>
        <v>589</v>
      </c>
      <c r="BF595" s="289">
        <f t="shared" si="686"/>
        <v>50</v>
      </c>
      <c r="BG595" s="290">
        <f t="shared" si="653"/>
        <v>0</v>
      </c>
      <c r="BH595" s="290">
        <f t="shared" si="687"/>
        <v>0</v>
      </c>
      <c r="BI595" s="290">
        <f t="shared" si="654"/>
        <v>0</v>
      </c>
      <c r="BJ595" s="291">
        <f t="shared" si="655"/>
        <v>0</v>
      </c>
      <c r="BK595" s="290">
        <f t="shared" si="688"/>
        <v>0</v>
      </c>
      <c r="BL595" s="304">
        <f t="shared" si="689"/>
        <v>589</v>
      </c>
      <c r="BM595" s="289">
        <f t="shared" si="690"/>
        <v>50</v>
      </c>
      <c r="BN595" s="290">
        <f t="shared" si="656"/>
        <v>0</v>
      </c>
      <c r="BO595" s="290">
        <f t="shared" si="691"/>
        <v>0</v>
      </c>
      <c r="BP595" s="290">
        <f t="shared" si="657"/>
        <v>0</v>
      </c>
      <c r="BQ595" s="291">
        <f t="shared" si="658"/>
        <v>0</v>
      </c>
      <c r="BR595" s="292">
        <f t="shared" si="692"/>
        <v>0</v>
      </c>
    </row>
    <row r="596" spans="1:70">
      <c r="A596" s="288">
        <v>590</v>
      </c>
      <c r="B596" s="289">
        <f t="shared" si="628"/>
        <v>50</v>
      </c>
      <c r="C596" s="290">
        <f t="shared" si="629"/>
        <v>0</v>
      </c>
      <c r="D596" s="290">
        <f t="shared" si="694"/>
        <v>0</v>
      </c>
      <c r="E596" s="290">
        <f t="shared" si="630"/>
        <v>0</v>
      </c>
      <c r="F596" s="291">
        <f t="shared" si="631"/>
        <v>0</v>
      </c>
      <c r="G596" s="290">
        <f t="shared" si="693"/>
        <v>0</v>
      </c>
      <c r="H596" s="289">
        <f t="shared" si="659"/>
        <v>590</v>
      </c>
      <c r="I596" s="289">
        <f t="shared" si="660"/>
        <v>50</v>
      </c>
      <c r="J596" s="290">
        <f t="shared" si="632"/>
        <v>0</v>
      </c>
      <c r="K596" s="290">
        <f t="shared" si="626"/>
        <v>0</v>
      </c>
      <c r="L596" s="290">
        <f t="shared" si="633"/>
        <v>0</v>
      </c>
      <c r="M596" s="291">
        <f t="shared" si="634"/>
        <v>0</v>
      </c>
      <c r="N596" s="292">
        <f t="shared" si="627"/>
        <v>0</v>
      </c>
      <c r="O596" s="307">
        <f t="shared" si="661"/>
        <v>590</v>
      </c>
      <c r="P596" s="289">
        <f t="shared" si="662"/>
        <v>50</v>
      </c>
      <c r="Q596" s="290">
        <f t="shared" si="635"/>
        <v>0</v>
      </c>
      <c r="R596" s="290">
        <f t="shared" si="663"/>
        <v>0</v>
      </c>
      <c r="S596" s="290">
        <f t="shared" si="636"/>
        <v>0</v>
      </c>
      <c r="T596" s="291">
        <f t="shared" si="637"/>
        <v>0</v>
      </c>
      <c r="U596" s="290">
        <f t="shared" si="664"/>
        <v>0</v>
      </c>
      <c r="V596" s="304">
        <f t="shared" si="665"/>
        <v>590</v>
      </c>
      <c r="W596" s="289">
        <f t="shared" si="666"/>
        <v>50</v>
      </c>
      <c r="X596" s="290">
        <f t="shared" si="638"/>
        <v>0</v>
      </c>
      <c r="Y596" s="290">
        <f t="shared" si="667"/>
        <v>0</v>
      </c>
      <c r="Z596" s="290">
        <f t="shared" si="639"/>
        <v>0</v>
      </c>
      <c r="AA596" s="291">
        <f t="shared" si="640"/>
        <v>0</v>
      </c>
      <c r="AB596" s="292">
        <f t="shared" si="668"/>
        <v>0</v>
      </c>
      <c r="AC596" s="307">
        <f t="shared" si="669"/>
        <v>590</v>
      </c>
      <c r="AD596" s="289">
        <f t="shared" si="670"/>
        <v>50</v>
      </c>
      <c r="AE596" s="290">
        <f t="shared" si="641"/>
        <v>0</v>
      </c>
      <c r="AF596" s="290">
        <f t="shared" si="671"/>
        <v>0</v>
      </c>
      <c r="AG596" s="290">
        <f t="shared" si="642"/>
        <v>0</v>
      </c>
      <c r="AH596" s="291">
        <f t="shared" si="643"/>
        <v>0</v>
      </c>
      <c r="AI596" s="290">
        <f t="shared" si="672"/>
        <v>0</v>
      </c>
      <c r="AJ596" s="304">
        <f t="shared" si="673"/>
        <v>590</v>
      </c>
      <c r="AK596" s="289">
        <f t="shared" si="674"/>
        <v>50</v>
      </c>
      <c r="AL596" s="290">
        <f t="shared" si="644"/>
        <v>0</v>
      </c>
      <c r="AM596" s="290">
        <f t="shared" si="675"/>
        <v>0</v>
      </c>
      <c r="AN596" s="290">
        <f t="shared" si="645"/>
        <v>0</v>
      </c>
      <c r="AO596" s="291">
        <f t="shared" si="646"/>
        <v>0</v>
      </c>
      <c r="AP596" s="292">
        <f t="shared" si="676"/>
        <v>0</v>
      </c>
      <c r="AQ596" s="307">
        <f t="shared" si="677"/>
        <v>590</v>
      </c>
      <c r="AR596" s="289">
        <f t="shared" si="678"/>
        <v>50</v>
      </c>
      <c r="AS596" s="290">
        <f t="shared" si="647"/>
        <v>0</v>
      </c>
      <c r="AT596" s="290">
        <f t="shared" si="679"/>
        <v>0</v>
      </c>
      <c r="AU596" s="290">
        <f t="shared" si="648"/>
        <v>0</v>
      </c>
      <c r="AV596" s="291">
        <f t="shared" si="649"/>
        <v>0</v>
      </c>
      <c r="AW596" s="290">
        <f t="shared" si="680"/>
        <v>0</v>
      </c>
      <c r="AX596" s="304">
        <f t="shared" si="681"/>
        <v>590</v>
      </c>
      <c r="AY596" s="289">
        <f t="shared" si="682"/>
        <v>50</v>
      </c>
      <c r="AZ596" s="290">
        <f t="shared" si="650"/>
        <v>0</v>
      </c>
      <c r="BA596" s="290">
        <f t="shared" si="683"/>
        <v>0</v>
      </c>
      <c r="BB596" s="290">
        <f t="shared" si="651"/>
        <v>0</v>
      </c>
      <c r="BC596" s="291">
        <f t="shared" si="652"/>
        <v>0</v>
      </c>
      <c r="BD596" s="292">
        <f t="shared" si="684"/>
        <v>0</v>
      </c>
      <c r="BE596" s="307">
        <f t="shared" si="685"/>
        <v>590</v>
      </c>
      <c r="BF596" s="289">
        <f t="shared" si="686"/>
        <v>50</v>
      </c>
      <c r="BG596" s="290">
        <f t="shared" si="653"/>
        <v>0</v>
      </c>
      <c r="BH596" s="290">
        <f t="shared" si="687"/>
        <v>0</v>
      </c>
      <c r="BI596" s="290">
        <f t="shared" si="654"/>
        <v>0</v>
      </c>
      <c r="BJ596" s="291">
        <f t="shared" si="655"/>
        <v>0</v>
      </c>
      <c r="BK596" s="290">
        <f t="shared" si="688"/>
        <v>0</v>
      </c>
      <c r="BL596" s="304">
        <f t="shared" si="689"/>
        <v>590</v>
      </c>
      <c r="BM596" s="289">
        <f t="shared" si="690"/>
        <v>50</v>
      </c>
      <c r="BN596" s="290">
        <f t="shared" si="656"/>
        <v>0</v>
      </c>
      <c r="BO596" s="290">
        <f t="shared" si="691"/>
        <v>0</v>
      </c>
      <c r="BP596" s="290">
        <f t="shared" si="657"/>
        <v>0</v>
      </c>
      <c r="BQ596" s="291">
        <f t="shared" si="658"/>
        <v>0</v>
      </c>
      <c r="BR596" s="292">
        <f t="shared" si="692"/>
        <v>0</v>
      </c>
    </row>
    <row r="597" spans="1:70">
      <c r="A597" s="288">
        <v>591</v>
      </c>
      <c r="B597" s="289">
        <f t="shared" si="628"/>
        <v>50</v>
      </c>
      <c r="C597" s="290">
        <f t="shared" si="629"/>
        <v>0</v>
      </c>
      <c r="D597" s="290">
        <f t="shared" si="694"/>
        <v>0</v>
      </c>
      <c r="E597" s="290">
        <f t="shared" si="630"/>
        <v>0</v>
      </c>
      <c r="F597" s="291">
        <f t="shared" si="631"/>
        <v>0</v>
      </c>
      <c r="G597" s="290">
        <f t="shared" si="693"/>
        <v>0</v>
      </c>
      <c r="H597" s="289">
        <f t="shared" si="659"/>
        <v>591</v>
      </c>
      <c r="I597" s="289">
        <f t="shared" si="660"/>
        <v>50</v>
      </c>
      <c r="J597" s="290">
        <f t="shared" si="632"/>
        <v>0</v>
      </c>
      <c r="K597" s="290">
        <f t="shared" si="626"/>
        <v>0</v>
      </c>
      <c r="L597" s="290">
        <f t="shared" si="633"/>
        <v>0</v>
      </c>
      <c r="M597" s="291">
        <f t="shared" si="634"/>
        <v>0</v>
      </c>
      <c r="N597" s="292">
        <f t="shared" si="627"/>
        <v>0</v>
      </c>
      <c r="O597" s="307">
        <f t="shared" si="661"/>
        <v>591</v>
      </c>
      <c r="P597" s="289">
        <f t="shared" si="662"/>
        <v>50</v>
      </c>
      <c r="Q597" s="290">
        <f t="shared" si="635"/>
        <v>0</v>
      </c>
      <c r="R597" s="290">
        <f t="shared" si="663"/>
        <v>0</v>
      </c>
      <c r="S597" s="290">
        <f t="shared" si="636"/>
        <v>0</v>
      </c>
      <c r="T597" s="291">
        <f t="shared" si="637"/>
        <v>0</v>
      </c>
      <c r="U597" s="290">
        <f t="shared" si="664"/>
        <v>0</v>
      </c>
      <c r="V597" s="304">
        <f t="shared" si="665"/>
        <v>591</v>
      </c>
      <c r="W597" s="289">
        <f t="shared" si="666"/>
        <v>50</v>
      </c>
      <c r="X597" s="290">
        <f t="shared" si="638"/>
        <v>0</v>
      </c>
      <c r="Y597" s="290">
        <f t="shared" si="667"/>
        <v>0</v>
      </c>
      <c r="Z597" s="290">
        <f t="shared" si="639"/>
        <v>0</v>
      </c>
      <c r="AA597" s="291">
        <f t="shared" si="640"/>
        <v>0</v>
      </c>
      <c r="AB597" s="292">
        <f t="shared" si="668"/>
        <v>0</v>
      </c>
      <c r="AC597" s="307">
        <f t="shared" si="669"/>
        <v>591</v>
      </c>
      <c r="AD597" s="289">
        <f t="shared" si="670"/>
        <v>50</v>
      </c>
      <c r="AE597" s="290">
        <f t="shared" si="641"/>
        <v>0</v>
      </c>
      <c r="AF597" s="290">
        <f t="shared" si="671"/>
        <v>0</v>
      </c>
      <c r="AG597" s="290">
        <f t="shared" si="642"/>
        <v>0</v>
      </c>
      <c r="AH597" s="291">
        <f t="shared" si="643"/>
        <v>0</v>
      </c>
      <c r="AI597" s="290">
        <f t="shared" si="672"/>
        <v>0</v>
      </c>
      <c r="AJ597" s="304">
        <f t="shared" si="673"/>
        <v>591</v>
      </c>
      <c r="AK597" s="289">
        <f t="shared" si="674"/>
        <v>50</v>
      </c>
      <c r="AL597" s="290">
        <f t="shared" si="644"/>
        <v>0</v>
      </c>
      <c r="AM597" s="290">
        <f t="shared" si="675"/>
        <v>0</v>
      </c>
      <c r="AN597" s="290">
        <f t="shared" si="645"/>
        <v>0</v>
      </c>
      <c r="AO597" s="291">
        <f t="shared" si="646"/>
        <v>0</v>
      </c>
      <c r="AP597" s="292">
        <f t="shared" si="676"/>
        <v>0</v>
      </c>
      <c r="AQ597" s="307">
        <f t="shared" si="677"/>
        <v>591</v>
      </c>
      <c r="AR597" s="289">
        <f t="shared" si="678"/>
        <v>50</v>
      </c>
      <c r="AS597" s="290">
        <f t="shared" si="647"/>
        <v>0</v>
      </c>
      <c r="AT597" s="290">
        <f t="shared" si="679"/>
        <v>0</v>
      </c>
      <c r="AU597" s="290">
        <f t="shared" si="648"/>
        <v>0</v>
      </c>
      <c r="AV597" s="291">
        <f t="shared" si="649"/>
        <v>0</v>
      </c>
      <c r="AW597" s="290">
        <f t="shared" si="680"/>
        <v>0</v>
      </c>
      <c r="AX597" s="304">
        <f t="shared" si="681"/>
        <v>591</v>
      </c>
      <c r="AY597" s="289">
        <f t="shared" si="682"/>
        <v>50</v>
      </c>
      <c r="AZ597" s="290">
        <f t="shared" si="650"/>
        <v>0</v>
      </c>
      <c r="BA597" s="290">
        <f t="shared" si="683"/>
        <v>0</v>
      </c>
      <c r="BB597" s="290">
        <f t="shared" si="651"/>
        <v>0</v>
      </c>
      <c r="BC597" s="291">
        <f t="shared" si="652"/>
        <v>0</v>
      </c>
      <c r="BD597" s="292">
        <f t="shared" si="684"/>
        <v>0</v>
      </c>
      <c r="BE597" s="307">
        <f t="shared" si="685"/>
        <v>591</v>
      </c>
      <c r="BF597" s="289">
        <f t="shared" si="686"/>
        <v>50</v>
      </c>
      <c r="BG597" s="290">
        <f t="shared" si="653"/>
        <v>0</v>
      </c>
      <c r="BH597" s="290">
        <f t="shared" si="687"/>
        <v>0</v>
      </c>
      <c r="BI597" s="290">
        <f t="shared" si="654"/>
        <v>0</v>
      </c>
      <c r="BJ597" s="291">
        <f t="shared" si="655"/>
        <v>0</v>
      </c>
      <c r="BK597" s="290">
        <f t="shared" si="688"/>
        <v>0</v>
      </c>
      <c r="BL597" s="304">
        <f t="shared" si="689"/>
        <v>591</v>
      </c>
      <c r="BM597" s="289">
        <f t="shared" si="690"/>
        <v>50</v>
      </c>
      <c r="BN597" s="290">
        <f t="shared" si="656"/>
        <v>0</v>
      </c>
      <c r="BO597" s="290">
        <f t="shared" si="691"/>
        <v>0</v>
      </c>
      <c r="BP597" s="290">
        <f t="shared" si="657"/>
        <v>0</v>
      </c>
      <c r="BQ597" s="291">
        <f t="shared" si="658"/>
        <v>0</v>
      </c>
      <c r="BR597" s="292">
        <f t="shared" si="692"/>
        <v>0</v>
      </c>
    </row>
    <row r="598" spans="1:70">
      <c r="A598" s="288">
        <v>592</v>
      </c>
      <c r="B598" s="289">
        <f t="shared" si="628"/>
        <v>50</v>
      </c>
      <c r="C598" s="290">
        <f t="shared" si="629"/>
        <v>0</v>
      </c>
      <c r="D598" s="290">
        <f t="shared" si="694"/>
        <v>0</v>
      </c>
      <c r="E598" s="290">
        <f t="shared" si="630"/>
        <v>0</v>
      </c>
      <c r="F598" s="291">
        <f t="shared" si="631"/>
        <v>0</v>
      </c>
      <c r="G598" s="290">
        <f t="shared" si="693"/>
        <v>0</v>
      </c>
      <c r="H598" s="289">
        <f t="shared" si="659"/>
        <v>592</v>
      </c>
      <c r="I598" s="289">
        <f t="shared" si="660"/>
        <v>50</v>
      </c>
      <c r="J598" s="290">
        <f t="shared" si="632"/>
        <v>0</v>
      </c>
      <c r="K598" s="290">
        <f t="shared" si="626"/>
        <v>0</v>
      </c>
      <c r="L598" s="290">
        <f t="shared" si="633"/>
        <v>0</v>
      </c>
      <c r="M598" s="291">
        <f t="shared" si="634"/>
        <v>0</v>
      </c>
      <c r="N598" s="292">
        <f t="shared" si="627"/>
        <v>0</v>
      </c>
      <c r="O598" s="307">
        <f t="shared" si="661"/>
        <v>592</v>
      </c>
      <c r="P598" s="289">
        <f t="shared" si="662"/>
        <v>50</v>
      </c>
      <c r="Q598" s="290">
        <f t="shared" si="635"/>
        <v>0</v>
      </c>
      <c r="R598" s="290">
        <f t="shared" si="663"/>
        <v>0</v>
      </c>
      <c r="S598" s="290">
        <f t="shared" si="636"/>
        <v>0</v>
      </c>
      <c r="T598" s="291">
        <f t="shared" si="637"/>
        <v>0</v>
      </c>
      <c r="U598" s="290">
        <f t="shared" si="664"/>
        <v>0</v>
      </c>
      <c r="V598" s="304">
        <f t="shared" si="665"/>
        <v>592</v>
      </c>
      <c r="W598" s="289">
        <f t="shared" si="666"/>
        <v>50</v>
      </c>
      <c r="X598" s="290">
        <f t="shared" si="638"/>
        <v>0</v>
      </c>
      <c r="Y598" s="290">
        <f t="shared" si="667"/>
        <v>0</v>
      </c>
      <c r="Z598" s="290">
        <f t="shared" si="639"/>
        <v>0</v>
      </c>
      <c r="AA598" s="291">
        <f t="shared" si="640"/>
        <v>0</v>
      </c>
      <c r="AB598" s="292">
        <f t="shared" si="668"/>
        <v>0</v>
      </c>
      <c r="AC598" s="307">
        <f t="shared" si="669"/>
        <v>592</v>
      </c>
      <c r="AD598" s="289">
        <f t="shared" si="670"/>
        <v>50</v>
      </c>
      <c r="AE598" s="290">
        <f t="shared" si="641"/>
        <v>0</v>
      </c>
      <c r="AF598" s="290">
        <f t="shared" si="671"/>
        <v>0</v>
      </c>
      <c r="AG598" s="290">
        <f t="shared" si="642"/>
        <v>0</v>
      </c>
      <c r="AH598" s="291">
        <f t="shared" si="643"/>
        <v>0</v>
      </c>
      <c r="AI598" s="290">
        <f t="shared" si="672"/>
        <v>0</v>
      </c>
      <c r="AJ598" s="304">
        <f t="shared" si="673"/>
        <v>592</v>
      </c>
      <c r="AK598" s="289">
        <f t="shared" si="674"/>
        <v>50</v>
      </c>
      <c r="AL598" s="290">
        <f t="shared" si="644"/>
        <v>0</v>
      </c>
      <c r="AM598" s="290">
        <f t="shared" si="675"/>
        <v>0</v>
      </c>
      <c r="AN598" s="290">
        <f t="shared" si="645"/>
        <v>0</v>
      </c>
      <c r="AO598" s="291">
        <f t="shared" si="646"/>
        <v>0</v>
      </c>
      <c r="AP598" s="292">
        <f t="shared" si="676"/>
        <v>0</v>
      </c>
      <c r="AQ598" s="307">
        <f t="shared" si="677"/>
        <v>592</v>
      </c>
      <c r="AR598" s="289">
        <f t="shared" si="678"/>
        <v>50</v>
      </c>
      <c r="AS598" s="290">
        <f t="shared" si="647"/>
        <v>0</v>
      </c>
      <c r="AT598" s="290">
        <f t="shared" si="679"/>
        <v>0</v>
      </c>
      <c r="AU598" s="290">
        <f t="shared" si="648"/>
        <v>0</v>
      </c>
      <c r="AV598" s="291">
        <f t="shared" si="649"/>
        <v>0</v>
      </c>
      <c r="AW598" s="290">
        <f t="shared" si="680"/>
        <v>0</v>
      </c>
      <c r="AX598" s="304">
        <f t="shared" si="681"/>
        <v>592</v>
      </c>
      <c r="AY598" s="289">
        <f t="shared" si="682"/>
        <v>50</v>
      </c>
      <c r="AZ598" s="290">
        <f t="shared" si="650"/>
        <v>0</v>
      </c>
      <c r="BA598" s="290">
        <f t="shared" si="683"/>
        <v>0</v>
      </c>
      <c r="BB598" s="290">
        <f t="shared" si="651"/>
        <v>0</v>
      </c>
      <c r="BC598" s="291">
        <f t="shared" si="652"/>
        <v>0</v>
      </c>
      <c r="BD598" s="292">
        <f t="shared" si="684"/>
        <v>0</v>
      </c>
      <c r="BE598" s="307">
        <f t="shared" si="685"/>
        <v>592</v>
      </c>
      <c r="BF598" s="289">
        <f t="shared" si="686"/>
        <v>50</v>
      </c>
      <c r="BG598" s="290">
        <f t="shared" si="653"/>
        <v>0</v>
      </c>
      <c r="BH598" s="290">
        <f t="shared" si="687"/>
        <v>0</v>
      </c>
      <c r="BI598" s="290">
        <f t="shared" si="654"/>
        <v>0</v>
      </c>
      <c r="BJ598" s="291">
        <f t="shared" si="655"/>
        <v>0</v>
      </c>
      <c r="BK598" s="290">
        <f t="shared" si="688"/>
        <v>0</v>
      </c>
      <c r="BL598" s="304">
        <f t="shared" si="689"/>
        <v>592</v>
      </c>
      <c r="BM598" s="289">
        <f t="shared" si="690"/>
        <v>50</v>
      </c>
      <c r="BN598" s="290">
        <f t="shared" si="656"/>
        <v>0</v>
      </c>
      <c r="BO598" s="290">
        <f t="shared" si="691"/>
        <v>0</v>
      </c>
      <c r="BP598" s="290">
        <f t="shared" si="657"/>
        <v>0</v>
      </c>
      <c r="BQ598" s="291">
        <f t="shared" si="658"/>
        <v>0</v>
      </c>
      <c r="BR598" s="292">
        <f t="shared" si="692"/>
        <v>0</v>
      </c>
    </row>
    <row r="599" spans="1:70">
      <c r="A599" s="288">
        <v>593</v>
      </c>
      <c r="B599" s="289">
        <f t="shared" si="628"/>
        <v>50</v>
      </c>
      <c r="C599" s="290">
        <f t="shared" si="629"/>
        <v>0</v>
      </c>
      <c r="D599" s="290">
        <f t="shared" si="694"/>
        <v>0</v>
      </c>
      <c r="E599" s="290">
        <f t="shared" si="630"/>
        <v>0</v>
      </c>
      <c r="F599" s="291">
        <f t="shared" si="631"/>
        <v>0</v>
      </c>
      <c r="G599" s="290">
        <f t="shared" si="693"/>
        <v>0</v>
      </c>
      <c r="H599" s="289">
        <f t="shared" si="659"/>
        <v>593</v>
      </c>
      <c r="I599" s="289">
        <f t="shared" si="660"/>
        <v>50</v>
      </c>
      <c r="J599" s="290">
        <f t="shared" si="632"/>
        <v>0</v>
      </c>
      <c r="K599" s="290">
        <f t="shared" si="626"/>
        <v>0</v>
      </c>
      <c r="L599" s="290">
        <f t="shared" si="633"/>
        <v>0</v>
      </c>
      <c r="M599" s="291">
        <f t="shared" si="634"/>
        <v>0</v>
      </c>
      <c r="N599" s="292">
        <f t="shared" si="627"/>
        <v>0</v>
      </c>
      <c r="O599" s="307">
        <f t="shared" si="661"/>
        <v>593</v>
      </c>
      <c r="P599" s="289">
        <f t="shared" si="662"/>
        <v>50</v>
      </c>
      <c r="Q599" s="290">
        <f t="shared" si="635"/>
        <v>0</v>
      </c>
      <c r="R599" s="290">
        <f t="shared" si="663"/>
        <v>0</v>
      </c>
      <c r="S599" s="290">
        <f t="shared" si="636"/>
        <v>0</v>
      </c>
      <c r="T599" s="291">
        <f t="shared" si="637"/>
        <v>0</v>
      </c>
      <c r="U599" s="290">
        <f t="shared" si="664"/>
        <v>0</v>
      </c>
      <c r="V599" s="304">
        <f t="shared" si="665"/>
        <v>593</v>
      </c>
      <c r="W599" s="289">
        <f t="shared" si="666"/>
        <v>50</v>
      </c>
      <c r="X599" s="290">
        <f t="shared" si="638"/>
        <v>0</v>
      </c>
      <c r="Y599" s="290">
        <f t="shared" si="667"/>
        <v>0</v>
      </c>
      <c r="Z599" s="290">
        <f t="shared" si="639"/>
        <v>0</v>
      </c>
      <c r="AA599" s="291">
        <f t="shared" si="640"/>
        <v>0</v>
      </c>
      <c r="AB599" s="292">
        <f t="shared" si="668"/>
        <v>0</v>
      </c>
      <c r="AC599" s="307">
        <f t="shared" si="669"/>
        <v>593</v>
      </c>
      <c r="AD599" s="289">
        <f t="shared" si="670"/>
        <v>50</v>
      </c>
      <c r="AE599" s="290">
        <f t="shared" si="641"/>
        <v>0</v>
      </c>
      <c r="AF599" s="290">
        <f t="shared" si="671"/>
        <v>0</v>
      </c>
      <c r="AG599" s="290">
        <f t="shared" si="642"/>
        <v>0</v>
      </c>
      <c r="AH599" s="291">
        <f t="shared" si="643"/>
        <v>0</v>
      </c>
      <c r="AI599" s="290">
        <f t="shared" si="672"/>
        <v>0</v>
      </c>
      <c r="AJ599" s="304">
        <f t="shared" si="673"/>
        <v>593</v>
      </c>
      <c r="AK599" s="289">
        <f t="shared" si="674"/>
        <v>50</v>
      </c>
      <c r="AL599" s="290">
        <f t="shared" si="644"/>
        <v>0</v>
      </c>
      <c r="AM599" s="290">
        <f t="shared" si="675"/>
        <v>0</v>
      </c>
      <c r="AN599" s="290">
        <f t="shared" si="645"/>
        <v>0</v>
      </c>
      <c r="AO599" s="291">
        <f t="shared" si="646"/>
        <v>0</v>
      </c>
      <c r="AP599" s="292">
        <f t="shared" si="676"/>
        <v>0</v>
      </c>
      <c r="AQ599" s="307">
        <f t="shared" si="677"/>
        <v>593</v>
      </c>
      <c r="AR599" s="289">
        <f t="shared" si="678"/>
        <v>50</v>
      </c>
      <c r="AS599" s="290">
        <f t="shared" si="647"/>
        <v>0</v>
      </c>
      <c r="AT599" s="290">
        <f t="shared" si="679"/>
        <v>0</v>
      </c>
      <c r="AU599" s="290">
        <f t="shared" si="648"/>
        <v>0</v>
      </c>
      <c r="AV599" s="291">
        <f t="shared" si="649"/>
        <v>0</v>
      </c>
      <c r="AW599" s="290">
        <f t="shared" si="680"/>
        <v>0</v>
      </c>
      <c r="AX599" s="304">
        <f t="shared" si="681"/>
        <v>593</v>
      </c>
      <c r="AY599" s="289">
        <f t="shared" si="682"/>
        <v>50</v>
      </c>
      <c r="AZ599" s="290">
        <f t="shared" si="650"/>
        <v>0</v>
      </c>
      <c r="BA599" s="290">
        <f t="shared" si="683"/>
        <v>0</v>
      </c>
      <c r="BB599" s="290">
        <f t="shared" si="651"/>
        <v>0</v>
      </c>
      <c r="BC599" s="291">
        <f t="shared" si="652"/>
        <v>0</v>
      </c>
      <c r="BD599" s="292">
        <f t="shared" si="684"/>
        <v>0</v>
      </c>
      <c r="BE599" s="307">
        <f t="shared" si="685"/>
        <v>593</v>
      </c>
      <c r="BF599" s="289">
        <f t="shared" si="686"/>
        <v>50</v>
      </c>
      <c r="BG599" s="290">
        <f t="shared" si="653"/>
        <v>0</v>
      </c>
      <c r="BH599" s="290">
        <f t="shared" si="687"/>
        <v>0</v>
      </c>
      <c r="BI599" s="290">
        <f t="shared" si="654"/>
        <v>0</v>
      </c>
      <c r="BJ599" s="291">
        <f t="shared" si="655"/>
        <v>0</v>
      </c>
      <c r="BK599" s="290">
        <f t="shared" si="688"/>
        <v>0</v>
      </c>
      <c r="BL599" s="304">
        <f t="shared" si="689"/>
        <v>593</v>
      </c>
      <c r="BM599" s="289">
        <f t="shared" si="690"/>
        <v>50</v>
      </c>
      <c r="BN599" s="290">
        <f t="shared" si="656"/>
        <v>0</v>
      </c>
      <c r="BO599" s="290">
        <f t="shared" si="691"/>
        <v>0</v>
      </c>
      <c r="BP599" s="290">
        <f t="shared" si="657"/>
        <v>0</v>
      </c>
      <c r="BQ599" s="291">
        <f t="shared" si="658"/>
        <v>0</v>
      </c>
      <c r="BR599" s="292">
        <f t="shared" si="692"/>
        <v>0</v>
      </c>
    </row>
    <row r="600" spans="1:70">
      <c r="A600" s="288">
        <v>594</v>
      </c>
      <c r="B600" s="289">
        <f t="shared" si="628"/>
        <v>50</v>
      </c>
      <c r="C600" s="290">
        <f t="shared" si="629"/>
        <v>0</v>
      </c>
      <c r="D600" s="290">
        <f t="shared" si="694"/>
        <v>0</v>
      </c>
      <c r="E600" s="290">
        <f t="shared" si="630"/>
        <v>0</v>
      </c>
      <c r="F600" s="291">
        <f t="shared" si="631"/>
        <v>0</v>
      </c>
      <c r="G600" s="290">
        <f t="shared" si="693"/>
        <v>0</v>
      </c>
      <c r="H600" s="289">
        <f t="shared" si="659"/>
        <v>594</v>
      </c>
      <c r="I600" s="289">
        <f t="shared" si="660"/>
        <v>50</v>
      </c>
      <c r="J600" s="290">
        <f t="shared" si="632"/>
        <v>0</v>
      </c>
      <c r="K600" s="290">
        <f t="shared" si="626"/>
        <v>0</v>
      </c>
      <c r="L600" s="290">
        <f t="shared" si="633"/>
        <v>0</v>
      </c>
      <c r="M600" s="291">
        <f t="shared" si="634"/>
        <v>0</v>
      </c>
      <c r="N600" s="292">
        <f t="shared" si="627"/>
        <v>0</v>
      </c>
      <c r="O600" s="307">
        <f t="shared" si="661"/>
        <v>594</v>
      </c>
      <c r="P600" s="289">
        <f t="shared" si="662"/>
        <v>50</v>
      </c>
      <c r="Q600" s="290">
        <f t="shared" si="635"/>
        <v>0</v>
      </c>
      <c r="R600" s="290">
        <f t="shared" si="663"/>
        <v>0</v>
      </c>
      <c r="S600" s="290">
        <f t="shared" si="636"/>
        <v>0</v>
      </c>
      <c r="T600" s="291">
        <f t="shared" si="637"/>
        <v>0</v>
      </c>
      <c r="U600" s="290">
        <f t="shared" si="664"/>
        <v>0</v>
      </c>
      <c r="V600" s="304">
        <f t="shared" si="665"/>
        <v>594</v>
      </c>
      <c r="W600" s="289">
        <f t="shared" si="666"/>
        <v>50</v>
      </c>
      <c r="X600" s="290">
        <f t="shared" si="638"/>
        <v>0</v>
      </c>
      <c r="Y600" s="290">
        <f t="shared" si="667"/>
        <v>0</v>
      </c>
      <c r="Z600" s="290">
        <f t="shared" si="639"/>
        <v>0</v>
      </c>
      <c r="AA600" s="291">
        <f t="shared" si="640"/>
        <v>0</v>
      </c>
      <c r="AB600" s="292">
        <f t="shared" si="668"/>
        <v>0</v>
      </c>
      <c r="AC600" s="307">
        <f t="shared" si="669"/>
        <v>594</v>
      </c>
      <c r="AD600" s="289">
        <f t="shared" si="670"/>
        <v>50</v>
      </c>
      <c r="AE600" s="290">
        <f t="shared" si="641"/>
        <v>0</v>
      </c>
      <c r="AF600" s="290">
        <f t="shared" si="671"/>
        <v>0</v>
      </c>
      <c r="AG600" s="290">
        <f t="shared" si="642"/>
        <v>0</v>
      </c>
      <c r="AH600" s="291">
        <f t="shared" si="643"/>
        <v>0</v>
      </c>
      <c r="AI600" s="290">
        <f t="shared" si="672"/>
        <v>0</v>
      </c>
      <c r="AJ600" s="304">
        <f t="shared" si="673"/>
        <v>594</v>
      </c>
      <c r="AK600" s="289">
        <f t="shared" si="674"/>
        <v>50</v>
      </c>
      <c r="AL600" s="290">
        <f t="shared" si="644"/>
        <v>0</v>
      </c>
      <c r="AM600" s="290">
        <f t="shared" si="675"/>
        <v>0</v>
      </c>
      <c r="AN600" s="290">
        <f t="shared" si="645"/>
        <v>0</v>
      </c>
      <c r="AO600" s="291">
        <f t="shared" si="646"/>
        <v>0</v>
      </c>
      <c r="AP600" s="292">
        <f t="shared" si="676"/>
        <v>0</v>
      </c>
      <c r="AQ600" s="307">
        <f t="shared" si="677"/>
        <v>594</v>
      </c>
      <c r="AR600" s="289">
        <f t="shared" si="678"/>
        <v>50</v>
      </c>
      <c r="AS600" s="290">
        <f t="shared" si="647"/>
        <v>0</v>
      </c>
      <c r="AT600" s="290">
        <f t="shared" si="679"/>
        <v>0</v>
      </c>
      <c r="AU600" s="290">
        <f t="shared" si="648"/>
        <v>0</v>
      </c>
      <c r="AV600" s="291">
        <f t="shared" si="649"/>
        <v>0</v>
      </c>
      <c r="AW600" s="290">
        <f t="shared" si="680"/>
        <v>0</v>
      </c>
      <c r="AX600" s="304">
        <f t="shared" si="681"/>
        <v>594</v>
      </c>
      <c r="AY600" s="289">
        <f t="shared" si="682"/>
        <v>50</v>
      </c>
      <c r="AZ600" s="290">
        <f t="shared" si="650"/>
        <v>0</v>
      </c>
      <c r="BA600" s="290">
        <f t="shared" si="683"/>
        <v>0</v>
      </c>
      <c r="BB600" s="290">
        <f t="shared" si="651"/>
        <v>0</v>
      </c>
      <c r="BC600" s="291">
        <f t="shared" si="652"/>
        <v>0</v>
      </c>
      <c r="BD600" s="292">
        <f t="shared" si="684"/>
        <v>0</v>
      </c>
      <c r="BE600" s="307">
        <f t="shared" si="685"/>
        <v>594</v>
      </c>
      <c r="BF600" s="289">
        <f t="shared" si="686"/>
        <v>50</v>
      </c>
      <c r="BG600" s="290">
        <f t="shared" si="653"/>
        <v>0</v>
      </c>
      <c r="BH600" s="290">
        <f t="shared" si="687"/>
        <v>0</v>
      </c>
      <c r="BI600" s="290">
        <f t="shared" si="654"/>
        <v>0</v>
      </c>
      <c r="BJ600" s="291">
        <f t="shared" si="655"/>
        <v>0</v>
      </c>
      <c r="BK600" s="290">
        <f t="shared" si="688"/>
        <v>0</v>
      </c>
      <c r="BL600" s="304">
        <f t="shared" si="689"/>
        <v>594</v>
      </c>
      <c r="BM600" s="289">
        <f t="shared" si="690"/>
        <v>50</v>
      </c>
      <c r="BN600" s="290">
        <f t="shared" si="656"/>
        <v>0</v>
      </c>
      <c r="BO600" s="290">
        <f t="shared" si="691"/>
        <v>0</v>
      </c>
      <c r="BP600" s="290">
        <f t="shared" si="657"/>
        <v>0</v>
      </c>
      <c r="BQ600" s="291">
        <f t="shared" si="658"/>
        <v>0</v>
      </c>
      <c r="BR600" s="292">
        <f t="shared" si="692"/>
        <v>0</v>
      </c>
    </row>
    <row r="601" spans="1:70">
      <c r="A601" s="288">
        <v>595</v>
      </c>
      <c r="B601" s="289">
        <f t="shared" si="628"/>
        <v>50</v>
      </c>
      <c r="C601" s="290">
        <f t="shared" si="629"/>
        <v>0</v>
      </c>
      <c r="D601" s="290">
        <f t="shared" si="694"/>
        <v>0</v>
      </c>
      <c r="E601" s="290">
        <f t="shared" si="630"/>
        <v>0</v>
      </c>
      <c r="F601" s="291">
        <f t="shared" si="631"/>
        <v>0</v>
      </c>
      <c r="G601" s="290">
        <f t="shared" si="693"/>
        <v>0</v>
      </c>
      <c r="H601" s="289">
        <f t="shared" si="659"/>
        <v>595</v>
      </c>
      <c r="I601" s="289">
        <f t="shared" si="660"/>
        <v>50</v>
      </c>
      <c r="J601" s="290">
        <f t="shared" si="632"/>
        <v>0</v>
      </c>
      <c r="K601" s="290">
        <f t="shared" si="626"/>
        <v>0</v>
      </c>
      <c r="L601" s="290">
        <f t="shared" si="633"/>
        <v>0</v>
      </c>
      <c r="M601" s="291">
        <f t="shared" si="634"/>
        <v>0</v>
      </c>
      <c r="N601" s="292">
        <f t="shared" si="627"/>
        <v>0</v>
      </c>
      <c r="O601" s="307">
        <f t="shared" si="661"/>
        <v>595</v>
      </c>
      <c r="P601" s="289">
        <f t="shared" si="662"/>
        <v>50</v>
      </c>
      <c r="Q601" s="290">
        <f t="shared" si="635"/>
        <v>0</v>
      </c>
      <c r="R601" s="290">
        <f t="shared" si="663"/>
        <v>0</v>
      </c>
      <c r="S601" s="290">
        <f t="shared" si="636"/>
        <v>0</v>
      </c>
      <c r="T601" s="291">
        <f t="shared" si="637"/>
        <v>0</v>
      </c>
      <c r="U601" s="290">
        <f t="shared" si="664"/>
        <v>0</v>
      </c>
      <c r="V601" s="304">
        <f t="shared" si="665"/>
        <v>595</v>
      </c>
      <c r="W601" s="289">
        <f t="shared" si="666"/>
        <v>50</v>
      </c>
      <c r="X601" s="290">
        <f t="shared" si="638"/>
        <v>0</v>
      </c>
      <c r="Y601" s="290">
        <f t="shared" si="667"/>
        <v>0</v>
      </c>
      <c r="Z601" s="290">
        <f t="shared" si="639"/>
        <v>0</v>
      </c>
      <c r="AA601" s="291">
        <f t="shared" si="640"/>
        <v>0</v>
      </c>
      <c r="AB601" s="292">
        <f t="shared" si="668"/>
        <v>0</v>
      </c>
      <c r="AC601" s="307">
        <f t="shared" si="669"/>
        <v>595</v>
      </c>
      <c r="AD601" s="289">
        <f t="shared" si="670"/>
        <v>50</v>
      </c>
      <c r="AE601" s="290">
        <f t="shared" si="641"/>
        <v>0</v>
      </c>
      <c r="AF601" s="290">
        <f t="shared" si="671"/>
        <v>0</v>
      </c>
      <c r="AG601" s="290">
        <f t="shared" si="642"/>
        <v>0</v>
      </c>
      <c r="AH601" s="291">
        <f t="shared" si="643"/>
        <v>0</v>
      </c>
      <c r="AI601" s="290">
        <f t="shared" si="672"/>
        <v>0</v>
      </c>
      <c r="AJ601" s="304">
        <f t="shared" si="673"/>
        <v>595</v>
      </c>
      <c r="AK601" s="289">
        <f t="shared" si="674"/>
        <v>50</v>
      </c>
      <c r="AL601" s="290">
        <f t="shared" si="644"/>
        <v>0</v>
      </c>
      <c r="AM601" s="290">
        <f t="shared" si="675"/>
        <v>0</v>
      </c>
      <c r="AN601" s="290">
        <f t="shared" si="645"/>
        <v>0</v>
      </c>
      <c r="AO601" s="291">
        <f t="shared" si="646"/>
        <v>0</v>
      </c>
      <c r="AP601" s="292">
        <f t="shared" si="676"/>
        <v>0</v>
      </c>
      <c r="AQ601" s="307">
        <f t="shared" si="677"/>
        <v>595</v>
      </c>
      <c r="AR601" s="289">
        <f t="shared" si="678"/>
        <v>50</v>
      </c>
      <c r="AS601" s="290">
        <f t="shared" si="647"/>
        <v>0</v>
      </c>
      <c r="AT601" s="290">
        <f t="shared" si="679"/>
        <v>0</v>
      </c>
      <c r="AU601" s="290">
        <f t="shared" si="648"/>
        <v>0</v>
      </c>
      <c r="AV601" s="291">
        <f t="shared" si="649"/>
        <v>0</v>
      </c>
      <c r="AW601" s="290">
        <f t="shared" si="680"/>
        <v>0</v>
      </c>
      <c r="AX601" s="304">
        <f t="shared" si="681"/>
        <v>595</v>
      </c>
      <c r="AY601" s="289">
        <f t="shared" si="682"/>
        <v>50</v>
      </c>
      <c r="AZ601" s="290">
        <f t="shared" si="650"/>
        <v>0</v>
      </c>
      <c r="BA601" s="290">
        <f t="shared" si="683"/>
        <v>0</v>
      </c>
      <c r="BB601" s="290">
        <f t="shared" si="651"/>
        <v>0</v>
      </c>
      <c r="BC601" s="291">
        <f t="shared" si="652"/>
        <v>0</v>
      </c>
      <c r="BD601" s="292">
        <f t="shared" si="684"/>
        <v>0</v>
      </c>
      <c r="BE601" s="307">
        <f t="shared" si="685"/>
        <v>595</v>
      </c>
      <c r="BF601" s="289">
        <f t="shared" si="686"/>
        <v>50</v>
      </c>
      <c r="BG601" s="290">
        <f t="shared" si="653"/>
        <v>0</v>
      </c>
      <c r="BH601" s="290">
        <f t="shared" si="687"/>
        <v>0</v>
      </c>
      <c r="BI601" s="290">
        <f t="shared" si="654"/>
        <v>0</v>
      </c>
      <c r="BJ601" s="291">
        <f t="shared" si="655"/>
        <v>0</v>
      </c>
      <c r="BK601" s="290">
        <f t="shared" si="688"/>
        <v>0</v>
      </c>
      <c r="BL601" s="304">
        <f t="shared" si="689"/>
        <v>595</v>
      </c>
      <c r="BM601" s="289">
        <f t="shared" si="690"/>
        <v>50</v>
      </c>
      <c r="BN601" s="290">
        <f t="shared" si="656"/>
        <v>0</v>
      </c>
      <c r="BO601" s="290">
        <f t="shared" si="691"/>
        <v>0</v>
      </c>
      <c r="BP601" s="290">
        <f t="shared" si="657"/>
        <v>0</v>
      </c>
      <c r="BQ601" s="291">
        <f t="shared" si="658"/>
        <v>0</v>
      </c>
      <c r="BR601" s="292">
        <f t="shared" si="692"/>
        <v>0</v>
      </c>
    </row>
    <row r="602" spans="1:70">
      <c r="A602" s="288">
        <v>596</v>
      </c>
      <c r="B602" s="289">
        <f t="shared" si="628"/>
        <v>50</v>
      </c>
      <c r="C602" s="290">
        <f t="shared" si="629"/>
        <v>0</v>
      </c>
      <c r="D602" s="290">
        <f t="shared" si="694"/>
        <v>0</v>
      </c>
      <c r="E602" s="290">
        <f t="shared" si="630"/>
        <v>0</v>
      </c>
      <c r="F602" s="291">
        <f t="shared" si="631"/>
        <v>0</v>
      </c>
      <c r="G602" s="290">
        <f t="shared" si="693"/>
        <v>0</v>
      </c>
      <c r="H602" s="289">
        <f t="shared" si="659"/>
        <v>596</v>
      </c>
      <c r="I602" s="289">
        <f t="shared" si="660"/>
        <v>50</v>
      </c>
      <c r="J602" s="290">
        <f t="shared" si="632"/>
        <v>0</v>
      </c>
      <c r="K602" s="290">
        <f t="shared" si="626"/>
        <v>0</v>
      </c>
      <c r="L602" s="290">
        <f t="shared" si="633"/>
        <v>0</v>
      </c>
      <c r="M602" s="291">
        <f t="shared" si="634"/>
        <v>0</v>
      </c>
      <c r="N602" s="292">
        <f t="shared" si="627"/>
        <v>0</v>
      </c>
      <c r="O602" s="307">
        <f t="shared" si="661"/>
        <v>596</v>
      </c>
      <c r="P602" s="289">
        <f t="shared" si="662"/>
        <v>50</v>
      </c>
      <c r="Q602" s="290">
        <f t="shared" si="635"/>
        <v>0</v>
      </c>
      <c r="R602" s="290">
        <f t="shared" si="663"/>
        <v>0</v>
      </c>
      <c r="S602" s="290">
        <f t="shared" si="636"/>
        <v>0</v>
      </c>
      <c r="T602" s="291">
        <f t="shared" si="637"/>
        <v>0</v>
      </c>
      <c r="U602" s="290">
        <f t="shared" si="664"/>
        <v>0</v>
      </c>
      <c r="V602" s="304">
        <f t="shared" si="665"/>
        <v>596</v>
      </c>
      <c r="W602" s="289">
        <f t="shared" si="666"/>
        <v>50</v>
      </c>
      <c r="X602" s="290">
        <f t="shared" si="638"/>
        <v>0</v>
      </c>
      <c r="Y602" s="290">
        <f t="shared" si="667"/>
        <v>0</v>
      </c>
      <c r="Z602" s="290">
        <f t="shared" si="639"/>
        <v>0</v>
      </c>
      <c r="AA602" s="291">
        <f t="shared" si="640"/>
        <v>0</v>
      </c>
      <c r="AB602" s="292">
        <f t="shared" si="668"/>
        <v>0</v>
      </c>
      <c r="AC602" s="307">
        <f t="shared" si="669"/>
        <v>596</v>
      </c>
      <c r="AD602" s="289">
        <f t="shared" si="670"/>
        <v>50</v>
      </c>
      <c r="AE602" s="290">
        <f t="shared" si="641"/>
        <v>0</v>
      </c>
      <c r="AF602" s="290">
        <f t="shared" si="671"/>
        <v>0</v>
      </c>
      <c r="AG602" s="290">
        <f t="shared" si="642"/>
        <v>0</v>
      </c>
      <c r="AH602" s="291">
        <f t="shared" si="643"/>
        <v>0</v>
      </c>
      <c r="AI602" s="290">
        <f t="shared" si="672"/>
        <v>0</v>
      </c>
      <c r="AJ602" s="304">
        <f t="shared" si="673"/>
        <v>596</v>
      </c>
      <c r="AK602" s="289">
        <f t="shared" si="674"/>
        <v>50</v>
      </c>
      <c r="AL602" s="290">
        <f t="shared" si="644"/>
        <v>0</v>
      </c>
      <c r="AM602" s="290">
        <f t="shared" si="675"/>
        <v>0</v>
      </c>
      <c r="AN602" s="290">
        <f t="shared" si="645"/>
        <v>0</v>
      </c>
      <c r="AO602" s="291">
        <f t="shared" si="646"/>
        <v>0</v>
      </c>
      <c r="AP602" s="292">
        <f t="shared" si="676"/>
        <v>0</v>
      </c>
      <c r="AQ602" s="307">
        <f t="shared" si="677"/>
        <v>596</v>
      </c>
      <c r="AR602" s="289">
        <f t="shared" si="678"/>
        <v>50</v>
      </c>
      <c r="AS602" s="290">
        <f t="shared" si="647"/>
        <v>0</v>
      </c>
      <c r="AT602" s="290">
        <f t="shared" si="679"/>
        <v>0</v>
      </c>
      <c r="AU602" s="290">
        <f t="shared" si="648"/>
        <v>0</v>
      </c>
      <c r="AV602" s="291">
        <f t="shared" si="649"/>
        <v>0</v>
      </c>
      <c r="AW602" s="290">
        <f t="shared" si="680"/>
        <v>0</v>
      </c>
      <c r="AX602" s="304">
        <f t="shared" si="681"/>
        <v>596</v>
      </c>
      <c r="AY602" s="289">
        <f t="shared" si="682"/>
        <v>50</v>
      </c>
      <c r="AZ602" s="290">
        <f t="shared" si="650"/>
        <v>0</v>
      </c>
      <c r="BA602" s="290">
        <f t="shared" si="683"/>
        <v>0</v>
      </c>
      <c r="BB602" s="290">
        <f t="shared" si="651"/>
        <v>0</v>
      </c>
      <c r="BC602" s="291">
        <f t="shared" si="652"/>
        <v>0</v>
      </c>
      <c r="BD602" s="292">
        <f t="shared" si="684"/>
        <v>0</v>
      </c>
      <c r="BE602" s="307">
        <f t="shared" si="685"/>
        <v>596</v>
      </c>
      <c r="BF602" s="289">
        <f t="shared" si="686"/>
        <v>50</v>
      </c>
      <c r="BG602" s="290">
        <f t="shared" si="653"/>
        <v>0</v>
      </c>
      <c r="BH602" s="290">
        <f t="shared" si="687"/>
        <v>0</v>
      </c>
      <c r="BI602" s="290">
        <f t="shared" si="654"/>
        <v>0</v>
      </c>
      <c r="BJ602" s="291">
        <f t="shared" si="655"/>
        <v>0</v>
      </c>
      <c r="BK602" s="290">
        <f t="shared" si="688"/>
        <v>0</v>
      </c>
      <c r="BL602" s="304">
        <f t="shared" si="689"/>
        <v>596</v>
      </c>
      <c r="BM602" s="289">
        <f t="shared" si="690"/>
        <v>50</v>
      </c>
      <c r="BN602" s="290">
        <f t="shared" si="656"/>
        <v>0</v>
      </c>
      <c r="BO602" s="290">
        <f t="shared" si="691"/>
        <v>0</v>
      </c>
      <c r="BP602" s="290">
        <f t="shared" si="657"/>
        <v>0</v>
      </c>
      <c r="BQ602" s="291">
        <f t="shared" si="658"/>
        <v>0</v>
      </c>
      <c r="BR602" s="292">
        <f t="shared" si="692"/>
        <v>0</v>
      </c>
    </row>
    <row r="603" spans="1:70">
      <c r="A603" s="288">
        <v>597</v>
      </c>
      <c r="B603" s="289">
        <f t="shared" si="628"/>
        <v>50</v>
      </c>
      <c r="C603" s="290">
        <f t="shared" si="629"/>
        <v>0</v>
      </c>
      <c r="D603" s="290">
        <f t="shared" si="694"/>
        <v>0</v>
      </c>
      <c r="E603" s="290">
        <f t="shared" si="630"/>
        <v>0</v>
      </c>
      <c r="F603" s="291">
        <f t="shared" si="631"/>
        <v>0</v>
      </c>
      <c r="G603" s="290">
        <f t="shared" si="693"/>
        <v>0</v>
      </c>
      <c r="H603" s="289">
        <f t="shared" si="659"/>
        <v>597</v>
      </c>
      <c r="I603" s="289">
        <f t="shared" si="660"/>
        <v>50</v>
      </c>
      <c r="J603" s="290">
        <f t="shared" si="632"/>
        <v>0</v>
      </c>
      <c r="K603" s="290">
        <f t="shared" si="626"/>
        <v>0</v>
      </c>
      <c r="L603" s="290">
        <f t="shared" si="633"/>
        <v>0</v>
      </c>
      <c r="M603" s="291">
        <f t="shared" si="634"/>
        <v>0</v>
      </c>
      <c r="N603" s="292">
        <f t="shared" si="627"/>
        <v>0</v>
      </c>
      <c r="O603" s="307">
        <f t="shared" si="661"/>
        <v>597</v>
      </c>
      <c r="P603" s="289">
        <f t="shared" si="662"/>
        <v>50</v>
      </c>
      <c r="Q603" s="290">
        <f t="shared" si="635"/>
        <v>0</v>
      </c>
      <c r="R603" s="290">
        <f t="shared" si="663"/>
        <v>0</v>
      </c>
      <c r="S603" s="290">
        <f t="shared" si="636"/>
        <v>0</v>
      </c>
      <c r="T603" s="291">
        <f t="shared" si="637"/>
        <v>0</v>
      </c>
      <c r="U603" s="290">
        <f t="shared" si="664"/>
        <v>0</v>
      </c>
      <c r="V603" s="304">
        <f t="shared" si="665"/>
        <v>597</v>
      </c>
      <c r="W603" s="289">
        <f t="shared" si="666"/>
        <v>50</v>
      </c>
      <c r="X603" s="290">
        <f t="shared" si="638"/>
        <v>0</v>
      </c>
      <c r="Y603" s="290">
        <f t="shared" si="667"/>
        <v>0</v>
      </c>
      <c r="Z603" s="290">
        <f t="shared" si="639"/>
        <v>0</v>
      </c>
      <c r="AA603" s="291">
        <f t="shared" si="640"/>
        <v>0</v>
      </c>
      <c r="AB603" s="292">
        <f t="shared" si="668"/>
        <v>0</v>
      </c>
      <c r="AC603" s="307">
        <f t="shared" si="669"/>
        <v>597</v>
      </c>
      <c r="AD603" s="289">
        <f t="shared" si="670"/>
        <v>50</v>
      </c>
      <c r="AE603" s="290">
        <f t="shared" si="641"/>
        <v>0</v>
      </c>
      <c r="AF603" s="290">
        <f t="shared" si="671"/>
        <v>0</v>
      </c>
      <c r="AG603" s="290">
        <f t="shared" si="642"/>
        <v>0</v>
      </c>
      <c r="AH603" s="291">
        <f t="shared" si="643"/>
        <v>0</v>
      </c>
      <c r="AI603" s="290">
        <f t="shared" si="672"/>
        <v>0</v>
      </c>
      <c r="AJ603" s="304">
        <f t="shared" si="673"/>
        <v>597</v>
      </c>
      <c r="AK603" s="289">
        <f t="shared" si="674"/>
        <v>50</v>
      </c>
      <c r="AL603" s="290">
        <f t="shared" si="644"/>
        <v>0</v>
      </c>
      <c r="AM603" s="290">
        <f t="shared" si="675"/>
        <v>0</v>
      </c>
      <c r="AN603" s="290">
        <f t="shared" si="645"/>
        <v>0</v>
      </c>
      <c r="AO603" s="291">
        <f t="shared" si="646"/>
        <v>0</v>
      </c>
      <c r="AP603" s="292">
        <f t="shared" si="676"/>
        <v>0</v>
      </c>
      <c r="AQ603" s="307">
        <f t="shared" si="677"/>
        <v>597</v>
      </c>
      <c r="AR603" s="289">
        <f t="shared" si="678"/>
        <v>50</v>
      </c>
      <c r="AS603" s="290">
        <f t="shared" si="647"/>
        <v>0</v>
      </c>
      <c r="AT603" s="290">
        <f t="shared" si="679"/>
        <v>0</v>
      </c>
      <c r="AU603" s="290">
        <f t="shared" si="648"/>
        <v>0</v>
      </c>
      <c r="AV603" s="291">
        <f t="shared" si="649"/>
        <v>0</v>
      </c>
      <c r="AW603" s="290">
        <f t="shared" si="680"/>
        <v>0</v>
      </c>
      <c r="AX603" s="304">
        <f t="shared" si="681"/>
        <v>597</v>
      </c>
      <c r="AY603" s="289">
        <f t="shared" si="682"/>
        <v>50</v>
      </c>
      <c r="AZ603" s="290">
        <f t="shared" si="650"/>
        <v>0</v>
      </c>
      <c r="BA603" s="290">
        <f t="shared" si="683"/>
        <v>0</v>
      </c>
      <c r="BB603" s="290">
        <f t="shared" si="651"/>
        <v>0</v>
      </c>
      <c r="BC603" s="291">
        <f t="shared" si="652"/>
        <v>0</v>
      </c>
      <c r="BD603" s="292">
        <f t="shared" si="684"/>
        <v>0</v>
      </c>
      <c r="BE603" s="307">
        <f t="shared" si="685"/>
        <v>597</v>
      </c>
      <c r="BF603" s="289">
        <f t="shared" si="686"/>
        <v>50</v>
      </c>
      <c r="BG603" s="290">
        <f t="shared" si="653"/>
        <v>0</v>
      </c>
      <c r="BH603" s="290">
        <f t="shared" si="687"/>
        <v>0</v>
      </c>
      <c r="BI603" s="290">
        <f t="shared" si="654"/>
        <v>0</v>
      </c>
      <c r="BJ603" s="291">
        <f t="shared" si="655"/>
        <v>0</v>
      </c>
      <c r="BK603" s="290">
        <f t="shared" si="688"/>
        <v>0</v>
      </c>
      <c r="BL603" s="304">
        <f t="shared" si="689"/>
        <v>597</v>
      </c>
      <c r="BM603" s="289">
        <f t="shared" si="690"/>
        <v>50</v>
      </c>
      <c r="BN603" s="290">
        <f t="shared" si="656"/>
        <v>0</v>
      </c>
      <c r="BO603" s="290">
        <f t="shared" si="691"/>
        <v>0</v>
      </c>
      <c r="BP603" s="290">
        <f t="shared" si="657"/>
        <v>0</v>
      </c>
      <c r="BQ603" s="291">
        <f t="shared" si="658"/>
        <v>0</v>
      </c>
      <c r="BR603" s="292">
        <f t="shared" si="692"/>
        <v>0</v>
      </c>
    </row>
    <row r="604" spans="1:70">
      <c r="A604" s="288">
        <v>598</v>
      </c>
      <c r="B604" s="289">
        <f t="shared" si="628"/>
        <v>50</v>
      </c>
      <c r="C604" s="290">
        <f t="shared" si="629"/>
        <v>0</v>
      </c>
      <c r="D604" s="290">
        <f t="shared" si="694"/>
        <v>0</v>
      </c>
      <c r="E604" s="290">
        <f t="shared" si="630"/>
        <v>0</v>
      </c>
      <c r="F604" s="291">
        <f t="shared" si="631"/>
        <v>0</v>
      </c>
      <c r="G604" s="290">
        <f t="shared" si="693"/>
        <v>0</v>
      </c>
      <c r="H604" s="289">
        <f t="shared" si="659"/>
        <v>598</v>
      </c>
      <c r="I604" s="289">
        <f t="shared" si="660"/>
        <v>50</v>
      </c>
      <c r="J604" s="290">
        <f t="shared" si="632"/>
        <v>0</v>
      </c>
      <c r="K604" s="290">
        <f t="shared" si="626"/>
        <v>0</v>
      </c>
      <c r="L604" s="290">
        <f t="shared" si="633"/>
        <v>0</v>
      </c>
      <c r="M604" s="291">
        <f t="shared" si="634"/>
        <v>0</v>
      </c>
      <c r="N604" s="292">
        <f t="shared" si="627"/>
        <v>0</v>
      </c>
      <c r="O604" s="307">
        <f t="shared" si="661"/>
        <v>598</v>
      </c>
      <c r="P604" s="289">
        <f t="shared" si="662"/>
        <v>50</v>
      </c>
      <c r="Q604" s="290">
        <f t="shared" si="635"/>
        <v>0</v>
      </c>
      <c r="R604" s="290">
        <f t="shared" si="663"/>
        <v>0</v>
      </c>
      <c r="S604" s="290">
        <f t="shared" si="636"/>
        <v>0</v>
      </c>
      <c r="T604" s="291">
        <f t="shared" si="637"/>
        <v>0</v>
      </c>
      <c r="U604" s="290">
        <f t="shared" si="664"/>
        <v>0</v>
      </c>
      <c r="V604" s="304">
        <f t="shared" si="665"/>
        <v>598</v>
      </c>
      <c r="W604" s="289">
        <f t="shared" si="666"/>
        <v>50</v>
      </c>
      <c r="X604" s="290">
        <f t="shared" si="638"/>
        <v>0</v>
      </c>
      <c r="Y604" s="290">
        <f t="shared" si="667"/>
        <v>0</v>
      </c>
      <c r="Z604" s="290">
        <f t="shared" si="639"/>
        <v>0</v>
      </c>
      <c r="AA604" s="291">
        <f t="shared" si="640"/>
        <v>0</v>
      </c>
      <c r="AB604" s="292">
        <f t="shared" si="668"/>
        <v>0</v>
      </c>
      <c r="AC604" s="307">
        <f t="shared" si="669"/>
        <v>598</v>
      </c>
      <c r="AD604" s="289">
        <f t="shared" si="670"/>
        <v>50</v>
      </c>
      <c r="AE604" s="290">
        <f t="shared" si="641"/>
        <v>0</v>
      </c>
      <c r="AF604" s="290">
        <f t="shared" si="671"/>
        <v>0</v>
      </c>
      <c r="AG604" s="290">
        <f t="shared" si="642"/>
        <v>0</v>
      </c>
      <c r="AH604" s="291">
        <f t="shared" si="643"/>
        <v>0</v>
      </c>
      <c r="AI604" s="290">
        <f t="shared" si="672"/>
        <v>0</v>
      </c>
      <c r="AJ604" s="304">
        <f t="shared" si="673"/>
        <v>598</v>
      </c>
      <c r="AK604" s="289">
        <f t="shared" si="674"/>
        <v>50</v>
      </c>
      <c r="AL604" s="290">
        <f t="shared" si="644"/>
        <v>0</v>
      </c>
      <c r="AM604" s="290">
        <f t="shared" si="675"/>
        <v>0</v>
      </c>
      <c r="AN604" s="290">
        <f t="shared" si="645"/>
        <v>0</v>
      </c>
      <c r="AO604" s="291">
        <f t="shared" si="646"/>
        <v>0</v>
      </c>
      <c r="AP604" s="292">
        <f t="shared" si="676"/>
        <v>0</v>
      </c>
      <c r="AQ604" s="307">
        <f t="shared" si="677"/>
        <v>598</v>
      </c>
      <c r="AR604" s="289">
        <f t="shared" si="678"/>
        <v>50</v>
      </c>
      <c r="AS604" s="290">
        <f t="shared" si="647"/>
        <v>0</v>
      </c>
      <c r="AT604" s="290">
        <f t="shared" si="679"/>
        <v>0</v>
      </c>
      <c r="AU604" s="290">
        <f t="shared" si="648"/>
        <v>0</v>
      </c>
      <c r="AV604" s="291">
        <f t="shared" si="649"/>
        <v>0</v>
      </c>
      <c r="AW604" s="290">
        <f t="shared" si="680"/>
        <v>0</v>
      </c>
      <c r="AX604" s="304">
        <f t="shared" si="681"/>
        <v>598</v>
      </c>
      <c r="AY604" s="289">
        <f t="shared" si="682"/>
        <v>50</v>
      </c>
      <c r="AZ604" s="290">
        <f t="shared" si="650"/>
        <v>0</v>
      </c>
      <c r="BA604" s="290">
        <f t="shared" si="683"/>
        <v>0</v>
      </c>
      <c r="BB604" s="290">
        <f t="shared" si="651"/>
        <v>0</v>
      </c>
      <c r="BC604" s="291">
        <f t="shared" si="652"/>
        <v>0</v>
      </c>
      <c r="BD604" s="292">
        <f t="shared" si="684"/>
        <v>0</v>
      </c>
      <c r="BE604" s="307">
        <f t="shared" si="685"/>
        <v>598</v>
      </c>
      <c r="BF604" s="289">
        <f t="shared" si="686"/>
        <v>50</v>
      </c>
      <c r="BG604" s="290">
        <f t="shared" si="653"/>
        <v>0</v>
      </c>
      <c r="BH604" s="290">
        <f t="shared" si="687"/>
        <v>0</v>
      </c>
      <c r="BI604" s="290">
        <f t="shared" si="654"/>
        <v>0</v>
      </c>
      <c r="BJ604" s="291">
        <f t="shared" si="655"/>
        <v>0</v>
      </c>
      <c r="BK604" s="290">
        <f t="shared" si="688"/>
        <v>0</v>
      </c>
      <c r="BL604" s="304">
        <f t="shared" si="689"/>
        <v>598</v>
      </c>
      <c r="BM604" s="289">
        <f t="shared" si="690"/>
        <v>50</v>
      </c>
      <c r="BN604" s="290">
        <f t="shared" si="656"/>
        <v>0</v>
      </c>
      <c r="BO604" s="290">
        <f t="shared" si="691"/>
        <v>0</v>
      </c>
      <c r="BP604" s="290">
        <f t="shared" si="657"/>
        <v>0</v>
      </c>
      <c r="BQ604" s="291">
        <f t="shared" si="658"/>
        <v>0</v>
      </c>
      <c r="BR604" s="292">
        <f t="shared" si="692"/>
        <v>0</v>
      </c>
    </row>
    <row r="605" spans="1:70">
      <c r="A605" s="288">
        <v>599</v>
      </c>
      <c r="B605" s="289">
        <f t="shared" si="628"/>
        <v>50</v>
      </c>
      <c r="C605" s="290">
        <f t="shared" si="629"/>
        <v>0</v>
      </c>
      <c r="D605" s="290">
        <f t="shared" si="694"/>
        <v>0</v>
      </c>
      <c r="E605" s="290">
        <f t="shared" si="630"/>
        <v>0</v>
      </c>
      <c r="F605" s="291">
        <f t="shared" si="631"/>
        <v>0</v>
      </c>
      <c r="G605" s="290">
        <f t="shared" si="693"/>
        <v>0</v>
      </c>
      <c r="H605" s="289">
        <f t="shared" si="659"/>
        <v>599</v>
      </c>
      <c r="I605" s="289">
        <f t="shared" si="660"/>
        <v>50</v>
      </c>
      <c r="J605" s="290">
        <f t="shared" si="632"/>
        <v>0</v>
      </c>
      <c r="K605" s="290">
        <f t="shared" si="626"/>
        <v>0</v>
      </c>
      <c r="L605" s="290">
        <f t="shared" si="633"/>
        <v>0</v>
      </c>
      <c r="M605" s="291">
        <f t="shared" si="634"/>
        <v>0</v>
      </c>
      <c r="N605" s="292">
        <f t="shared" si="627"/>
        <v>0</v>
      </c>
      <c r="O605" s="307">
        <f t="shared" si="661"/>
        <v>599</v>
      </c>
      <c r="P605" s="289">
        <f t="shared" si="662"/>
        <v>50</v>
      </c>
      <c r="Q605" s="290">
        <f t="shared" si="635"/>
        <v>0</v>
      </c>
      <c r="R605" s="290">
        <f t="shared" si="663"/>
        <v>0</v>
      </c>
      <c r="S605" s="290">
        <f t="shared" si="636"/>
        <v>0</v>
      </c>
      <c r="T605" s="291">
        <f t="shared" si="637"/>
        <v>0</v>
      </c>
      <c r="U605" s="290">
        <f t="shared" si="664"/>
        <v>0</v>
      </c>
      <c r="V605" s="304">
        <f t="shared" si="665"/>
        <v>599</v>
      </c>
      <c r="W605" s="289">
        <f t="shared" si="666"/>
        <v>50</v>
      </c>
      <c r="X605" s="290">
        <f t="shared" si="638"/>
        <v>0</v>
      </c>
      <c r="Y605" s="290">
        <f t="shared" si="667"/>
        <v>0</v>
      </c>
      <c r="Z605" s="290">
        <f t="shared" si="639"/>
        <v>0</v>
      </c>
      <c r="AA605" s="291">
        <f t="shared" si="640"/>
        <v>0</v>
      </c>
      <c r="AB605" s="292">
        <f t="shared" si="668"/>
        <v>0</v>
      </c>
      <c r="AC605" s="307">
        <f t="shared" si="669"/>
        <v>599</v>
      </c>
      <c r="AD605" s="289">
        <f t="shared" si="670"/>
        <v>50</v>
      </c>
      <c r="AE605" s="290">
        <f t="shared" si="641"/>
        <v>0</v>
      </c>
      <c r="AF605" s="290">
        <f t="shared" si="671"/>
        <v>0</v>
      </c>
      <c r="AG605" s="290">
        <f t="shared" si="642"/>
        <v>0</v>
      </c>
      <c r="AH605" s="291">
        <f t="shared" si="643"/>
        <v>0</v>
      </c>
      <c r="AI605" s="290">
        <f t="shared" si="672"/>
        <v>0</v>
      </c>
      <c r="AJ605" s="304">
        <f t="shared" si="673"/>
        <v>599</v>
      </c>
      <c r="AK605" s="289">
        <f t="shared" si="674"/>
        <v>50</v>
      </c>
      <c r="AL605" s="290">
        <f t="shared" si="644"/>
        <v>0</v>
      </c>
      <c r="AM605" s="290">
        <f t="shared" si="675"/>
        <v>0</v>
      </c>
      <c r="AN605" s="290">
        <f t="shared" si="645"/>
        <v>0</v>
      </c>
      <c r="AO605" s="291">
        <f t="shared" si="646"/>
        <v>0</v>
      </c>
      <c r="AP605" s="292">
        <f t="shared" si="676"/>
        <v>0</v>
      </c>
      <c r="AQ605" s="307">
        <f t="shared" si="677"/>
        <v>599</v>
      </c>
      <c r="AR605" s="289">
        <f t="shared" si="678"/>
        <v>50</v>
      </c>
      <c r="AS605" s="290">
        <f t="shared" si="647"/>
        <v>0</v>
      </c>
      <c r="AT605" s="290">
        <f t="shared" si="679"/>
        <v>0</v>
      </c>
      <c r="AU605" s="290">
        <f t="shared" si="648"/>
        <v>0</v>
      </c>
      <c r="AV605" s="291">
        <f t="shared" si="649"/>
        <v>0</v>
      </c>
      <c r="AW605" s="290">
        <f t="shared" si="680"/>
        <v>0</v>
      </c>
      <c r="AX605" s="304">
        <f t="shared" si="681"/>
        <v>599</v>
      </c>
      <c r="AY605" s="289">
        <f t="shared" si="682"/>
        <v>50</v>
      </c>
      <c r="AZ605" s="290">
        <f t="shared" si="650"/>
        <v>0</v>
      </c>
      <c r="BA605" s="290">
        <f t="shared" si="683"/>
        <v>0</v>
      </c>
      <c r="BB605" s="290">
        <f t="shared" si="651"/>
        <v>0</v>
      </c>
      <c r="BC605" s="291">
        <f t="shared" si="652"/>
        <v>0</v>
      </c>
      <c r="BD605" s="292">
        <f t="shared" si="684"/>
        <v>0</v>
      </c>
      <c r="BE605" s="307">
        <f t="shared" si="685"/>
        <v>599</v>
      </c>
      <c r="BF605" s="289">
        <f t="shared" si="686"/>
        <v>50</v>
      </c>
      <c r="BG605" s="290">
        <f t="shared" si="653"/>
        <v>0</v>
      </c>
      <c r="BH605" s="290">
        <f t="shared" si="687"/>
        <v>0</v>
      </c>
      <c r="BI605" s="290">
        <f t="shared" si="654"/>
        <v>0</v>
      </c>
      <c r="BJ605" s="291">
        <f t="shared" si="655"/>
        <v>0</v>
      </c>
      <c r="BK605" s="290">
        <f t="shared" si="688"/>
        <v>0</v>
      </c>
      <c r="BL605" s="304">
        <f t="shared" si="689"/>
        <v>599</v>
      </c>
      <c r="BM605" s="289">
        <f t="shared" si="690"/>
        <v>50</v>
      </c>
      <c r="BN605" s="290">
        <f t="shared" si="656"/>
        <v>0</v>
      </c>
      <c r="BO605" s="290">
        <f t="shared" si="691"/>
        <v>0</v>
      </c>
      <c r="BP605" s="290">
        <f t="shared" si="657"/>
        <v>0</v>
      </c>
      <c r="BQ605" s="291">
        <f t="shared" si="658"/>
        <v>0</v>
      </c>
      <c r="BR605" s="292">
        <f t="shared" si="692"/>
        <v>0</v>
      </c>
    </row>
    <row r="606" spans="1:70">
      <c r="A606" s="293">
        <v>600</v>
      </c>
      <c r="B606" s="294">
        <f t="shared" si="628"/>
        <v>50</v>
      </c>
      <c r="C606" s="295">
        <f t="shared" si="629"/>
        <v>0</v>
      </c>
      <c r="D606" s="295">
        <f t="shared" si="694"/>
        <v>0</v>
      </c>
      <c r="E606" s="295">
        <f t="shared" si="630"/>
        <v>0</v>
      </c>
      <c r="F606" s="296">
        <f t="shared" si="631"/>
        <v>0</v>
      </c>
      <c r="G606" s="295">
        <f t="shared" si="693"/>
        <v>0</v>
      </c>
      <c r="H606" s="294">
        <f t="shared" si="659"/>
        <v>600</v>
      </c>
      <c r="I606" s="294">
        <f t="shared" si="660"/>
        <v>50</v>
      </c>
      <c r="J606" s="295">
        <f t="shared" si="632"/>
        <v>0</v>
      </c>
      <c r="K606" s="295">
        <f t="shared" si="626"/>
        <v>0</v>
      </c>
      <c r="L606" s="295">
        <f t="shared" si="633"/>
        <v>0</v>
      </c>
      <c r="M606" s="296">
        <f t="shared" si="634"/>
        <v>0</v>
      </c>
      <c r="N606" s="297">
        <f t="shared" si="627"/>
        <v>0</v>
      </c>
      <c r="O606" s="308">
        <f t="shared" si="661"/>
        <v>600</v>
      </c>
      <c r="P606" s="294">
        <f t="shared" si="662"/>
        <v>50</v>
      </c>
      <c r="Q606" s="295">
        <f t="shared" si="635"/>
        <v>0</v>
      </c>
      <c r="R606" s="295">
        <f t="shared" si="663"/>
        <v>0</v>
      </c>
      <c r="S606" s="295">
        <f t="shared" si="636"/>
        <v>0</v>
      </c>
      <c r="T606" s="296">
        <f t="shared" si="637"/>
        <v>0</v>
      </c>
      <c r="U606" s="295">
        <f t="shared" si="664"/>
        <v>0</v>
      </c>
      <c r="V606" s="305">
        <f t="shared" si="665"/>
        <v>600</v>
      </c>
      <c r="W606" s="294">
        <f t="shared" si="666"/>
        <v>50</v>
      </c>
      <c r="X606" s="295">
        <f t="shared" si="638"/>
        <v>0</v>
      </c>
      <c r="Y606" s="295">
        <f t="shared" si="667"/>
        <v>0</v>
      </c>
      <c r="Z606" s="295">
        <f t="shared" si="639"/>
        <v>0</v>
      </c>
      <c r="AA606" s="296">
        <f t="shared" si="640"/>
        <v>0</v>
      </c>
      <c r="AB606" s="297">
        <f t="shared" si="668"/>
        <v>0</v>
      </c>
      <c r="AC606" s="308">
        <f t="shared" si="669"/>
        <v>600</v>
      </c>
      <c r="AD606" s="294">
        <f t="shared" si="670"/>
        <v>50</v>
      </c>
      <c r="AE606" s="295">
        <f t="shared" si="641"/>
        <v>0</v>
      </c>
      <c r="AF606" s="295">
        <f t="shared" si="671"/>
        <v>0</v>
      </c>
      <c r="AG606" s="295">
        <f t="shared" si="642"/>
        <v>0</v>
      </c>
      <c r="AH606" s="296">
        <f t="shared" si="643"/>
        <v>0</v>
      </c>
      <c r="AI606" s="295">
        <f t="shared" si="672"/>
        <v>0</v>
      </c>
      <c r="AJ606" s="305">
        <f t="shared" si="673"/>
        <v>600</v>
      </c>
      <c r="AK606" s="294">
        <f t="shared" si="674"/>
        <v>50</v>
      </c>
      <c r="AL606" s="295">
        <f t="shared" si="644"/>
        <v>0</v>
      </c>
      <c r="AM606" s="295">
        <f t="shared" si="675"/>
        <v>0</v>
      </c>
      <c r="AN606" s="295">
        <f t="shared" si="645"/>
        <v>0</v>
      </c>
      <c r="AO606" s="296">
        <f t="shared" si="646"/>
        <v>0</v>
      </c>
      <c r="AP606" s="297">
        <f t="shared" si="676"/>
        <v>0</v>
      </c>
      <c r="AQ606" s="308">
        <f t="shared" si="677"/>
        <v>600</v>
      </c>
      <c r="AR606" s="294">
        <f t="shared" si="678"/>
        <v>50</v>
      </c>
      <c r="AS606" s="295">
        <f t="shared" si="647"/>
        <v>0</v>
      </c>
      <c r="AT606" s="295">
        <f t="shared" si="679"/>
        <v>0</v>
      </c>
      <c r="AU606" s="295">
        <f t="shared" si="648"/>
        <v>0</v>
      </c>
      <c r="AV606" s="296">
        <f t="shared" si="649"/>
        <v>0</v>
      </c>
      <c r="AW606" s="295">
        <f t="shared" si="680"/>
        <v>0</v>
      </c>
      <c r="AX606" s="305">
        <f t="shared" si="681"/>
        <v>600</v>
      </c>
      <c r="AY606" s="294">
        <f t="shared" si="682"/>
        <v>50</v>
      </c>
      <c r="AZ606" s="295">
        <f t="shared" si="650"/>
        <v>0</v>
      </c>
      <c r="BA606" s="295">
        <f t="shared" si="683"/>
        <v>0</v>
      </c>
      <c r="BB606" s="295">
        <f t="shared" si="651"/>
        <v>0</v>
      </c>
      <c r="BC606" s="296">
        <f t="shared" si="652"/>
        <v>0</v>
      </c>
      <c r="BD606" s="297">
        <f t="shared" si="684"/>
        <v>0</v>
      </c>
      <c r="BE606" s="308">
        <f t="shared" si="685"/>
        <v>600</v>
      </c>
      <c r="BF606" s="294">
        <f t="shared" si="686"/>
        <v>50</v>
      </c>
      <c r="BG606" s="295">
        <f t="shared" si="653"/>
        <v>0</v>
      </c>
      <c r="BH606" s="295">
        <f t="shared" si="687"/>
        <v>0</v>
      </c>
      <c r="BI606" s="295">
        <f t="shared" si="654"/>
        <v>0</v>
      </c>
      <c r="BJ606" s="296">
        <f t="shared" si="655"/>
        <v>0</v>
      </c>
      <c r="BK606" s="295">
        <f t="shared" si="688"/>
        <v>0</v>
      </c>
      <c r="BL606" s="305">
        <f t="shared" si="689"/>
        <v>600</v>
      </c>
      <c r="BM606" s="294">
        <f t="shared" si="690"/>
        <v>50</v>
      </c>
      <c r="BN606" s="295">
        <f t="shared" si="656"/>
        <v>0</v>
      </c>
      <c r="BO606" s="295">
        <f t="shared" si="691"/>
        <v>0</v>
      </c>
      <c r="BP606" s="295">
        <f t="shared" si="657"/>
        <v>0</v>
      </c>
      <c r="BQ606" s="296">
        <f t="shared" si="658"/>
        <v>0</v>
      </c>
      <c r="BR606" s="297">
        <f t="shared" si="692"/>
        <v>0</v>
      </c>
    </row>
  </sheetData>
  <mergeCells count="10">
    <mergeCell ref="AJ4:AP4"/>
    <mergeCell ref="AQ4:AW4"/>
    <mergeCell ref="AX4:BD4"/>
    <mergeCell ref="BE4:BK4"/>
    <mergeCell ref="BL4:BR4"/>
    <mergeCell ref="A4:G4"/>
    <mergeCell ref="H4:N4"/>
    <mergeCell ref="O4:U4"/>
    <mergeCell ref="V4:AB4"/>
    <mergeCell ref="AC4:AI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241</vt:i4>
      </vt:variant>
    </vt:vector>
  </HeadingPairs>
  <TitlesOfParts>
    <vt:vector size="250" baseType="lpstr">
      <vt:lpstr>SUMMARY</vt:lpstr>
      <vt:lpstr>FUND</vt:lpstr>
      <vt:lpstr>PROJECT A</vt:lpstr>
      <vt:lpstr>PROJECT B</vt:lpstr>
      <vt:lpstr>PROJECT C</vt:lpstr>
      <vt:lpstr>PROJECT D</vt:lpstr>
      <vt:lpstr>PROJECT E</vt:lpstr>
      <vt:lpstr>CAPITALIZATION</vt:lpstr>
      <vt:lpstr>DEBT SERVICE</vt:lpstr>
      <vt:lpstr>ACRES_A</vt:lpstr>
      <vt:lpstr>ACRES_B</vt:lpstr>
      <vt:lpstr>ACRES_C</vt:lpstr>
      <vt:lpstr>ACRES_D</vt:lpstr>
      <vt:lpstr>ACRES_E</vt:lpstr>
      <vt:lpstr>COST_ACQUISITION_A</vt:lpstr>
      <vt:lpstr>COST_ACQUISITION_B</vt:lpstr>
      <vt:lpstr>COST_ACQUISITION_C</vt:lpstr>
      <vt:lpstr>COST_ACQUISITION_D</vt:lpstr>
      <vt:lpstr>COST_ACQUISITION_E</vt:lpstr>
      <vt:lpstr>COST_COMMISSION_A</vt:lpstr>
      <vt:lpstr>COST_COMMISSION_B</vt:lpstr>
      <vt:lpstr>COST_COMMISSION_C</vt:lpstr>
      <vt:lpstr>COST_COMMISSION_D</vt:lpstr>
      <vt:lpstr>COST_COMMISSION_E</vt:lpstr>
      <vt:lpstr>COST_CONSTRUCTION_A</vt:lpstr>
      <vt:lpstr>COST_CONSTRUCTION_B</vt:lpstr>
      <vt:lpstr>COST_CONSTRUCTION_C</vt:lpstr>
      <vt:lpstr>COST_CONSTRUCTION_D</vt:lpstr>
      <vt:lpstr>COST_CONSTRUCTION_E</vt:lpstr>
      <vt:lpstr>COST_ENDOWMENT_A</vt:lpstr>
      <vt:lpstr>COST_ENDOWMENT_B</vt:lpstr>
      <vt:lpstr>COST_ENDOWMENT_C</vt:lpstr>
      <vt:lpstr>COST_ENDOWMENT_D</vt:lpstr>
      <vt:lpstr>COST_ENDOWMENT_E</vt:lpstr>
      <vt:lpstr>COST_MAINTENANCE_A</vt:lpstr>
      <vt:lpstr>COST_MAINTENANCE_B</vt:lpstr>
      <vt:lpstr>COST_MAINTENANCE_C</vt:lpstr>
      <vt:lpstr>COST_MAINTENANCE_D</vt:lpstr>
      <vt:lpstr>COST_MAINTENANCE_E</vt:lpstr>
      <vt:lpstr>COST_MARKETING_A</vt:lpstr>
      <vt:lpstr>COST_MARKETING_B</vt:lpstr>
      <vt:lpstr>COST_MARKETING_C</vt:lpstr>
      <vt:lpstr>COST_MARKETING_D</vt:lpstr>
      <vt:lpstr>COST_MARKETING_E</vt:lpstr>
      <vt:lpstr>COST_MGMTFEES_A</vt:lpstr>
      <vt:lpstr>COST_MGMTFEES_B</vt:lpstr>
      <vt:lpstr>COST_MGMTFEES_C</vt:lpstr>
      <vt:lpstr>COST_MGMTFEES_D</vt:lpstr>
      <vt:lpstr>COST_MGMTFEES_E</vt:lpstr>
      <vt:lpstr>COST_MISCELLANEOUS_A</vt:lpstr>
      <vt:lpstr>COST_MISCELLANEOUS_B</vt:lpstr>
      <vt:lpstr>COST_MISCELLANEOUS_C</vt:lpstr>
      <vt:lpstr>COST_MISCELLANEOUS_D</vt:lpstr>
      <vt:lpstr>COST_MISCELLANEOUS_E</vt:lpstr>
      <vt:lpstr>COST_MONITORING_A</vt:lpstr>
      <vt:lpstr>COST_MONITORING_B</vt:lpstr>
      <vt:lpstr>COST_MONITORING_C</vt:lpstr>
      <vt:lpstr>COST_MONITORING_D</vt:lpstr>
      <vt:lpstr>COST_MONITORING_E</vt:lpstr>
      <vt:lpstr>COST_PRECONSTRUCTION_A</vt:lpstr>
      <vt:lpstr>COST_PRECONSTRUCTION_B</vt:lpstr>
      <vt:lpstr>COST_PRECONSTRUCTION_C</vt:lpstr>
      <vt:lpstr>COST_PRECONSTRUCTION_D</vt:lpstr>
      <vt:lpstr>COST_PRECONSTRUCTION_E</vt:lpstr>
      <vt:lpstr>COST_TRANSACTION_A</vt:lpstr>
      <vt:lpstr>COST_TRANSACTION_B</vt:lpstr>
      <vt:lpstr>COST_TRANSACTION_C</vt:lpstr>
      <vt:lpstr>COST_TRANSACTION_D</vt:lpstr>
      <vt:lpstr>COST_TRANSACTION_E</vt:lpstr>
      <vt:lpstr>CREDITS_A</vt:lpstr>
      <vt:lpstr>CREDITS_B</vt:lpstr>
      <vt:lpstr>CREDITS_C</vt:lpstr>
      <vt:lpstr>CREDITS_D</vt:lpstr>
      <vt:lpstr>CREDITS_E</vt:lpstr>
      <vt:lpstr>CREDITS_END_A</vt:lpstr>
      <vt:lpstr>CREDITS_END_B</vt:lpstr>
      <vt:lpstr>CREDITS_END_C</vt:lpstr>
      <vt:lpstr>CREDITS_END_D</vt:lpstr>
      <vt:lpstr>CREDITS_END_E</vt:lpstr>
      <vt:lpstr>CREDITS_INITIAL_A</vt:lpstr>
      <vt:lpstr>CREDITS_INITIAL_B</vt:lpstr>
      <vt:lpstr>CREDITS_INITIAL_C</vt:lpstr>
      <vt:lpstr>CREDITS_INITIAL_D</vt:lpstr>
      <vt:lpstr>CREDITS_INITIAL_E</vt:lpstr>
      <vt:lpstr>CREDITS_PRICE_A</vt:lpstr>
      <vt:lpstr>CREDITS_PRICE_B</vt:lpstr>
      <vt:lpstr>CREDITS_PRICE_C</vt:lpstr>
      <vt:lpstr>CREDITS_PRICE_D</vt:lpstr>
      <vt:lpstr>CREDITS_PRICE_E</vt:lpstr>
      <vt:lpstr>CREDITS_RELEASEDYR1_A</vt:lpstr>
      <vt:lpstr>CREDITS_RELEASEDYR1_B</vt:lpstr>
      <vt:lpstr>CREDITS_RELEASEDYR1_C</vt:lpstr>
      <vt:lpstr>CREDITS_RELEASEDYR1_D</vt:lpstr>
      <vt:lpstr>CREDITS_RELEASEDYR1_E</vt:lpstr>
      <vt:lpstr>CREDITS_SOLD_A</vt:lpstr>
      <vt:lpstr>CREDITS_SOLD_B</vt:lpstr>
      <vt:lpstr>CREDITS_SOLD_C</vt:lpstr>
      <vt:lpstr>CREDITS_SOLD_D</vt:lpstr>
      <vt:lpstr>CREDITS_SOLD_E</vt:lpstr>
      <vt:lpstr>DISCOUNTRATE_A</vt:lpstr>
      <vt:lpstr>DISCOUNTRATE_B</vt:lpstr>
      <vt:lpstr>DISCOUNTRATE_C</vt:lpstr>
      <vt:lpstr>DISCOUNTRATE_D</vt:lpstr>
      <vt:lpstr>DISCOUNTRATE_E</vt:lpstr>
      <vt:lpstr>ENDOWMENT_A</vt:lpstr>
      <vt:lpstr>ENDOWMENT_B</vt:lpstr>
      <vt:lpstr>ENDOWMENT_C</vt:lpstr>
      <vt:lpstr>ENDOWMENT_D</vt:lpstr>
      <vt:lpstr>ENDOWMENT_E</vt:lpstr>
      <vt:lpstr>ENDOWMENT_GROWTH_A</vt:lpstr>
      <vt:lpstr>ENDOWMENT_GROWTH_B</vt:lpstr>
      <vt:lpstr>ENDOWMENT_GROWTH_C</vt:lpstr>
      <vt:lpstr>ENDOWMENT_GROWTH_D</vt:lpstr>
      <vt:lpstr>ENDOWMENT_GROWTH_E</vt:lpstr>
      <vt:lpstr>EQUITY_A</vt:lpstr>
      <vt:lpstr>EQUITY_B</vt:lpstr>
      <vt:lpstr>EQUITY_C</vt:lpstr>
      <vt:lpstr>EQUITY_D</vt:lpstr>
      <vt:lpstr>EQUITY_E</vt:lpstr>
      <vt:lpstr>EQUITY_GP</vt:lpstr>
      <vt:lpstr>EQUITY_LP</vt:lpstr>
      <vt:lpstr>ESC_COST_A</vt:lpstr>
      <vt:lpstr>ESC_COST_B</vt:lpstr>
      <vt:lpstr>ESC_COST_C</vt:lpstr>
      <vt:lpstr>ESC_COST_D</vt:lpstr>
      <vt:lpstr>ESC_COST_E</vt:lpstr>
      <vt:lpstr>ESC_CREDIT_A</vt:lpstr>
      <vt:lpstr>ESC_CREDIT_B</vt:lpstr>
      <vt:lpstr>ESC_CREDIT_C</vt:lpstr>
      <vt:lpstr>ESC_CREDIT_D</vt:lpstr>
      <vt:lpstr>ESC_CREDIT_E</vt:lpstr>
      <vt:lpstr>EST_ENDOWMENT_A</vt:lpstr>
      <vt:lpstr>EST_ENDOWMENT_B</vt:lpstr>
      <vt:lpstr>EST_ENDOWMENT_C</vt:lpstr>
      <vt:lpstr>EST_ENDOWMENT_D</vt:lpstr>
      <vt:lpstr>EST_ENDOWMENT_E</vt:lpstr>
      <vt:lpstr>FINANCINGA_A_LTC</vt:lpstr>
      <vt:lpstr>FINANCINGA_A_PRINCIPAL</vt:lpstr>
      <vt:lpstr>FINANCINGA_A_RATE</vt:lpstr>
      <vt:lpstr>FINANCINGA_A_TABLE</vt:lpstr>
      <vt:lpstr>FINANCINGA_A_TERM</vt:lpstr>
      <vt:lpstr>FINANCINGA_A_TOTALDEBTSERVICE</vt:lpstr>
      <vt:lpstr>FINANCINGA_A_YEAR</vt:lpstr>
      <vt:lpstr>FINANCINGA_B_LTC</vt:lpstr>
      <vt:lpstr>FINANCINGA_B_PRINCIPAL</vt:lpstr>
      <vt:lpstr>FINANCINGA_B_RATE</vt:lpstr>
      <vt:lpstr>FINANCINGA_B_TABLE</vt:lpstr>
      <vt:lpstr>FINANCINGA_B_TERM</vt:lpstr>
      <vt:lpstr>FINANCINGA_B_TOTALDEBTSERVICE</vt:lpstr>
      <vt:lpstr>FINANCINGA_B_YEAR</vt:lpstr>
      <vt:lpstr>FINANCINGA_C_LTC</vt:lpstr>
      <vt:lpstr>FINANCINGA_C_PRINCIPAL</vt:lpstr>
      <vt:lpstr>FINANCINGA_C_RATE</vt:lpstr>
      <vt:lpstr>FINANCINGA_C_TABLE</vt:lpstr>
      <vt:lpstr>FINANCINGA_C_TERM</vt:lpstr>
      <vt:lpstr>FINANCINGA_C_TOTALDEBTSERVICE</vt:lpstr>
      <vt:lpstr>FINANCINGA_C_YEAR</vt:lpstr>
      <vt:lpstr>FINANCINGA_D_LTC</vt:lpstr>
      <vt:lpstr>FINANCINGA_D_PRINCIPAL</vt:lpstr>
      <vt:lpstr>FINANCINGA_D_RATE</vt:lpstr>
      <vt:lpstr>FINANCINGA_D_TABLE</vt:lpstr>
      <vt:lpstr>FINANCINGA_D_TERM</vt:lpstr>
      <vt:lpstr>FINANCINGA_D_TOTALDEBTSERVICE</vt:lpstr>
      <vt:lpstr>FINANCINGA_D_YEAR</vt:lpstr>
      <vt:lpstr>FINANCINGA_E_LTC</vt:lpstr>
      <vt:lpstr>FINANCINGA_E_PRINCIPAL</vt:lpstr>
      <vt:lpstr>FINANCINGA_E_RATE</vt:lpstr>
      <vt:lpstr>FINANCINGA_E_TABLE</vt:lpstr>
      <vt:lpstr>FINANCINGA_E_TERM</vt:lpstr>
      <vt:lpstr>FINANCINGA_E_TOTALDEBTSERVICE</vt:lpstr>
      <vt:lpstr>FINANCINGA_E_YEAR</vt:lpstr>
      <vt:lpstr>FINANCINGB_A_PRINCIPAL</vt:lpstr>
      <vt:lpstr>FINANCINGB_A_RATE</vt:lpstr>
      <vt:lpstr>FINANCINGB_A_TABLE</vt:lpstr>
      <vt:lpstr>FINANCINGB_A_TERM</vt:lpstr>
      <vt:lpstr>FINANCINGB_A_TOTALDEBTSERVICE</vt:lpstr>
      <vt:lpstr>FINANCINGB_A_YEAR</vt:lpstr>
      <vt:lpstr>FINANCINGB_B_PRINCIPAL</vt:lpstr>
      <vt:lpstr>FINANCINGB_B_RATE</vt:lpstr>
      <vt:lpstr>FINANCINGB_B_TABLE</vt:lpstr>
      <vt:lpstr>FINANCINGB_B_TERM</vt:lpstr>
      <vt:lpstr>FINANCINGB_B_TOTALDEBTSERVICE</vt:lpstr>
      <vt:lpstr>FINANCINGB_B_YEAR</vt:lpstr>
      <vt:lpstr>FINANCINGB_C_PRINCIPAL</vt:lpstr>
      <vt:lpstr>FINANCINGB_C_RATE</vt:lpstr>
      <vt:lpstr>FINANCINGB_C_TABLE</vt:lpstr>
      <vt:lpstr>FINANCINGB_C_TERM</vt:lpstr>
      <vt:lpstr>FINANCINGB_C_TOTALDEBTSERVICE</vt:lpstr>
      <vt:lpstr>FINANCINGB_C_YEAR</vt:lpstr>
      <vt:lpstr>FINANCINGB_D_PRINCIPAL</vt:lpstr>
      <vt:lpstr>FINANCINGB_D_RATE</vt:lpstr>
      <vt:lpstr>FINANCINGB_D_TABLE</vt:lpstr>
      <vt:lpstr>FINANCINGB_D_TERM</vt:lpstr>
      <vt:lpstr>FINANCINGB_D_TOTALDEBTSERVICE</vt:lpstr>
      <vt:lpstr>FINANCINGB_D_YEAR</vt:lpstr>
      <vt:lpstr>FINANCINGB_E_PRINCIPAL</vt:lpstr>
      <vt:lpstr>FINANCINGB_E_RATE</vt:lpstr>
      <vt:lpstr>FINANCINGB_E_TABLE</vt:lpstr>
      <vt:lpstr>FINANCINGB_E_TERM</vt:lpstr>
      <vt:lpstr>FINANCINGB_E_TOTALDEBTSERVICE</vt:lpstr>
      <vt:lpstr>FINANCINGB_E_YEAR</vt:lpstr>
      <vt:lpstr>FUND_A</vt:lpstr>
      <vt:lpstr>FUND_COMMITMENT_LEVEL</vt:lpstr>
      <vt:lpstr>FUND_DATES</vt:lpstr>
      <vt:lpstr>FUND_FORMATION</vt:lpstr>
      <vt:lpstr>FUND_INFLATION</vt:lpstr>
      <vt:lpstr>FUND_INVESTOR_HURDLE</vt:lpstr>
      <vt:lpstr>FUND_MANAGER_FEE</vt:lpstr>
      <vt:lpstr>FUND_MANAGER_INTEREST</vt:lpstr>
      <vt:lpstr>FUND_MISCELLANEOUS</vt:lpstr>
      <vt:lpstr>FUND_RESERVE</vt:lpstr>
      <vt:lpstr>FUND_TOTAL_COMMITMENT</vt:lpstr>
      <vt:lpstr>SUMMARY!Print_Area</vt:lpstr>
      <vt:lpstr>PROJECTA_A</vt:lpstr>
      <vt:lpstr>PROJECTB_A</vt:lpstr>
      <vt:lpstr>PROJECTC_A</vt:lpstr>
      <vt:lpstr>PROJECTD_A</vt:lpstr>
      <vt:lpstr>PROJECTE_A</vt:lpstr>
      <vt:lpstr>PROJECTVALUE_A</vt:lpstr>
      <vt:lpstr>PROJECTVALUE_B</vt:lpstr>
      <vt:lpstr>PROJECTVALUE_C</vt:lpstr>
      <vt:lpstr>PROJECTVALUE_D</vt:lpstr>
      <vt:lpstr>PROJECTVALUE_E</vt:lpstr>
      <vt:lpstr>RESERVE_OPENING_A</vt:lpstr>
      <vt:lpstr>RESERVE_OPENING_B</vt:lpstr>
      <vt:lpstr>RESERVE_OPENING_C</vt:lpstr>
      <vt:lpstr>RESERVE_OPENING_D</vt:lpstr>
      <vt:lpstr>RESERVE_OPENING_E</vt:lpstr>
      <vt:lpstr>REVENUE_OTHER_A</vt:lpstr>
      <vt:lpstr>REVENUE_OTHER_B</vt:lpstr>
      <vt:lpstr>REVENUE_OTHER_C</vt:lpstr>
      <vt:lpstr>REVENUE_OTHER_D</vt:lpstr>
      <vt:lpstr>REVENUE_OTHER_E</vt:lpstr>
      <vt:lpstr>YEAR_ACQUIRE_A</vt:lpstr>
      <vt:lpstr>YEAR_ACQUIRE_B</vt:lpstr>
      <vt:lpstr>YEAR_ACQUIRE_C</vt:lpstr>
      <vt:lpstr>YEAR_ACQUIRE_D</vt:lpstr>
      <vt:lpstr>YEAR_ACQUIRE_E</vt:lpstr>
      <vt:lpstr>YEAR_FUNDLENGTH</vt:lpstr>
      <vt:lpstr>YEAR_MONITORINGLENGTH_A</vt:lpstr>
      <vt:lpstr>YEAR_MONITORINGLENGTH_B</vt:lpstr>
      <vt:lpstr>YEAR_MONITORINGLENGTH_C</vt:lpstr>
      <vt:lpstr>YEAR_MONITORINGLENGTH_D</vt:lpstr>
      <vt:lpstr>YEAR_MONITORINGLENGTH_E</vt:lpstr>
      <vt:lpstr>YEAR_PROJECTLENGTH_A</vt:lpstr>
      <vt:lpstr>YEAR_PROJECTLENGTH_B</vt:lpstr>
      <vt:lpstr>YEAR_PROJECTLENGTH_C</vt:lpstr>
      <vt:lpstr>YEAR_PROJECTLENGTH_D</vt:lpstr>
      <vt:lpstr>YEAR_PROJECTLENGTH_E</vt:lpstr>
      <vt:lpstr>YEAR_START_FUND</vt:lpstr>
    </vt:vector>
  </TitlesOfParts>
  <Manager>Suzanne Kim</Manager>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Kim</dc:creator>
  <cp:lastModifiedBy>jthrowe</cp:lastModifiedBy>
  <cp:lastPrinted>2013-01-07T18:52:21Z</cp:lastPrinted>
  <dcterms:created xsi:type="dcterms:W3CDTF">2012-12-18T19:31:32Z</dcterms:created>
  <dcterms:modified xsi:type="dcterms:W3CDTF">2018-12-03T20:28:24Z</dcterms:modified>
</cp:coreProperties>
</file>